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4620783bd5d64abe/North Shelby WC/"/>
    </mc:Choice>
  </mc:AlternateContent>
  <xr:revisionPtr revIDLastSave="0" documentId="8_{C0A69438-5CBC-404A-BDD8-D56CAA2CA258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Reconciliation" sheetId="35" r:id="rId1"/>
    <sheet name="ACCUMULATOR" sheetId="17" r:id="rId2"/>
    <sheet name="105" sheetId="1" r:id="rId3"/>
    <sheet name="107" sheetId="2" r:id="rId4"/>
    <sheet name="108" sheetId="18" r:id="rId5"/>
    <sheet name="109" sheetId="3" r:id="rId6"/>
    <sheet name="109 (2)" sheetId="4" r:id="rId7"/>
    <sheet name="109 (3)" sheetId="5" r:id="rId8"/>
    <sheet name="109 (4)" sheetId="6" r:id="rId9"/>
    <sheet name="109 (5)" sheetId="19" r:id="rId10"/>
    <sheet name="109 (6)" sheetId="31" r:id="rId11"/>
    <sheet name="110" sheetId="7" r:id="rId12"/>
    <sheet name="110 (2)" sheetId="8" r:id="rId13"/>
    <sheet name="111" sheetId="9" r:id="rId14"/>
    <sheet name="111 (2)" sheetId="10" r:id="rId15"/>
    <sheet name="111 (3)" sheetId="32" r:id="rId16"/>
    <sheet name="112" sheetId="11" r:id="rId17"/>
    <sheet name="112 (2)" sheetId="12" r:id="rId18"/>
    <sheet name="113" sheetId="13" r:id="rId19"/>
    <sheet name="113 (2)" sheetId="20" r:id="rId20"/>
    <sheet name="115" sheetId="14" r:id="rId21"/>
    <sheet name="115 (2)" sheetId="21" r:id="rId22"/>
    <sheet name="115 (3)" sheetId="22" r:id="rId23"/>
    <sheet name="116" sheetId="23" r:id="rId24"/>
    <sheet name="149" sheetId="15" r:id="rId25"/>
    <sheet name="150" sheetId="24" r:id="rId26"/>
    <sheet name="150 (2)" sheetId="25" r:id="rId27"/>
    <sheet name="150 (3)" sheetId="26" r:id="rId28"/>
    <sheet name="150 (4)" sheetId="33" r:id="rId29"/>
    <sheet name="155" sheetId="27" r:id="rId30"/>
    <sheet name="155 (2)" sheetId="34" r:id="rId31"/>
    <sheet name="157" sheetId="16" r:id="rId32"/>
    <sheet name="157 (2)" sheetId="28" r:id="rId33"/>
    <sheet name="157 (3)" sheetId="29" r:id="rId34"/>
  </sheets>
  <externalReferences>
    <externalReference r:id="rId35"/>
  </externalReferences>
  <definedNames>
    <definedName name="_xlnm.Print_Area" localSheetId="2">'105'!$A$1:$AN$31</definedName>
    <definedName name="_xlnm.Print_Area" localSheetId="3">'107'!$A$1:$AN$32</definedName>
    <definedName name="_xlnm.Print_Area" localSheetId="4">'108'!$A$1:$AN$42</definedName>
    <definedName name="_xlnm.Print_Area" localSheetId="5">'109'!$A$1:$AN$32</definedName>
    <definedName name="_xlnm.Print_Area" localSheetId="6">'109 (2)'!$A$1:$AN$32</definedName>
    <definedName name="_xlnm.Print_Area" localSheetId="7">'109 (3)'!$A$1:$AN$32</definedName>
    <definedName name="_xlnm.Print_Area" localSheetId="8">'109 (4)'!$A$1:$AN$32</definedName>
    <definedName name="_xlnm.Print_Area" localSheetId="9">'109 (5)'!$A$1:$AN$36</definedName>
    <definedName name="_xlnm.Print_Area" localSheetId="10">'109 (6)'!$A$1:$AN$43</definedName>
    <definedName name="_xlnm.Print_Area" localSheetId="11">'110'!$A$1:$AN$32</definedName>
    <definedName name="_xlnm.Print_Area" localSheetId="12">'110 (2)'!$A$1:$AN$35</definedName>
    <definedName name="_xlnm.Print_Area" localSheetId="13">'111'!$A$1:$AN$32</definedName>
    <definedName name="_xlnm.Print_Area" localSheetId="14">'111 (2)'!$A$1:$AN$38</definedName>
    <definedName name="_xlnm.Print_Area" localSheetId="15">'111 (3)'!$A$1:$AN$39</definedName>
    <definedName name="_xlnm.Print_Area" localSheetId="16">'112'!$A$1:$AN$32</definedName>
    <definedName name="_xlnm.Print_Area" localSheetId="17">'112 (2)'!$A$1:$AN$36</definedName>
    <definedName name="_xlnm.Print_Area" localSheetId="18">'113'!$A$1:$AN$32</definedName>
    <definedName name="_xlnm.Print_Area" localSheetId="19">'113 (2)'!$A$1:$AN$36</definedName>
    <definedName name="_xlnm.Print_Area" localSheetId="20">'115'!$A$1:$AN$32</definedName>
    <definedName name="_xlnm.Print_Area" localSheetId="21">'115 (2)'!$A$1:$AN$32</definedName>
    <definedName name="_xlnm.Print_Area" localSheetId="22">'115 (3)'!$A$1:$AN$37</definedName>
    <definedName name="_xlnm.Print_Area" localSheetId="23">'116'!$A$1:$AN$32</definedName>
    <definedName name="_xlnm.Print_Area" localSheetId="24">'149'!$A$1:$AN$32</definedName>
    <definedName name="_xlnm.Print_Area" localSheetId="25">'150'!$A$1:$AN$32</definedName>
    <definedName name="_xlnm.Print_Area" localSheetId="26">'150 (2)'!$A$1:$AN$32</definedName>
    <definedName name="_xlnm.Print_Area" localSheetId="27">'150 (3)'!$A$1:$AN$32</definedName>
    <definedName name="_xlnm.Print_Area" localSheetId="28">'150 (4)'!$A$1:$AN$38</definedName>
    <definedName name="_xlnm.Print_Area" localSheetId="29">'155'!$A$1:$AN$35</definedName>
    <definedName name="_xlnm.Print_Area" localSheetId="30">'155 (2)'!$A$1:$AN$39</definedName>
    <definedName name="_xlnm.Print_Area" localSheetId="31">'157'!$A$1:$AN$32</definedName>
    <definedName name="_xlnm.Print_Area" localSheetId="32">'157 (2)'!$A$1:$AN$33</definedName>
    <definedName name="_xlnm.Print_Area" localSheetId="33">'157 (3)'!$A$1:$AN$37</definedName>
    <definedName name="_xlnm.Print_Area" localSheetId="1">ACCUMULATOR!$A$1:$J$18</definedName>
    <definedName name="_xlnm.Print_Titles" localSheetId="2">'105'!$1:$2</definedName>
    <definedName name="_xlnm.Print_Titles" localSheetId="3">'107'!$1:$2</definedName>
    <definedName name="_xlnm.Print_Titles" localSheetId="5">'109'!$1:$2</definedName>
    <definedName name="_xlnm.Print_Titles" localSheetId="6">'109 (2)'!$1:$2</definedName>
    <definedName name="_xlnm.Print_Titles" localSheetId="7">'109 (3)'!$1:$2</definedName>
    <definedName name="_xlnm.Print_Titles" localSheetId="8">'109 (4)'!$1:$2</definedName>
    <definedName name="_xlnm.Print_Titles" localSheetId="9">'109 (5)'!$1:$2</definedName>
    <definedName name="_xlnm.Print_Titles" localSheetId="10">'109 (6)'!$1:$2</definedName>
    <definedName name="_xlnm.Print_Titles" localSheetId="11">'110'!$1:$2</definedName>
    <definedName name="_xlnm.Print_Titles" localSheetId="12">'110 (2)'!$1:$2</definedName>
    <definedName name="_xlnm.Print_Titles" localSheetId="13">'111'!$1:$2</definedName>
    <definedName name="_xlnm.Print_Titles" localSheetId="14">'111 (2)'!$1:$2</definedName>
    <definedName name="_xlnm.Print_Titles" localSheetId="15">'111 (3)'!$1:$2</definedName>
    <definedName name="_xlnm.Print_Titles" localSheetId="16">'112'!$1:$2</definedName>
    <definedName name="_xlnm.Print_Titles" localSheetId="17">'112 (2)'!$1:$2</definedName>
    <definedName name="_xlnm.Print_Titles" localSheetId="18">'113'!$1:$2</definedName>
    <definedName name="_xlnm.Print_Titles" localSheetId="19">'113 (2)'!$1:$2</definedName>
    <definedName name="_xlnm.Print_Titles" localSheetId="20">'115'!$1:$2</definedName>
    <definedName name="_xlnm.Print_Titles" localSheetId="21">'115 (2)'!$1:$2</definedName>
    <definedName name="_xlnm.Print_Titles" localSheetId="22">'115 (3)'!$1:$2</definedName>
    <definedName name="_xlnm.Print_Titles" localSheetId="23">'116'!$1:$2</definedName>
    <definedName name="_xlnm.Print_Titles" localSheetId="24">'149'!$1:$2</definedName>
    <definedName name="_xlnm.Print_Titles" localSheetId="25">'150'!$1:$2</definedName>
    <definedName name="_xlnm.Print_Titles" localSheetId="26">'150 (2)'!$1:$2</definedName>
    <definedName name="_xlnm.Print_Titles" localSheetId="27">'150 (3)'!$1:$2</definedName>
    <definedName name="_xlnm.Print_Titles" localSheetId="28">'150 (4)'!$1:$2</definedName>
    <definedName name="_xlnm.Print_Titles" localSheetId="29">'155'!$1:$2</definedName>
    <definedName name="_xlnm.Print_Titles" localSheetId="30">'155 (2)'!$1:$2</definedName>
    <definedName name="_xlnm.Print_Titles" localSheetId="31">'157'!$1:$2</definedName>
    <definedName name="_xlnm.Print_Titles" localSheetId="32">'157 (2)'!$1:$2</definedName>
    <definedName name="_xlnm.Print_Titles" localSheetId="33">'157 (3)'!$1:$2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6" i="35" l="1"/>
  <c r="L24" i="35"/>
  <c r="L22" i="35"/>
  <c r="L21" i="35"/>
  <c r="L20" i="35"/>
  <c r="L19" i="35"/>
  <c r="L18" i="35"/>
  <c r="L17" i="35"/>
  <c r="L16" i="35"/>
  <c r="L15" i="35"/>
  <c r="L14" i="35"/>
  <c r="L13" i="35"/>
  <c r="L12" i="35"/>
  <c r="L11" i="35"/>
  <c r="L10" i="35"/>
  <c r="L9" i="35"/>
  <c r="L8" i="35"/>
  <c r="G6" i="35"/>
  <c r="J6" i="35"/>
  <c r="G7" i="35"/>
  <c r="H7" i="35"/>
  <c r="I7" i="35"/>
  <c r="J7" i="35"/>
  <c r="G8" i="35"/>
  <c r="H8" i="35"/>
  <c r="I8" i="35"/>
  <c r="J8" i="35"/>
  <c r="G9" i="35"/>
  <c r="H9" i="35"/>
  <c r="I9" i="35"/>
  <c r="J9" i="35"/>
  <c r="G10" i="35"/>
  <c r="H10" i="35"/>
  <c r="I10" i="35"/>
  <c r="J10" i="35"/>
  <c r="G11" i="35"/>
  <c r="H11" i="35"/>
  <c r="I11" i="35"/>
  <c r="J11" i="35"/>
  <c r="G12" i="35"/>
  <c r="H12" i="35"/>
  <c r="I12" i="35"/>
  <c r="J12" i="35"/>
  <c r="G13" i="35"/>
  <c r="H13" i="35"/>
  <c r="I13" i="35"/>
  <c r="J13" i="35"/>
  <c r="G14" i="35"/>
  <c r="H14" i="35"/>
  <c r="I14" i="35"/>
  <c r="J14" i="35"/>
  <c r="G15" i="35"/>
  <c r="H15" i="35"/>
  <c r="I15" i="35"/>
  <c r="J15" i="35"/>
  <c r="G16" i="35"/>
  <c r="H16" i="35"/>
  <c r="I16" i="35"/>
  <c r="J16" i="35"/>
  <c r="G17" i="35"/>
  <c r="H17" i="35"/>
  <c r="I17" i="35"/>
  <c r="J17" i="35"/>
  <c r="G18" i="35"/>
  <c r="H18" i="35"/>
  <c r="I18" i="35"/>
  <c r="J18" i="35"/>
  <c r="G19" i="35"/>
  <c r="H19" i="35"/>
  <c r="I19" i="35"/>
  <c r="J19" i="35"/>
  <c r="G20" i="35"/>
  <c r="H20" i="35"/>
  <c r="I20" i="35"/>
  <c r="J20" i="35"/>
  <c r="G21" i="35"/>
  <c r="H21" i="35"/>
  <c r="I21" i="35"/>
  <c r="J21" i="35"/>
  <c r="G22" i="35"/>
  <c r="H22" i="35"/>
  <c r="I22" i="35"/>
  <c r="J22" i="35"/>
  <c r="G24" i="35"/>
  <c r="H24" i="35"/>
  <c r="I24" i="35"/>
  <c r="J24" i="35"/>
  <c r="G26" i="35"/>
  <c r="H26" i="35"/>
  <c r="I26" i="35"/>
  <c r="J26" i="35"/>
  <c r="J4" i="17" l="1"/>
  <c r="AH13" i="1" l="1"/>
  <c r="AH33" i="34" l="1"/>
  <c r="AH24" i="34"/>
  <c r="AH25" i="34"/>
  <c r="AH26" i="34"/>
  <c r="AH27" i="34"/>
  <c r="AH28" i="34"/>
  <c r="AH29" i="34"/>
  <c r="AH30" i="34"/>
  <c r="AH31" i="34"/>
  <c r="AH32" i="34"/>
  <c r="AH19" i="29"/>
  <c r="AH20" i="29"/>
  <c r="AH21" i="29"/>
  <c r="AH22" i="29"/>
  <c r="AH23" i="29"/>
  <c r="AH24" i="29"/>
  <c r="AH25" i="29"/>
  <c r="AH26" i="29"/>
  <c r="AH27" i="29"/>
  <c r="AH28" i="29"/>
  <c r="AH29" i="29"/>
  <c r="AH30" i="29"/>
  <c r="AH18" i="29"/>
  <c r="AH22" i="32"/>
  <c r="AH23" i="32"/>
  <c r="AH24" i="32"/>
  <c r="AH25" i="32"/>
  <c r="AH26" i="32"/>
  <c r="AH27" i="32"/>
  <c r="AH28" i="32"/>
  <c r="AH29" i="32"/>
  <c r="AH30" i="32"/>
  <c r="AH31" i="32"/>
  <c r="AH32" i="32"/>
  <c r="AH33" i="32"/>
  <c r="AH29" i="8"/>
  <c r="AH30" i="8"/>
  <c r="H8" i="17"/>
  <c r="AG31" i="1"/>
  <c r="H17" i="17" l="1"/>
  <c r="H16" i="17"/>
  <c r="H15" i="17"/>
  <c r="H14" i="17"/>
  <c r="H13" i="17"/>
  <c r="H11" i="17"/>
  <c r="H10" i="17"/>
  <c r="H9" i="17"/>
  <c r="H7" i="17"/>
  <c r="H6" i="17"/>
  <c r="H5" i="17"/>
  <c r="J6" i="17"/>
  <c r="AH16" i="29"/>
  <c r="AH17" i="29"/>
  <c r="AH12" i="34"/>
  <c r="AH13" i="34"/>
  <c r="AH14" i="34"/>
  <c r="AH15" i="34"/>
  <c r="AH17" i="34"/>
  <c r="AK5" i="33"/>
  <c r="AK8" i="33"/>
  <c r="AK9" i="33"/>
  <c r="AK10" i="33"/>
  <c r="AK11" i="33"/>
  <c r="AK12" i="33"/>
  <c r="AK13" i="33"/>
  <c r="AK14" i="33"/>
  <c r="AK15" i="33"/>
  <c r="AK16" i="33"/>
  <c r="AK17" i="33"/>
  <c r="AK18" i="33"/>
  <c r="AK19" i="33"/>
  <c r="AK20" i="33"/>
  <c r="AK21" i="33"/>
  <c r="AK22" i="33"/>
  <c r="AK23" i="33"/>
  <c r="AK24" i="33"/>
  <c r="AK25" i="33"/>
  <c r="AK26" i="33"/>
  <c r="AK27" i="33"/>
  <c r="AK28" i="33"/>
  <c r="AK29" i="33"/>
  <c r="AK30" i="33"/>
  <c r="AK4" i="33"/>
  <c r="AH5" i="33"/>
  <c r="AH8" i="33"/>
  <c r="AH9" i="33"/>
  <c r="AH10" i="33"/>
  <c r="AH11" i="33"/>
  <c r="AH12" i="33"/>
  <c r="AH13" i="33"/>
  <c r="AH14" i="33"/>
  <c r="AH15" i="33"/>
  <c r="AH16" i="33"/>
  <c r="AH17" i="33"/>
  <c r="AH18" i="33"/>
  <c r="AH19" i="33"/>
  <c r="AH20" i="33"/>
  <c r="AH21" i="33"/>
  <c r="AH22" i="33"/>
  <c r="AH23" i="33"/>
  <c r="AH24" i="33"/>
  <c r="AH25" i="33"/>
  <c r="AH26" i="33"/>
  <c r="AH27" i="33"/>
  <c r="AH28" i="33"/>
  <c r="AH29" i="33"/>
  <c r="AH30" i="33"/>
  <c r="AH4" i="33"/>
  <c r="AH17" i="26"/>
  <c r="AH18" i="26"/>
  <c r="AH20" i="26"/>
  <c r="AH21" i="26"/>
  <c r="AH22" i="26"/>
  <c r="AH23" i="26"/>
  <c r="AH24" i="26"/>
  <c r="AH25" i="26"/>
  <c r="AH26" i="26"/>
  <c r="AH27" i="26"/>
  <c r="AH28" i="26"/>
  <c r="AH29" i="26"/>
  <c r="AH30" i="26"/>
  <c r="AH18" i="15"/>
  <c r="AH20" i="15"/>
  <c r="AH21" i="15"/>
  <c r="AH23" i="15"/>
  <c r="AH24" i="15"/>
  <c r="AH25" i="15"/>
  <c r="AH26" i="15"/>
  <c r="AH27" i="15"/>
  <c r="AH28" i="15"/>
  <c r="AH29" i="15"/>
  <c r="AH30" i="15"/>
  <c r="AH7" i="23"/>
  <c r="AH8" i="23"/>
  <c r="AH9" i="23"/>
  <c r="AH10" i="23"/>
  <c r="AH11" i="23"/>
  <c r="AH12" i="23"/>
  <c r="AH13" i="23"/>
  <c r="AH14" i="23"/>
  <c r="AH15" i="23"/>
  <c r="AH16" i="23"/>
  <c r="AH17" i="23"/>
  <c r="AH18" i="23"/>
  <c r="AH19" i="23"/>
  <c r="AH20" i="23"/>
  <c r="AH21" i="23"/>
  <c r="AH22" i="23"/>
  <c r="AH23" i="23"/>
  <c r="AH24" i="23"/>
  <c r="AH25" i="23"/>
  <c r="AH26" i="23"/>
  <c r="AH27" i="23"/>
  <c r="AH28" i="23"/>
  <c r="AH29" i="23"/>
  <c r="AH30" i="23"/>
  <c r="AK5" i="22"/>
  <c r="AK6" i="22"/>
  <c r="AK7" i="22"/>
  <c r="AK8" i="22"/>
  <c r="AK9" i="22"/>
  <c r="AK10" i="22"/>
  <c r="AK11" i="22"/>
  <c r="AK12" i="22"/>
  <c r="AK13" i="22"/>
  <c r="AK15" i="22"/>
  <c r="AK16" i="22"/>
  <c r="AK17" i="22"/>
  <c r="AK18" i="22"/>
  <c r="AK19" i="22"/>
  <c r="AK20" i="22"/>
  <c r="AK21" i="22"/>
  <c r="AK22" i="22"/>
  <c r="AK23" i="22"/>
  <c r="AK24" i="22"/>
  <c r="AK25" i="22"/>
  <c r="AK26" i="22"/>
  <c r="AK27" i="22"/>
  <c r="AK28" i="22"/>
  <c r="AK29" i="22"/>
  <c r="AK30" i="22"/>
  <c r="AH5" i="22"/>
  <c r="AH6" i="22"/>
  <c r="AH7" i="22"/>
  <c r="AH8" i="22"/>
  <c r="AH9" i="22"/>
  <c r="AH10" i="22"/>
  <c r="AH11" i="22"/>
  <c r="AH12" i="22"/>
  <c r="AH13" i="22"/>
  <c r="AH15" i="22"/>
  <c r="AH16" i="22"/>
  <c r="AH17" i="22"/>
  <c r="AH18" i="22"/>
  <c r="AH19" i="22"/>
  <c r="AH20" i="22"/>
  <c r="AH21" i="22"/>
  <c r="AH22" i="22"/>
  <c r="AH23" i="22"/>
  <c r="AH24" i="22"/>
  <c r="AH25" i="22"/>
  <c r="AH26" i="22"/>
  <c r="AH27" i="22"/>
  <c r="AH28" i="22"/>
  <c r="AH29" i="22"/>
  <c r="AH30" i="22"/>
  <c r="AH20" i="21"/>
  <c r="AH21" i="21"/>
  <c r="AH24" i="21"/>
  <c r="AH25" i="21"/>
  <c r="AH26" i="21"/>
  <c r="AH13" i="14"/>
  <c r="AK5" i="20"/>
  <c r="AK6" i="20"/>
  <c r="AK7" i="20"/>
  <c r="AK8" i="20"/>
  <c r="AK10" i="20"/>
  <c r="AK11" i="20"/>
  <c r="AK12" i="20"/>
  <c r="AK13" i="20"/>
  <c r="AK14" i="20"/>
  <c r="AK15" i="20"/>
  <c r="AK16" i="20"/>
  <c r="AK17" i="20"/>
  <c r="AK18" i="20"/>
  <c r="AK19" i="20"/>
  <c r="AK20" i="20"/>
  <c r="AK21" i="20"/>
  <c r="AK22" i="20"/>
  <c r="AK23" i="20"/>
  <c r="AK24" i="20"/>
  <c r="AK25" i="20"/>
  <c r="AK26" i="20"/>
  <c r="AK27" i="20"/>
  <c r="AK28" i="20"/>
  <c r="AK29" i="20"/>
  <c r="AK30" i="20"/>
  <c r="AK4" i="20"/>
  <c r="AH5" i="20"/>
  <c r="AH6" i="20"/>
  <c r="AH7" i="20"/>
  <c r="AH8" i="20"/>
  <c r="AH10" i="20"/>
  <c r="AH11" i="20"/>
  <c r="AH12" i="20"/>
  <c r="AH13" i="20"/>
  <c r="AH14" i="20"/>
  <c r="AH15" i="20"/>
  <c r="AH16" i="20"/>
  <c r="AH17" i="20"/>
  <c r="AH18" i="20"/>
  <c r="AH19" i="20"/>
  <c r="AH20" i="20"/>
  <c r="AH21" i="20"/>
  <c r="AH22" i="20"/>
  <c r="AH23" i="20"/>
  <c r="AH24" i="20"/>
  <c r="AH25" i="20"/>
  <c r="AH26" i="20"/>
  <c r="AH27" i="20"/>
  <c r="AH28" i="20"/>
  <c r="AH29" i="20"/>
  <c r="AH30" i="20"/>
  <c r="AH4" i="20"/>
  <c r="AH34" i="20"/>
  <c r="AH5" i="13"/>
  <c r="AH6" i="13"/>
  <c r="AH7" i="13"/>
  <c r="AH8" i="13"/>
  <c r="AH9" i="13"/>
  <c r="AH10" i="13"/>
  <c r="AH11" i="13"/>
  <c r="AH12" i="13"/>
  <c r="AH13" i="13"/>
  <c r="AH14" i="13"/>
  <c r="AH15" i="13"/>
  <c r="AH16" i="13"/>
  <c r="AH17" i="13"/>
  <c r="AH18" i="13"/>
  <c r="AH19" i="13"/>
  <c r="AH20" i="13"/>
  <c r="AH21" i="13"/>
  <c r="AH22" i="13"/>
  <c r="AH23" i="13"/>
  <c r="AH24" i="13"/>
  <c r="AH25" i="13"/>
  <c r="AH26" i="13"/>
  <c r="AH27" i="13"/>
  <c r="AH28" i="13"/>
  <c r="AH29" i="13"/>
  <c r="AH30" i="13"/>
  <c r="AH4" i="13"/>
  <c r="AH5" i="12"/>
  <c r="AH6" i="12"/>
  <c r="AH7" i="12"/>
  <c r="AH8" i="12"/>
  <c r="AH10" i="12"/>
  <c r="AH11" i="12"/>
  <c r="AH12" i="12"/>
  <c r="AH13" i="12"/>
  <c r="AH14" i="12"/>
  <c r="AH15" i="12"/>
  <c r="AH16" i="12"/>
  <c r="AH17" i="12"/>
  <c r="AH18" i="12"/>
  <c r="AH19" i="12"/>
  <c r="AH20" i="12"/>
  <c r="AH21" i="12"/>
  <c r="AH22" i="12"/>
  <c r="AH23" i="12"/>
  <c r="AH24" i="12"/>
  <c r="AH25" i="12"/>
  <c r="AH4" i="12"/>
  <c r="AH22" i="11"/>
  <c r="AH23" i="11"/>
  <c r="AH24" i="11"/>
  <c r="AH25" i="11"/>
  <c r="AH26" i="11"/>
  <c r="AH27" i="11"/>
  <c r="AH28" i="11"/>
  <c r="AH29" i="11"/>
  <c r="AH30" i="11"/>
  <c r="AH5" i="32"/>
  <c r="AH6" i="32"/>
  <c r="AH7" i="32"/>
  <c r="AH8" i="32"/>
  <c r="AH9" i="32"/>
  <c r="AH10" i="32"/>
  <c r="AH11" i="32"/>
  <c r="AH12" i="32"/>
  <c r="AH13" i="32"/>
  <c r="AH14" i="32"/>
  <c r="AH15" i="32"/>
  <c r="AK33" i="32"/>
  <c r="AH4" i="32"/>
  <c r="AH37" i="32"/>
  <c r="AK4" i="10"/>
  <c r="AH5" i="10"/>
  <c r="AH6" i="10"/>
  <c r="AH7" i="10"/>
  <c r="AH8" i="10"/>
  <c r="AH9" i="10"/>
  <c r="AH10" i="10"/>
  <c r="AH11" i="10"/>
  <c r="AH12" i="10"/>
  <c r="AH13" i="10"/>
  <c r="AH14" i="10"/>
  <c r="AH15" i="10"/>
  <c r="AH16" i="10"/>
  <c r="AH17" i="10"/>
  <c r="AH18" i="10"/>
  <c r="AH19" i="10"/>
  <c r="AH20" i="10"/>
  <c r="AH21" i="10"/>
  <c r="AH22" i="10"/>
  <c r="AH23" i="10"/>
  <c r="AH24" i="10"/>
  <c r="AH25" i="10"/>
  <c r="AH26" i="10"/>
  <c r="AH27" i="10"/>
  <c r="AH28" i="10"/>
  <c r="AH29" i="10"/>
  <c r="AH30" i="10"/>
  <c r="AH31" i="10"/>
  <c r="AH32" i="10"/>
  <c r="AH33" i="10"/>
  <c r="AK33" i="10" s="1"/>
  <c r="AH4" i="10"/>
  <c r="AH5" i="9"/>
  <c r="AH6" i="9"/>
  <c r="AH7" i="9"/>
  <c r="AH8" i="9"/>
  <c r="AH9" i="9"/>
  <c r="AH10" i="9"/>
  <c r="AH11" i="9"/>
  <c r="AH12" i="9"/>
  <c r="AH13" i="9"/>
  <c r="AH14" i="9"/>
  <c r="AH15" i="9"/>
  <c r="AH16" i="9"/>
  <c r="AH17" i="9"/>
  <c r="AH18" i="9"/>
  <c r="AH19" i="9"/>
  <c r="AH20" i="9"/>
  <c r="AH21" i="9"/>
  <c r="AH24" i="9"/>
  <c r="AH25" i="9"/>
  <c r="AH26" i="9"/>
  <c r="AH27" i="9"/>
  <c r="AH28" i="9"/>
  <c r="AH29" i="9"/>
  <c r="AH30" i="9"/>
  <c r="AH4" i="9"/>
  <c r="AH5" i="8"/>
  <c r="AH6" i="8"/>
  <c r="AH7" i="8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4" i="8"/>
  <c r="AK22" i="7"/>
  <c r="AK23" i="7"/>
  <c r="AK24" i="7"/>
  <c r="AK25" i="7"/>
  <c r="AK27" i="7"/>
  <c r="AK28" i="7"/>
  <c r="AK29" i="7"/>
  <c r="AK30" i="7"/>
  <c r="AH23" i="7"/>
  <c r="AH24" i="7"/>
  <c r="AH25" i="7"/>
  <c r="AH27" i="7"/>
  <c r="AH28" i="7"/>
  <c r="AH29" i="7"/>
  <c r="AH30" i="7"/>
  <c r="AH5" i="31"/>
  <c r="AH6" i="31"/>
  <c r="AH7" i="31"/>
  <c r="AH8" i="31"/>
  <c r="AH9" i="31"/>
  <c r="AH10" i="31"/>
  <c r="AH11" i="31"/>
  <c r="AH12" i="31"/>
  <c r="AH13" i="31"/>
  <c r="AH14" i="31"/>
  <c r="AH15" i="31"/>
  <c r="AH16" i="31"/>
  <c r="AH17" i="31"/>
  <c r="AH18" i="31"/>
  <c r="AH19" i="31"/>
  <c r="AH20" i="31"/>
  <c r="AH22" i="31"/>
  <c r="AH23" i="31"/>
  <c r="AH24" i="31"/>
  <c r="AH27" i="31"/>
  <c r="AH28" i="31"/>
  <c r="AH29" i="31"/>
  <c r="AH30" i="31"/>
  <c r="AH31" i="31"/>
  <c r="AH32" i="31"/>
  <c r="AH33" i="31"/>
  <c r="AH34" i="31"/>
  <c r="AK34" i="31" s="1"/>
  <c r="AH4" i="31"/>
  <c r="AH41" i="31"/>
  <c r="AH39" i="31"/>
  <c r="AH38" i="31"/>
  <c r="AH37" i="31"/>
  <c r="AH5" i="19"/>
  <c r="AH6" i="19"/>
  <c r="AH7" i="19"/>
  <c r="AH8" i="19"/>
  <c r="AH9" i="19"/>
  <c r="AH10" i="19"/>
  <c r="AH11" i="19"/>
  <c r="AH12" i="19"/>
  <c r="AH13" i="19"/>
  <c r="AH14" i="19"/>
  <c r="AH15" i="19"/>
  <c r="AH16" i="19"/>
  <c r="AH17" i="19"/>
  <c r="AH18" i="19"/>
  <c r="AH19" i="19"/>
  <c r="AH20" i="19"/>
  <c r="AH21" i="19"/>
  <c r="AH22" i="19"/>
  <c r="AH23" i="19"/>
  <c r="AH24" i="19"/>
  <c r="AH25" i="19"/>
  <c r="AH26" i="19"/>
  <c r="AH27" i="19"/>
  <c r="AH28" i="19"/>
  <c r="AH29" i="19"/>
  <c r="AH30" i="19"/>
  <c r="AH31" i="19"/>
  <c r="AH32" i="19"/>
  <c r="AH33" i="19"/>
  <c r="AH34" i="19"/>
  <c r="AK34" i="19" s="1"/>
  <c r="AH4" i="19"/>
  <c r="AK5" i="6"/>
  <c r="AK6" i="6"/>
  <c r="AK7" i="6"/>
  <c r="AK8" i="6"/>
  <c r="AK9" i="6"/>
  <c r="AK10" i="6"/>
  <c r="AK11" i="6"/>
  <c r="AK12" i="6"/>
  <c r="AK13" i="6"/>
  <c r="AK14" i="6"/>
  <c r="AK15" i="6"/>
  <c r="AK16" i="6"/>
  <c r="AK17" i="6"/>
  <c r="AK18" i="6"/>
  <c r="AK19" i="6"/>
  <c r="AK20" i="6"/>
  <c r="AK21" i="6"/>
  <c r="AK23" i="6"/>
  <c r="AK24" i="6"/>
  <c r="AK25" i="6"/>
  <c r="AK26" i="6"/>
  <c r="AK27" i="6"/>
  <c r="AK28" i="6"/>
  <c r="AK29" i="6"/>
  <c r="AK30" i="6"/>
  <c r="AK4" i="6"/>
  <c r="AH5" i="6"/>
  <c r="AH6" i="6"/>
  <c r="AH7" i="6"/>
  <c r="AH8" i="6"/>
  <c r="AH9" i="6"/>
  <c r="AH10" i="6"/>
  <c r="AH11" i="6"/>
  <c r="AH12" i="6"/>
  <c r="AH13" i="6"/>
  <c r="AH14" i="6"/>
  <c r="AH15" i="6"/>
  <c r="AH16" i="6"/>
  <c r="AH17" i="6"/>
  <c r="AH18" i="6"/>
  <c r="AH19" i="6"/>
  <c r="AH20" i="6"/>
  <c r="AH21" i="6"/>
  <c r="AH23" i="6"/>
  <c r="AH24" i="6"/>
  <c r="AH25" i="6"/>
  <c r="AH26" i="6"/>
  <c r="AH27" i="6"/>
  <c r="AH28" i="6"/>
  <c r="AH29" i="6"/>
  <c r="AH30" i="6"/>
  <c r="AH4" i="6"/>
  <c r="AK5" i="5"/>
  <c r="AK6" i="5"/>
  <c r="AK7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4" i="5"/>
  <c r="AH5" i="5"/>
  <c r="AH6" i="5"/>
  <c r="AH7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4" i="5"/>
  <c r="AH5" i="4"/>
  <c r="AH6" i="4"/>
  <c r="AH7" i="4"/>
  <c r="AH8" i="4"/>
  <c r="AH9" i="4"/>
  <c r="AH10" i="4"/>
  <c r="AH11" i="4"/>
  <c r="AH12" i="4"/>
  <c r="AH13" i="4"/>
  <c r="AH14" i="4"/>
  <c r="AH15" i="4"/>
  <c r="AH16" i="4"/>
  <c r="AH17" i="4"/>
  <c r="AH18" i="4"/>
  <c r="AH19" i="4"/>
  <c r="AH20" i="4"/>
  <c r="AH21" i="4"/>
  <c r="AH22" i="4"/>
  <c r="AH23" i="4"/>
  <c r="AH24" i="4"/>
  <c r="AH25" i="4"/>
  <c r="AH26" i="4"/>
  <c r="AH27" i="4"/>
  <c r="AH28" i="4"/>
  <c r="AH29" i="4"/>
  <c r="AH30" i="4"/>
  <c r="AH4" i="4"/>
  <c r="AK5" i="3"/>
  <c r="AK6" i="3"/>
  <c r="AK7" i="3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4" i="3"/>
  <c r="AH5" i="3"/>
  <c r="AH6" i="3"/>
  <c r="AH7" i="3"/>
  <c r="AH8" i="3"/>
  <c r="AH9" i="3"/>
  <c r="AH10" i="3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4" i="3"/>
  <c r="AK4" i="18"/>
  <c r="AH4" i="18"/>
  <c r="AH30" i="18"/>
  <c r="AH29" i="18"/>
  <c r="AH28" i="18"/>
  <c r="AH27" i="18"/>
  <c r="AH26" i="18"/>
  <c r="AH25" i="18"/>
  <c r="AH24" i="18"/>
  <c r="AH23" i="18"/>
  <c r="AH22" i="18"/>
  <c r="AH21" i="18"/>
  <c r="AH20" i="18"/>
  <c r="AH19" i="18"/>
  <c r="AH18" i="18"/>
  <c r="AH17" i="18"/>
  <c r="AH16" i="18"/>
  <c r="AH15" i="18"/>
  <c r="AH14" i="18"/>
  <c r="AH13" i="18"/>
  <c r="AH12" i="18"/>
  <c r="AH11" i="18"/>
  <c r="AH10" i="18"/>
  <c r="AH9" i="18"/>
  <c r="AH8" i="18"/>
  <c r="AH7" i="18"/>
  <c r="AH6" i="18"/>
  <c r="AH5" i="18"/>
  <c r="AK7" i="1"/>
  <c r="AK11" i="1"/>
  <c r="AK12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L12" i="2"/>
  <c r="AK12" i="2" s="1"/>
  <c r="AK6" i="2"/>
  <c r="AK7" i="2"/>
  <c r="AK8" i="2"/>
  <c r="AK9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4" i="2"/>
  <c r="AH6" i="2"/>
  <c r="AH8" i="2"/>
  <c r="AH9" i="2"/>
  <c r="AH12" i="2"/>
  <c r="AH15" i="2"/>
  <c r="AH16" i="2"/>
  <c r="AH17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15" i="1"/>
  <c r="AH26" i="1"/>
  <c r="AH27" i="1"/>
  <c r="AH16" i="1"/>
  <c r="AH17" i="1"/>
  <c r="AH18" i="1"/>
  <c r="AH19" i="1"/>
  <c r="AH20" i="1"/>
  <c r="AH21" i="1"/>
  <c r="AH22" i="1"/>
  <c r="AH23" i="1"/>
  <c r="AH24" i="1"/>
  <c r="AH25" i="1"/>
  <c r="AH28" i="1"/>
  <c r="AH29" i="1"/>
  <c r="AH30" i="1"/>
  <c r="AH11" i="1"/>
  <c r="AL11" i="1" s="1"/>
  <c r="AM11" i="1" s="1"/>
  <c r="AH12" i="1"/>
  <c r="AL12" i="1" s="1"/>
  <c r="AH31" i="13" l="1"/>
  <c r="AH34" i="10"/>
  <c r="AH37" i="10" s="1"/>
  <c r="AH35" i="19"/>
  <c r="AH31" i="5"/>
  <c r="AH31" i="4"/>
  <c r="AH31" i="3"/>
  <c r="AH31" i="18"/>
  <c r="L31" i="9"/>
  <c r="AF31" i="29" l="1"/>
  <c r="AF36" i="29" s="1"/>
  <c r="AF34" i="34"/>
  <c r="AF37" i="34" s="1"/>
  <c r="AF36" i="33"/>
  <c r="AF35" i="33"/>
  <c r="AF34" i="33"/>
  <c r="AF31" i="33"/>
  <c r="AF37" i="33" s="1"/>
  <c r="AF31" i="15"/>
  <c r="AF31" i="23"/>
  <c r="AF31" i="22"/>
  <c r="AF36" i="22" s="1"/>
  <c r="AF31" i="20"/>
  <c r="AF35" i="20" s="1"/>
  <c r="AF31" i="13"/>
  <c r="AF34" i="20" s="1"/>
  <c r="AF36" i="20" s="1"/>
  <c r="AF31" i="12"/>
  <c r="AF34" i="12" s="1"/>
  <c r="AF31" i="11"/>
  <c r="AF33" i="12" s="1"/>
  <c r="AF34" i="10"/>
  <c r="AF37" i="32" s="1"/>
  <c r="AF31" i="8"/>
  <c r="AF34" i="8" s="1"/>
  <c r="AF31" i="7"/>
  <c r="AF33" i="8" s="1"/>
  <c r="AF32" i="28"/>
  <c r="AF35" i="29" s="1"/>
  <c r="AF31" i="16"/>
  <c r="AF34" i="29" s="1"/>
  <c r="AF34" i="27"/>
  <c r="AF36" i="34" s="1"/>
  <c r="AF31" i="26"/>
  <c r="AF31" i="25"/>
  <c r="AF31" i="24"/>
  <c r="AF31" i="21"/>
  <c r="AF35" i="22" s="1"/>
  <c r="AF31" i="14"/>
  <c r="AF34" i="22" s="1"/>
  <c r="AF34" i="32"/>
  <c r="AF38" i="32" s="1"/>
  <c r="AF20" i="9"/>
  <c r="AF31" i="9" s="1"/>
  <c r="AF40" i="31"/>
  <c r="AF39" i="31"/>
  <c r="AF38" i="31"/>
  <c r="AF35" i="31"/>
  <c r="AF42" i="31" s="1"/>
  <c r="AF35" i="19"/>
  <c r="AF41" i="31" s="1"/>
  <c r="AF31" i="6"/>
  <c r="AF31" i="5"/>
  <c r="AF31" i="4"/>
  <c r="AF31" i="3"/>
  <c r="AF37" i="31" s="1"/>
  <c r="AF31" i="18"/>
  <c r="AF4" i="2"/>
  <c r="AF31" i="2" s="1"/>
  <c r="AF37" i="29" l="1"/>
  <c r="AF35" i="8"/>
  <c r="AF37" i="22"/>
  <c r="AF36" i="10"/>
  <c r="AF36" i="32"/>
  <c r="AF39" i="32" s="1"/>
  <c r="AF43" i="31"/>
  <c r="AF38" i="34"/>
  <c r="AF38" i="33"/>
  <c r="AF35" i="12"/>
  <c r="AF37" i="10"/>
  <c r="AF38" i="10" s="1"/>
  <c r="AL4" i="2"/>
  <c r="AF31" i="1"/>
  <c r="AL7" i="1"/>
  <c r="AL14" i="1"/>
  <c r="AI31" i="11" l="1"/>
  <c r="S31" i="11"/>
  <c r="T31" i="11"/>
  <c r="U31" i="11"/>
  <c r="V31" i="11"/>
  <c r="W31" i="11"/>
  <c r="X31" i="11"/>
  <c r="Y31" i="11"/>
  <c r="Z31" i="11"/>
  <c r="AA31" i="11"/>
  <c r="AB31" i="11"/>
  <c r="AC31" i="11"/>
  <c r="AD31" i="11"/>
  <c r="AE31" i="11"/>
  <c r="R31" i="11"/>
  <c r="R33" i="12"/>
  <c r="Q34" i="11"/>
  <c r="AE31" i="12"/>
  <c r="AD31" i="12"/>
  <c r="K5" i="33" l="1"/>
  <c r="P5" i="33" s="1"/>
  <c r="K4" i="33"/>
  <c r="P4" i="33" s="1"/>
  <c r="K22" i="26"/>
  <c r="P22" i="26" s="1"/>
  <c r="K21" i="26"/>
  <c r="P21" i="26" s="1"/>
  <c r="K20" i="26"/>
  <c r="P20" i="26" s="1"/>
  <c r="K19" i="26"/>
  <c r="P19" i="26" s="1"/>
  <c r="K18" i="26"/>
  <c r="P18" i="26" s="1"/>
  <c r="K17" i="26"/>
  <c r="P17" i="26" s="1"/>
  <c r="P16" i="26"/>
  <c r="AH16" i="26" s="1"/>
  <c r="K15" i="26"/>
  <c r="P15" i="26" s="1"/>
  <c r="P14" i="26"/>
  <c r="AH14" i="26" s="1"/>
  <c r="P13" i="26"/>
  <c r="AH13" i="26" s="1"/>
  <c r="P12" i="26"/>
  <c r="AH12" i="26" s="1"/>
  <c r="P11" i="26"/>
  <c r="AH11" i="26" s="1"/>
  <c r="P10" i="26"/>
  <c r="AH10" i="26" s="1"/>
  <c r="P9" i="26"/>
  <c r="AH9" i="26" s="1"/>
  <c r="P8" i="26"/>
  <c r="AH8" i="26" s="1"/>
  <c r="P30" i="25"/>
  <c r="AH30" i="25" s="1"/>
  <c r="P29" i="25"/>
  <c r="AH29" i="25" s="1"/>
  <c r="P28" i="25"/>
  <c r="AH28" i="25" s="1"/>
  <c r="P27" i="25"/>
  <c r="AH27" i="25" s="1"/>
  <c r="P26" i="25"/>
  <c r="AH26" i="25" s="1"/>
  <c r="P25" i="25"/>
  <c r="AH25" i="25" s="1"/>
  <c r="P24" i="25"/>
  <c r="AH24" i="25" s="1"/>
  <c r="P23" i="25"/>
  <c r="AH23" i="25" s="1"/>
  <c r="P22" i="25"/>
  <c r="AH22" i="25" s="1"/>
  <c r="P21" i="25"/>
  <c r="AH21" i="25" s="1"/>
  <c r="P20" i="25"/>
  <c r="AH20" i="25" s="1"/>
  <c r="P19" i="25"/>
  <c r="AH19" i="25" s="1"/>
  <c r="P18" i="25"/>
  <c r="AH18" i="25" s="1"/>
  <c r="P17" i="25"/>
  <c r="AH17" i="25" s="1"/>
  <c r="P16" i="25"/>
  <c r="AH16" i="25" s="1"/>
  <c r="P15" i="25"/>
  <c r="AH15" i="25" s="1"/>
  <c r="P14" i="25"/>
  <c r="AH14" i="25" s="1"/>
  <c r="P13" i="25"/>
  <c r="AH13" i="25" s="1"/>
  <c r="P12" i="25"/>
  <c r="AH12" i="25" s="1"/>
  <c r="P11" i="25"/>
  <c r="AH11" i="25" s="1"/>
  <c r="P10" i="25"/>
  <c r="AH10" i="25" s="1"/>
  <c r="P9" i="25"/>
  <c r="AH9" i="25" s="1"/>
  <c r="P30" i="24"/>
  <c r="AH30" i="24" s="1"/>
  <c r="P29" i="24"/>
  <c r="AH29" i="24" s="1"/>
  <c r="P28" i="24"/>
  <c r="AH28" i="24" s="1"/>
  <c r="P27" i="24"/>
  <c r="AH27" i="24" s="1"/>
  <c r="P26" i="24"/>
  <c r="AH26" i="24" s="1"/>
  <c r="P25" i="24"/>
  <c r="AH25" i="24" s="1"/>
  <c r="P24" i="24"/>
  <c r="AH24" i="24" s="1"/>
  <c r="P23" i="24"/>
  <c r="AH23" i="24" s="1"/>
  <c r="P22" i="24"/>
  <c r="AH22" i="24" s="1"/>
  <c r="P21" i="24"/>
  <c r="AH21" i="24" s="1"/>
  <c r="P20" i="24"/>
  <c r="AH20" i="24" s="1"/>
  <c r="P19" i="24"/>
  <c r="AH19" i="24" s="1"/>
  <c r="P18" i="24"/>
  <c r="AH18" i="24" s="1"/>
  <c r="P17" i="24"/>
  <c r="AH17" i="24" s="1"/>
  <c r="P16" i="24"/>
  <c r="AH16" i="24" s="1"/>
  <c r="P15" i="24"/>
  <c r="AH15" i="24" s="1"/>
  <c r="P14" i="24"/>
  <c r="AH14" i="24" s="1"/>
  <c r="P13" i="24"/>
  <c r="AH13" i="24" s="1"/>
  <c r="P12" i="24"/>
  <c r="AH12" i="24" s="1"/>
  <c r="P11" i="24"/>
  <c r="AH11" i="24" s="1"/>
  <c r="P10" i="24"/>
  <c r="AH10" i="24" s="1"/>
  <c r="K15" i="22"/>
  <c r="P15" i="22" s="1"/>
  <c r="K14" i="22"/>
  <c r="P14" i="22" s="1"/>
  <c r="AH14" i="22" s="1"/>
  <c r="K13" i="22"/>
  <c r="P13" i="22" s="1"/>
  <c r="K12" i="22"/>
  <c r="P12" i="22" s="1"/>
  <c r="K11" i="22"/>
  <c r="P11" i="22" s="1"/>
  <c r="K10" i="22"/>
  <c r="P10" i="22" s="1"/>
  <c r="K9" i="22"/>
  <c r="P9" i="22" s="1"/>
  <c r="K8" i="22"/>
  <c r="P8" i="22" s="1"/>
  <c r="K7" i="22"/>
  <c r="P7" i="22" s="1"/>
  <c r="K6" i="22"/>
  <c r="P6" i="22" s="1"/>
  <c r="K5" i="22"/>
  <c r="P5" i="22" s="1"/>
  <c r="P4" i="22"/>
  <c r="AH4" i="22" s="1"/>
  <c r="R9" i="12"/>
  <c r="P26" i="11"/>
  <c r="AL26" i="11" s="1"/>
  <c r="AK26" i="11" s="1"/>
  <c r="K26" i="11"/>
  <c r="K27" i="11"/>
  <c r="P27" i="11" s="1"/>
  <c r="AL27" i="11" s="1"/>
  <c r="AK27" i="11" s="1"/>
  <c r="K28" i="11"/>
  <c r="P28" i="11" s="1"/>
  <c r="AL28" i="11" s="1"/>
  <c r="AK28" i="11" s="1"/>
  <c r="K29" i="11"/>
  <c r="P29" i="11" s="1"/>
  <c r="AL29" i="11" s="1"/>
  <c r="AK29" i="11" s="1"/>
  <c r="K30" i="11"/>
  <c r="P30" i="11" s="1"/>
  <c r="AL30" i="11" s="1"/>
  <c r="AK30" i="11" s="1"/>
  <c r="H31" i="2"/>
  <c r="Q18" i="17"/>
  <c r="S18" i="17"/>
  <c r="AH31" i="22" l="1"/>
  <c r="AH36" i="22" s="1"/>
  <c r="R31" i="12"/>
  <c r="AM30" i="11"/>
  <c r="AN30" i="11" s="1"/>
  <c r="AM29" i="11"/>
  <c r="AN29" i="11" s="1"/>
  <c r="AM28" i="11"/>
  <c r="AN28" i="11" s="1"/>
  <c r="AM27" i="11"/>
  <c r="AN27" i="11" s="1"/>
  <c r="AM26" i="11"/>
  <c r="AN26" i="11" s="1"/>
  <c r="R34" i="12" l="1"/>
  <c r="R35" i="12" s="1"/>
  <c r="AG13" i="14"/>
  <c r="K4" i="3"/>
  <c r="AD32" i="28" l="1"/>
  <c r="AD31" i="14" l="1"/>
  <c r="AD34" i="22" s="1"/>
  <c r="AD9" i="2"/>
  <c r="AD8" i="2"/>
  <c r="AD35" i="29"/>
  <c r="AD31" i="29"/>
  <c r="AD36" i="29" s="1"/>
  <c r="AD31" i="16"/>
  <c r="AD34" i="29" s="1"/>
  <c r="AD34" i="34"/>
  <c r="AD37" i="34" s="1"/>
  <c r="AD34" i="27"/>
  <c r="AD36" i="34" s="1"/>
  <c r="AD31" i="33"/>
  <c r="AD37" i="33" s="1"/>
  <c r="AD31" i="26"/>
  <c r="AD36" i="33" s="1"/>
  <c r="AD31" i="25"/>
  <c r="AD35" i="33" s="1"/>
  <c r="AD31" i="24"/>
  <c r="AD34" i="33" s="1"/>
  <c r="AD31" i="15"/>
  <c r="AD31" i="23"/>
  <c r="AD31" i="22"/>
  <c r="AD36" i="22" s="1"/>
  <c r="AD31" i="21"/>
  <c r="AD35" i="22" s="1"/>
  <c r="AD31" i="20"/>
  <c r="AD35" i="20" s="1"/>
  <c r="AD31" i="13"/>
  <c r="AD34" i="20" s="1"/>
  <c r="AD34" i="12"/>
  <c r="AD33" i="12"/>
  <c r="AD34" i="32"/>
  <c r="AD38" i="32" s="1"/>
  <c r="AD31" i="9"/>
  <c r="AD36" i="32" s="1"/>
  <c r="AD34" i="10"/>
  <c r="AD37" i="10" s="1"/>
  <c r="AD31" i="8"/>
  <c r="AD34" i="8" s="1"/>
  <c r="AD31" i="7"/>
  <c r="AD33" i="8" s="1"/>
  <c r="AD35" i="31"/>
  <c r="AD42" i="31" s="1"/>
  <c r="AD35" i="19"/>
  <c r="AD41" i="31" s="1"/>
  <c r="AD31" i="6"/>
  <c r="AD40" i="31" s="1"/>
  <c r="AD31" i="5"/>
  <c r="AD39" i="31" s="1"/>
  <c r="AD31" i="1"/>
  <c r="AD31" i="2"/>
  <c r="AD31" i="18"/>
  <c r="AD31" i="3"/>
  <c r="AD37" i="31" s="1"/>
  <c r="AD31" i="4"/>
  <c r="AD38" i="31" s="1"/>
  <c r="AD36" i="10" l="1"/>
  <c r="AD35" i="12"/>
  <c r="AD35" i="8"/>
  <c r="AD36" i="20"/>
  <c r="AD37" i="22"/>
  <c r="AD38" i="10"/>
  <c r="AD38" i="34"/>
  <c r="AD38" i="33"/>
  <c r="AD37" i="32"/>
  <c r="AD39" i="32" s="1"/>
  <c r="AD37" i="29"/>
  <c r="AD43" i="31"/>
  <c r="AN33" i="32" l="1"/>
  <c r="AN33" i="10"/>
  <c r="AN34" i="31"/>
  <c r="J34" i="34" l="1"/>
  <c r="E20" i="17"/>
  <c r="H31" i="22" l="1"/>
  <c r="K11" i="1"/>
  <c r="P11" i="1" s="1"/>
  <c r="K12" i="1"/>
  <c r="K13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AB17" i="31" l="1"/>
  <c r="AN11" i="1" l="1"/>
  <c r="M36" i="34"/>
  <c r="N36" i="34"/>
  <c r="O36" i="34"/>
  <c r="Q36" i="34"/>
  <c r="AB37" i="34"/>
  <c r="Q37" i="34"/>
  <c r="O37" i="34"/>
  <c r="O38" i="34" s="1"/>
  <c r="N37" i="34"/>
  <c r="M37" i="34"/>
  <c r="AI34" i="34"/>
  <c r="AI37" i="34" s="1"/>
  <c r="AC34" i="34"/>
  <c r="AC37" i="34" s="1"/>
  <c r="AB34" i="34"/>
  <c r="AA34" i="34"/>
  <c r="AA37" i="34" s="1"/>
  <c r="Z34" i="34"/>
  <c r="Z37" i="34" s="1"/>
  <c r="Y34" i="34"/>
  <c r="Y37" i="34" s="1"/>
  <c r="X34" i="34"/>
  <c r="X37" i="34" s="1"/>
  <c r="W34" i="34"/>
  <c r="W37" i="34" s="1"/>
  <c r="V34" i="34"/>
  <c r="V37" i="34" s="1"/>
  <c r="U34" i="34"/>
  <c r="U37" i="34" s="1"/>
  <c r="T34" i="34"/>
  <c r="T37" i="34" s="1"/>
  <c r="S34" i="34"/>
  <c r="S37" i="34" s="1"/>
  <c r="R34" i="34"/>
  <c r="L34" i="34"/>
  <c r="L37" i="34" s="1"/>
  <c r="J37" i="34"/>
  <c r="I34" i="34"/>
  <c r="I37" i="34" s="1"/>
  <c r="H34" i="34"/>
  <c r="A34" i="34"/>
  <c r="A38" i="34" s="1"/>
  <c r="K33" i="34"/>
  <c r="P33" i="34" s="1"/>
  <c r="K32" i="34"/>
  <c r="P32" i="34" s="1"/>
  <c r="K31" i="34"/>
  <c r="P31" i="34" s="1"/>
  <c r="K30" i="34"/>
  <c r="P30" i="34" s="1"/>
  <c r="K29" i="34"/>
  <c r="P29" i="34" s="1"/>
  <c r="K28" i="34"/>
  <c r="P28" i="34" s="1"/>
  <c r="K27" i="34"/>
  <c r="P27" i="34" s="1"/>
  <c r="K26" i="34"/>
  <c r="P26" i="34" s="1"/>
  <c r="K25" i="34"/>
  <c r="P25" i="34" s="1"/>
  <c r="K24" i="34"/>
  <c r="P24" i="34" s="1"/>
  <c r="K23" i="34"/>
  <c r="P23" i="34" s="1"/>
  <c r="AH23" i="34" s="1"/>
  <c r="K22" i="34"/>
  <c r="P22" i="34" s="1"/>
  <c r="AH22" i="34" s="1"/>
  <c r="K21" i="34"/>
  <c r="P21" i="34" s="1"/>
  <c r="AH21" i="34" s="1"/>
  <c r="K20" i="34"/>
  <c r="P20" i="34" s="1"/>
  <c r="AH20" i="34" s="1"/>
  <c r="K19" i="34"/>
  <c r="P19" i="34" s="1"/>
  <c r="AH19" i="34" s="1"/>
  <c r="K18" i="34"/>
  <c r="P18" i="34" s="1"/>
  <c r="AH18" i="34" s="1"/>
  <c r="K17" i="34"/>
  <c r="P17" i="34" s="1"/>
  <c r="P16" i="34"/>
  <c r="K15" i="34"/>
  <c r="P15" i="34" s="1"/>
  <c r="K14" i="34"/>
  <c r="P14" i="34" s="1"/>
  <c r="K13" i="34"/>
  <c r="P13" i="34" s="1"/>
  <c r="K12" i="34"/>
  <c r="P12" i="34" s="1"/>
  <c r="P11" i="34"/>
  <c r="P10" i="34"/>
  <c r="AH10" i="34" s="1"/>
  <c r="P9" i="34"/>
  <c r="AH9" i="34" s="1"/>
  <c r="P8" i="34"/>
  <c r="AH8" i="34" s="1"/>
  <c r="P7" i="34"/>
  <c r="AH7" i="34" s="1"/>
  <c r="P6" i="34"/>
  <c r="AH6" i="34" s="1"/>
  <c r="P5" i="34"/>
  <c r="AH5" i="34" s="1"/>
  <c r="P4" i="34"/>
  <c r="AH4" i="34" s="1"/>
  <c r="Q36" i="33"/>
  <c r="AJ36" i="33"/>
  <c r="Q37" i="33"/>
  <c r="AJ37" i="33"/>
  <c r="AJ35" i="33"/>
  <c r="Q35" i="33"/>
  <c r="AJ34" i="33"/>
  <c r="Q34" i="33"/>
  <c r="AI31" i="33"/>
  <c r="AI37" i="33" s="1"/>
  <c r="AC31" i="33"/>
  <c r="AC37" i="33" s="1"/>
  <c r="AB31" i="33"/>
  <c r="AB37" i="33" s="1"/>
  <c r="AA31" i="33"/>
  <c r="AA37" i="33" s="1"/>
  <c r="Z31" i="33"/>
  <c r="Z37" i="33" s="1"/>
  <c r="Y31" i="33"/>
  <c r="Y37" i="33" s="1"/>
  <c r="X31" i="33"/>
  <c r="X37" i="33" s="1"/>
  <c r="W31" i="33"/>
  <c r="W37" i="33" s="1"/>
  <c r="V31" i="33"/>
  <c r="V37" i="33" s="1"/>
  <c r="U31" i="33"/>
  <c r="U37" i="33" s="1"/>
  <c r="T31" i="33"/>
  <c r="T37" i="33" s="1"/>
  <c r="S31" i="33"/>
  <c r="S37" i="33" s="1"/>
  <c r="R31" i="33"/>
  <c r="L31" i="33"/>
  <c r="L37" i="33" s="1"/>
  <c r="J31" i="33"/>
  <c r="J37" i="33" s="1"/>
  <c r="I31" i="33"/>
  <c r="I37" i="33" s="1"/>
  <c r="H31" i="33"/>
  <c r="H37" i="33" s="1"/>
  <c r="A31" i="33"/>
  <c r="A38" i="33" s="1"/>
  <c r="K30" i="33"/>
  <c r="P30" i="33" s="1"/>
  <c r="K29" i="33"/>
  <c r="P29" i="33" s="1"/>
  <c r="K28" i="33"/>
  <c r="P28" i="33" s="1"/>
  <c r="K27" i="33"/>
  <c r="P27" i="33" s="1"/>
  <c r="K26" i="33"/>
  <c r="P26" i="33" s="1"/>
  <c r="K25" i="33"/>
  <c r="P25" i="33" s="1"/>
  <c r="K24" i="33"/>
  <c r="P24" i="33" s="1"/>
  <c r="K23" i="33"/>
  <c r="P23" i="33" s="1"/>
  <c r="K22" i="33"/>
  <c r="P22" i="33" s="1"/>
  <c r="K21" i="33"/>
  <c r="P21" i="33" s="1"/>
  <c r="K20" i="33"/>
  <c r="P20" i="33" s="1"/>
  <c r="K19" i="33"/>
  <c r="P19" i="33" s="1"/>
  <c r="K18" i="33"/>
  <c r="P18" i="33" s="1"/>
  <c r="K17" i="33"/>
  <c r="P17" i="33" s="1"/>
  <c r="K16" i="33"/>
  <c r="P16" i="33" s="1"/>
  <c r="K15" i="33"/>
  <c r="P15" i="33" s="1"/>
  <c r="K14" i="33"/>
  <c r="P14" i="33" s="1"/>
  <c r="K13" i="33"/>
  <c r="P13" i="33" s="1"/>
  <c r="K12" i="33"/>
  <c r="P12" i="33" s="1"/>
  <c r="K11" i="33"/>
  <c r="P11" i="33" s="1"/>
  <c r="K10" i="33"/>
  <c r="P10" i="33" s="1"/>
  <c r="K9" i="33"/>
  <c r="P9" i="33" s="1"/>
  <c r="K8" i="33"/>
  <c r="P8" i="33" s="1"/>
  <c r="K7" i="33"/>
  <c r="P7" i="33" s="1"/>
  <c r="AH7" i="33" s="1"/>
  <c r="K6" i="33"/>
  <c r="P6" i="33" s="1"/>
  <c r="AH6" i="33" s="1"/>
  <c r="R31" i="22"/>
  <c r="H36" i="22"/>
  <c r="H31" i="11"/>
  <c r="H33" i="12" s="1"/>
  <c r="M38" i="32"/>
  <c r="Q38" i="32"/>
  <c r="M37" i="32"/>
  <c r="Q37" i="32"/>
  <c r="Q36" i="32"/>
  <c r="M36" i="32"/>
  <c r="AI34" i="32"/>
  <c r="AI38" i="32" s="1"/>
  <c r="AC34" i="32"/>
  <c r="AC38" i="32" s="1"/>
  <c r="AB34" i="32"/>
  <c r="AB38" i="32" s="1"/>
  <c r="AA34" i="32"/>
  <c r="AA38" i="32" s="1"/>
  <c r="Z34" i="32"/>
  <c r="Z38" i="32" s="1"/>
  <c r="Y34" i="32"/>
  <c r="Y38" i="32" s="1"/>
  <c r="X34" i="32"/>
  <c r="X38" i="32" s="1"/>
  <c r="W34" i="32"/>
  <c r="W38" i="32" s="1"/>
  <c r="V34" i="32"/>
  <c r="V38" i="32" s="1"/>
  <c r="U34" i="32"/>
  <c r="U38" i="32" s="1"/>
  <c r="T34" i="32"/>
  <c r="T38" i="32" s="1"/>
  <c r="S34" i="32"/>
  <c r="S38" i="32" s="1"/>
  <c r="R34" i="32"/>
  <c r="R38" i="32" s="1"/>
  <c r="L34" i="32"/>
  <c r="L38" i="32" s="1"/>
  <c r="J34" i="32"/>
  <c r="J38" i="32" s="1"/>
  <c r="I34" i="32"/>
  <c r="I38" i="32" s="1"/>
  <c r="H34" i="32"/>
  <c r="H38" i="32" s="1"/>
  <c r="A34" i="32"/>
  <c r="A39" i="32" s="1"/>
  <c r="K32" i="32"/>
  <c r="P32" i="32" s="1"/>
  <c r="K31" i="32"/>
  <c r="P31" i="32" s="1"/>
  <c r="K30" i="32"/>
  <c r="P30" i="32" s="1"/>
  <c r="K29" i="32"/>
  <c r="P29" i="32" s="1"/>
  <c r="K28" i="32"/>
  <c r="P28" i="32" s="1"/>
  <c r="K27" i="32"/>
  <c r="P27" i="32" s="1"/>
  <c r="K26" i="32"/>
  <c r="P26" i="32" s="1"/>
  <c r="K25" i="32"/>
  <c r="P25" i="32" s="1"/>
  <c r="K24" i="32"/>
  <c r="P24" i="32" s="1"/>
  <c r="K23" i="32"/>
  <c r="P23" i="32" s="1"/>
  <c r="K22" i="32"/>
  <c r="P22" i="32" s="1"/>
  <c r="K21" i="32"/>
  <c r="P21" i="32" s="1"/>
  <c r="AH21" i="32" s="1"/>
  <c r="K20" i="32"/>
  <c r="P20" i="32" s="1"/>
  <c r="AH20" i="32" s="1"/>
  <c r="K19" i="32"/>
  <c r="P19" i="32" s="1"/>
  <c r="AH19" i="32" s="1"/>
  <c r="K18" i="32"/>
  <c r="P18" i="32" s="1"/>
  <c r="AH18" i="32" s="1"/>
  <c r="K17" i="32"/>
  <c r="P17" i="32" s="1"/>
  <c r="AH17" i="32" s="1"/>
  <c r="K16" i="32"/>
  <c r="P16" i="32" s="1"/>
  <c r="AH16" i="32" s="1"/>
  <c r="K15" i="32"/>
  <c r="P15" i="32" s="1"/>
  <c r="K14" i="32"/>
  <c r="P14" i="32" s="1"/>
  <c r="K13" i="32"/>
  <c r="P13" i="32" s="1"/>
  <c r="K12" i="32"/>
  <c r="P12" i="32" s="1"/>
  <c r="K11" i="32"/>
  <c r="P11" i="32" s="1"/>
  <c r="K10" i="32"/>
  <c r="P10" i="32" s="1"/>
  <c r="K9" i="32"/>
  <c r="P9" i="32" s="1"/>
  <c r="K8" i="32"/>
  <c r="P8" i="32" s="1"/>
  <c r="K7" i="32"/>
  <c r="P7" i="32" s="1"/>
  <c r="K6" i="32"/>
  <c r="P6" i="32" s="1"/>
  <c r="K5" i="32"/>
  <c r="P5" i="32" s="1"/>
  <c r="K4" i="32"/>
  <c r="AH34" i="34" l="1"/>
  <c r="AH37" i="34" s="1"/>
  <c r="AH31" i="33"/>
  <c r="AH37" i="33" s="1"/>
  <c r="AH34" i="32"/>
  <c r="AH38" i="32" s="1"/>
  <c r="AL8" i="32"/>
  <c r="AK8" i="32" s="1"/>
  <c r="AG34" i="34"/>
  <c r="AG37" i="34" s="1"/>
  <c r="Q38" i="34"/>
  <c r="N38" i="34"/>
  <c r="Q38" i="33"/>
  <c r="Q39" i="32"/>
  <c r="M39" i="32"/>
  <c r="AL19" i="32"/>
  <c r="AK19" i="32" s="1"/>
  <c r="AL27" i="32"/>
  <c r="AK27" i="32" s="1"/>
  <c r="AL9" i="32"/>
  <c r="AK9" i="32" s="1"/>
  <c r="M38" i="34"/>
  <c r="AL25" i="32"/>
  <c r="AK25" i="32" s="1"/>
  <c r="AL17" i="32"/>
  <c r="AK17" i="32" s="1"/>
  <c r="AL13" i="32"/>
  <c r="AK13" i="32" s="1"/>
  <c r="R35" i="34"/>
  <c r="H37" i="34"/>
  <c r="R37" i="34"/>
  <c r="AL12" i="34"/>
  <c r="AK12" i="34" s="1"/>
  <c r="AL5" i="34"/>
  <c r="AK5" i="34" s="1"/>
  <c r="AL9" i="34"/>
  <c r="AK9" i="34" s="1"/>
  <c r="AL13" i="34"/>
  <c r="AK13" i="34" s="1"/>
  <c r="AL17" i="34"/>
  <c r="AK17" i="34" s="1"/>
  <c r="AL21" i="34"/>
  <c r="AK21" i="34" s="1"/>
  <c r="AL25" i="34"/>
  <c r="AK25" i="34" s="1"/>
  <c r="AL29" i="34"/>
  <c r="AK29" i="34" s="1"/>
  <c r="AL33" i="34"/>
  <c r="AK33" i="34" s="1"/>
  <c r="P34" i="34"/>
  <c r="P37" i="34" s="1"/>
  <c r="AL8" i="34"/>
  <c r="AK8" i="34" s="1"/>
  <c r="AL16" i="34"/>
  <c r="AK16" i="34" s="1"/>
  <c r="AL20" i="34"/>
  <c r="AK20" i="34" s="1"/>
  <c r="AL24" i="34"/>
  <c r="AK24" i="34" s="1"/>
  <c r="AL28" i="34"/>
  <c r="AK28" i="34" s="1"/>
  <c r="AL32" i="34"/>
  <c r="AK32" i="34" s="1"/>
  <c r="AL6" i="34"/>
  <c r="AK6" i="34" s="1"/>
  <c r="AL10" i="34"/>
  <c r="AK10" i="34" s="1"/>
  <c r="AL14" i="34"/>
  <c r="AK14" i="34" s="1"/>
  <c r="AL18" i="34"/>
  <c r="AK18" i="34" s="1"/>
  <c r="AL22" i="34"/>
  <c r="AK22" i="34" s="1"/>
  <c r="AL26" i="34"/>
  <c r="AK26" i="34" s="1"/>
  <c r="AL30" i="34"/>
  <c r="AK30" i="34" s="1"/>
  <c r="AL7" i="34"/>
  <c r="AK7" i="34" s="1"/>
  <c r="AL11" i="34"/>
  <c r="AK11" i="34" s="1"/>
  <c r="AL15" i="34"/>
  <c r="AK15" i="34" s="1"/>
  <c r="AL19" i="34"/>
  <c r="AK19" i="34" s="1"/>
  <c r="AL23" i="34"/>
  <c r="AK23" i="34" s="1"/>
  <c r="AL27" i="34"/>
  <c r="AK27" i="34" s="1"/>
  <c r="AL31" i="34"/>
  <c r="AK31" i="34" s="1"/>
  <c r="K34" i="34"/>
  <c r="R32" i="33"/>
  <c r="R37" i="33"/>
  <c r="AL30" i="33"/>
  <c r="AL29" i="33"/>
  <c r="AL5" i="33"/>
  <c r="AL7" i="33"/>
  <c r="AK7" i="33" s="1"/>
  <c r="AL9" i="33"/>
  <c r="AL11" i="33"/>
  <c r="AL13" i="33"/>
  <c r="AL15" i="33"/>
  <c r="AL17" i="33"/>
  <c r="AL19" i="33"/>
  <c r="AL21" i="33"/>
  <c r="AL23" i="33"/>
  <c r="AL25" i="33"/>
  <c r="AL27" i="33"/>
  <c r="K31" i="33"/>
  <c r="K37" i="33" s="1"/>
  <c r="AG31" i="33"/>
  <c r="AG37" i="33" s="1"/>
  <c r="AL6" i="33"/>
  <c r="AK6" i="33" s="1"/>
  <c r="AL8" i="33"/>
  <c r="AL10" i="33"/>
  <c r="AL12" i="33"/>
  <c r="AL14" i="33"/>
  <c r="AL16" i="33"/>
  <c r="AL18" i="33"/>
  <c r="AL20" i="33"/>
  <c r="AL22" i="33"/>
  <c r="AL24" i="33"/>
  <c r="AL26" i="33"/>
  <c r="AL28" i="33"/>
  <c r="R35" i="32"/>
  <c r="AL7" i="32"/>
  <c r="AK7" i="32" s="1"/>
  <c r="AL14" i="32"/>
  <c r="AK14" i="32" s="1"/>
  <c r="AL12" i="32"/>
  <c r="AK12" i="32" s="1"/>
  <c r="AL10" i="32"/>
  <c r="AK10" i="32" s="1"/>
  <c r="AL22" i="32"/>
  <c r="AK22" i="32" s="1"/>
  <c r="AL30" i="32"/>
  <c r="AK30" i="32" s="1"/>
  <c r="AL5" i="32"/>
  <c r="AK5" i="32" s="1"/>
  <c r="AL6" i="32"/>
  <c r="AK6" i="32" s="1"/>
  <c r="AL11" i="32"/>
  <c r="AK11" i="32" s="1"/>
  <c r="AL15" i="32"/>
  <c r="AK15" i="32" s="1"/>
  <c r="AL20" i="32"/>
  <c r="AK20" i="32" s="1"/>
  <c r="AL23" i="32"/>
  <c r="AK23" i="32" s="1"/>
  <c r="AL28" i="32"/>
  <c r="AK28" i="32" s="1"/>
  <c r="AL31" i="32"/>
  <c r="AK31" i="32" s="1"/>
  <c r="AL18" i="32"/>
  <c r="AK18" i="32" s="1"/>
  <c r="AL21" i="32"/>
  <c r="AK21" i="32" s="1"/>
  <c r="AL26" i="32"/>
  <c r="AK26" i="32" s="1"/>
  <c r="AL29" i="32"/>
  <c r="AK29" i="32" s="1"/>
  <c r="K34" i="32"/>
  <c r="K38" i="32" s="1"/>
  <c r="P4" i="32"/>
  <c r="AL16" i="32"/>
  <c r="AK16" i="32" s="1"/>
  <c r="AL24" i="32"/>
  <c r="AK24" i="32" s="1"/>
  <c r="AL32" i="32"/>
  <c r="AK32" i="32" s="1"/>
  <c r="AG34" i="32" l="1"/>
  <c r="AG38" i="32" s="1"/>
  <c r="AM8" i="32"/>
  <c r="AN8" i="32" s="1"/>
  <c r="AM9" i="32"/>
  <c r="AN9" i="32" s="1"/>
  <c r="AM13" i="32"/>
  <c r="AN13" i="32" s="1"/>
  <c r="AM27" i="32"/>
  <c r="AN27" i="32" s="1"/>
  <c r="AM25" i="32"/>
  <c r="AN25" i="32" s="1"/>
  <c r="AM18" i="32"/>
  <c r="AN18" i="32" s="1"/>
  <c r="AM17" i="32"/>
  <c r="AN17" i="32" s="1"/>
  <c r="AM14" i="32"/>
  <c r="AN14" i="32" s="1"/>
  <c r="AM19" i="32"/>
  <c r="AN19" i="32" s="1"/>
  <c r="AM20" i="33"/>
  <c r="AN20" i="33" s="1"/>
  <c r="AM16" i="32"/>
  <c r="AN16" i="32" s="1"/>
  <c r="AM11" i="34"/>
  <c r="AN11" i="34" s="1"/>
  <c r="AM29" i="34"/>
  <c r="AN29" i="34" s="1"/>
  <c r="AM10" i="34"/>
  <c r="AN10" i="34" s="1"/>
  <c r="AM18" i="34"/>
  <c r="AN18" i="34" s="1"/>
  <c r="AM19" i="34"/>
  <c r="AN19" i="34" s="1"/>
  <c r="AM16" i="34"/>
  <c r="AN16" i="34" s="1"/>
  <c r="AM21" i="34"/>
  <c r="AN21" i="34" s="1"/>
  <c r="AM9" i="34"/>
  <c r="AN9" i="34" s="1"/>
  <c r="K35" i="34"/>
  <c r="K37" i="34"/>
  <c r="AM26" i="34"/>
  <c r="AN26" i="34" s="1"/>
  <c r="AM24" i="34"/>
  <c r="AN24" i="34" s="1"/>
  <c r="AM27" i="34"/>
  <c r="AN27" i="34" s="1"/>
  <c r="AM32" i="34"/>
  <c r="AN32" i="34" s="1"/>
  <c r="AM13" i="34"/>
  <c r="AN13" i="34" s="1"/>
  <c r="AM5" i="34"/>
  <c r="AN5" i="34" s="1"/>
  <c r="AM30" i="34"/>
  <c r="AN30" i="34" s="1"/>
  <c r="AM22" i="34"/>
  <c r="AN22" i="34" s="1"/>
  <c r="AM14" i="34"/>
  <c r="AN14" i="34" s="1"/>
  <c r="AM6" i="34"/>
  <c r="AN6" i="34" s="1"/>
  <c r="AM28" i="34"/>
  <c r="AN28" i="34" s="1"/>
  <c r="AM20" i="34"/>
  <c r="AN20" i="34" s="1"/>
  <c r="AM8" i="34"/>
  <c r="AN8" i="34" s="1"/>
  <c r="AM33" i="34"/>
  <c r="AN33" i="34" s="1"/>
  <c r="AM25" i="34"/>
  <c r="AN25" i="34" s="1"/>
  <c r="AM17" i="34"/>
  <c r="AN17" i="34" s="1"/>
  <c r="AM31" i="34"/>
  <c r="AN31" i="34" s="1"/>
  <c r="AM23" i="34"/>
  <c r="AN23" i="34" s="1"/>
  <c r="AM15" i="34"/>
  <c r="AN15" i="34" s="1"/>
  <c r="AM7" i="34"/>
  <c r="AN7" i="34" s="1"/>
  <c r="AL4" i="34"/>
  <c r="AK4" i="34" s="1"/>
  <c r="AE34" i="34"/>
  <c r="AE37" i="34" s="1"/>
  <c r="AM12" i="34"/>
  <c r="AN12" i="34" s="1"/>
  <c r="AM12" i="33"/>
  <c r="AN12" i="33" s="1"/>
  <c r="AM8" i="33"/>
  <c r="AN8" i="33" s="1"/>
  <c r="K32" i="33"/>
  <c r="AM10" i="33"/>
  <c r="AN10" i="33" s="1"/>
  <c r="AM11" i="33"/>
  <c r="AN11" i="33" s="1"/>
  <c r="AM22" i="33"/>
  <c r="AN22" i="33" s="1"/>
  <c r="AM16" i="33"/>
  <c r="AN16" i="33" s="1"/>
  <c r="AM19" i="33"/>
  <c r="AN19" i="33" s="1"/>
  <c r="AM28" i="33"/>
  <c r="AN28" i="33" s="1"/>
  <c r="AM25" i="33"/>
  <c r="AN25" i="33" s="1"/>
  <c r="P31" i="33"/>
  <c r="P37" i="33" s="1"/>
  <c r="AM23" i="33"/>
  <c r="AN23" i="33" s="1"/>
  <c r="AM24" i="33"/>
  <c r="AN24" i="33" s="1"/>
  <c r="AM21" i="33"/>
  <c r="AN21" i="33" s="1"/>
  <c r="AM7" i="33"/>
  <c r="AN7" i="33" s="1"/>
  <c r="AM29" i="33"/>
  <c r="AN29" i="33" s="1"/>
  <c r="AM26" i="33"/>
  <c r="AN26" i="33" s="1"/>
  <c r="AM18" i="33"/>
  <c r="AN18" i="33" s="1"/>
  <c r="AM14" i="33"/>
  <c r="AN14" i="33" s="1"/>
  <c r="AM6" i="33"/>
  <c r="AN6" i="33" s="1"/>
  <c r="AM17" i="33"/>
  <c r="AN17" i="33" s="1"/>
  <c r="AM5" i="33"/>
  <c r="AN5" i="33" s="1"/>
  <c r="AM30" i="33"/>
  <c r="AN30" i="33" s="1"/>
  <c r="AM13" i="33"/>
  <c r="AN13" i="33" s="1"/>
  <c r="AM27" i="33"/>
  <c r="AN27" i="33" s="1"/>
  <c r="AM15" i="33"/>
  <c r="AN15" i="33" s="1"/>
  <c r="AM9" i="33"/>
  <c r="AN9" i="33" s="1"/>
  <c r="AM32" i="32"/>
  <c r="AN32" i="32" s="1"/>
  <c r="AM26" i="32"/>
  <c r="AN26" i="32" s="1"/>
  <c r="AM12" i="32"/>
  <c r="AN12" i="32" s="1"/>
  <c r="AM5" i="32"/>
  <c r="AN5" i="32" s="1"/>
  <c r="AM23" i="32"/>
  <c r="AN23" i="32" s="1"/>
  <c r="AM28" i="32"/>
  <c r="AN28" i="32" s="1"/>
  <c r="AM20" i="32"/>
  <c r="AN20" i="32" s="1"/>
  <c r="AM22" i="32"/>
  <c r="AN22" i="32" s="1"/>
  <c r="AM15" i="32"/>
  <c r="AN15" i="32" s="1"/>
  <c r="K35" i="32"/>
  <c r="AM21" i="32"/>
  <c r="AN21" i="32" s="1"/>
  <c r="AM29" i="32"/>
  <c r="AN29" i="32" s="1"/>
  <c r="AM24" i="32"/>
  <c r="AN24" i="32" s="1"/>
  <c r="P34" i="32"/>
  <c r="P38" i="32" s="1"/>
  <c r="AM30" i="32"/>
  <c r="AN30" i="32" s="1"/>
  <c r="AM6" i="32"/>
  <c r="AN6" i="32" s="1"/>
  <c r="AM10" i="32"/>
  <c r="AN10" i="32" s="1"/>
  <c r="AM31" i="32"/>
  <c r="AN31" i="32" s="1"/>
  <c r="AM11" i="32"/>
  <c r="AN11" i="32" s="1"/>
  <c r="AM7" i="32"/>
  <c r="AN7" i="32" s="1"/>
  <c r="AL34" i="34" l="1"/>
  <c r="AL37" i="34" s="1"/>
  <c r="AK34" i="34"/>
  <c r="AK37" i="34" s="1"/>
  <c r="AM4" i="34"/>
  <c r="AE31" i="33"/>
  <c r="AE37" i="33" s="1"/>
  <c r="AL4" i="33"/>
  <c r="AE34" i="32"/>
  <c r="AE38" i="32" s="1"/>
  <c r="AL4" i="32"/>
  <c r="AK4" i="32" s="1"/>
  <c r="AM34" i="34" l="1"/>
  <c r="AM37" i="34" s="1"/>
  <c r="AN4" i="34"/>
  <c r="AN34" i="34" s="1"/>
  <c r="AN37" i="34" s="1"/>
  <c r="AK31" i="33"/>
  <c r="AK37" i="33" s="1"/>
  <c r="AL31" i="33"/>
  <c r="AL37" i="33" s="1"/>
  <c r="AM4" i="33"/>
  <c r="AL34" i="32"/>
  <c r="AL38" i="32" s="1"/>
  <c r="AK34" i="32"/>
  <c r="AK38" i="32" s="1"/>
  <c r="AM4" i="32"/>
  <c r="AM34" i="32" l="1"/>
  <c r="AM38" i="32" s="1"/>
  <c r="AN4" i="32"/>
  <c r="AN34" i="32" s="1"/>
  <c r="AN38" i="32" s="1"/>
  <c r="AM31" i="33"/>
  <c r="AM37" i="33" s="1"/>
  <c r="AN4" i="33"/>
  <c r="AN31" i="33" s="1"/>
  <c r="AN37" i="33" s="1"/>
  <c r="AL21" i="31"/>
  <c r="AK21" i="31" s="1"/>
  <c r="R35" i="31"/>
  <c r="S35" i="31"/>
  <c r="U35" i="31"/>
  <c r="V35" i="31"/>
  <c r="W35" i="31"/>
  <c r="X35" i="31"/>
  <c r="Y35" i="31"/>
  <c r="Z35" i="31"/>
  <c r="AA35" i="31"/>
  <c r="AB35" i="31"/>
  <c r="AC35" i="31"/>
  <c r="T35" i="31"/>
  <c r="S35" i="19"/>
  <c r="T35" i="19"/>
  <c r="U35" i="19"/>
  <c r="V35" i="19"/>
  <c r="W35" i="19"/>
  <c r="X35" i="19"/>
  <c r="Y35" i="19"/>
  <c r="Z35" i="19"/>
  <c r="AA35" i="19"/>
  <c r="AB35" i="19"/>
  <c r="AC35" i="19"/>
  <c r="R35" i="19"/>
  <c r="R31" i="6"/>
  <c r="R31" i="5"/>
  <c r="M42" i="31" l="1"/>
  <c r="N42" i="31"/>
  <c r="O42" i="31"/>
  <c r="Q42" i="31"/>
  <c r="S42" i="31"/>
  <c r="Y42" i="31"/>
  <c r="AJ37" i="31"/>
  <c r="AJ38" i="31"/>
  <c r="AJ39" i="31"/>
  <c r="AJ40" i="31"/>
  <c r="AJ41" i="31"/>
  <c r="M41" i="31"/>
  <c r="N41" i="31"/>
  <c r="O41" i="31"/>
  <c r="Q41" i="31"/>
  <c r="AB41" i="31"/>
  <c r="AC41" i="31"/>
  <c r="R40" i="31"/>
  <c r="Q40" i="31"/>
  <c r="O40" i="31"/>
  <c r="N40" i="31"/>
  <c r="M40" i="31"/>
  <c r="Q39" i="31"/>
  <c r="O39" i="31"/>
  <c r="N39" i="31"/>
  <c r="M39" i="31"/>
  <c r="Q38" i="31"/>
  <c r="O38" i="31"/>
  <c r="N38" i="31"/>
  <c r="M38" i="31"/>
  <c r="Q37" i="31"/>
  <c r="O37" i="31"/>
  <c r="N37" i="31"/>
  <c r="M37" i="31"/>
  <c r="AI35" i="31"/>
  <c r="AI42" i="31" s="1"/>
  <c r="AC42" i="31"/>
  <c r="AB42" i="31"/>
  <c r="AA42" i="31"/>
  <c r="Z42" i="31"/>
  <c r="X42" i="31"/>
  <c r="W42" i="31"/>
  <c r="V42" i="31"/>
  <c r="U42" i="31"/>
  <c r="L35" i="31"/>
  <c r="L42" i="31" s="1"/>
  <c r="J35" i="31"/>
  <c r="J42" i="31" s="1"/>
  <c r="I35" i="31"/>
  <c r="I42" i="31" s="1"/>
  <c r="H35" i="31"/>
  <c r="H42" i="31" s="1"/>
  <c r="A35" i="31"/>
  <c r="A43" i="31" s="1"/>
  <c r="K33" i="31"/>
  <c r="P33" i="31" s="1"/>
  <c r="K32" i="31"/>
  <c r="P32" i="31" s="1"/>
  <c r="K31" i="31"/>
  <c r="P31" i="31" s="1"/>
  <c r="K30" i="31"/>
  <c r="P30" i="31" s="1"/>
  <c r="K29" i="31"/>
  <c r="P29" i="31" s="1"/>
  <c r="K28" i="31"/>
  <c r="P28" i="31" s="1"/>
  <c r="K27" i="31"/>
  <c r="P27" i="31" s="1"/>
  <c r="K26" i="31"/>
  <c r="P26" i="31" s="1"/>
  <c r="AH26" i="31" s="1"/>
  <c r="K25" i="31"/>
  <c r="P25" i="31" s="1"/>
  <c r="AH25" i="31" s="1"/>
  <c r="K24" i="31"/>
  <c r="P24" i="31" s="1"/>
  <c r="K23" i="31"/>
  <c r="P23" i="31" s="1"/>
  <c r="K22" i="31"/>
  <c r="P22" i="31" s="1"/>
  <c r="P21" i="31"/>
  <c r="K20" i="31"/>
  <c r="P20" i="31" s="1"/>
  <c r="K19" i="31"/>
  <c r="P19" i="31" s="1"/>
  <c r="K18" i="31"/>
  <c r="P18" i="31" s="1"/>
  <c r="K17" i="31"/>
  <c r="P17" i="31" s="1"/>
  <c r="K16" i="31"/>
  <c r="P16" i="31" s="1"/>
  <c r="K15" i="31"/>
  <c r="P15" i="31" s="1"/>
  <c r="K14" i="31"/>
  <c r="P14" i="31" s="1"/>
  <c r="K13" i="31"/>
  <c r="P13" i="31" s="1"/>
  <c r="K12" i="31"/>
  <c r="P12" i="31" s="1"/>
  <c r="K11" i="31"/>
  <c r="P11" i="31" s="1"/>
  <c r="K10" i="31"/>
  <c r="P10" i="31" s="1"/>
  <c r="K9" i="31"/>
  <c r="P9" i="31" s="1"/>
  <c r="K8" i="31"/>
  <c r="P8" i="31" s="1"/>
  <c r="K7" i="31"/>
  <c r="P7" i="31" s="1"/>
  <c r="K6" i="31"/>
  <c r="P6" i="31" s="1"/>
  <c r="K5" i="31"/>
  <c r="P5" i="31" s="1"/>
  <c r="K4" i="31"/>
  <c r="H35" i="19"/>
  <c r="H41" i="31" s="1"/>
  <c r="H31" i="6"/>
  <c r="H40" i="31" s="1"/>
  <c r="H31" i="5"/>
  <c r="H39" i="31" s="1"/>
  <c r="H31" i="4"/>
  <c r="H38" i="31" s="1"/>
  <c r="H31" i="3"/>
  <c r="H37" i="31" s="1"/>
  <c r="J31" i="2"/>
  <c r="AH35" i="31" l="1"/>
  <c r="AH42" i="31" s="1"/>
  <c r="AL12" i="31"/>
  <c r="AK12" i="31" s="1"/>
  <c r="AL31" i="31"/>
  <c r="AK31" i="31" s="1"/>
  <c r="AL32" i="31"/>
  <c r="AK32" i="31" s="1"/>
  <c r="AL23" i="31"/>
  <c r="AK23" i="31" s="1"/>
  <c r="AL24" i="31"/>
  <c r="AK24" i="31" s="1"/>
  <c r="M43" i="31"/>
  <c r="O43" i="31"/>
  <c r="Q43" i="31"/>
  <c r="N43" i="31"/>
  <c r="H43" i="31"/>
  <c r="R36" i="31"/>
  <c r="T42" i="31"/>
  <c r="R42" i="31"/>
  <c r="AL9" i="31"/>
  <c r="AK9" i="31" s="1"/>
  <c r="AL15" i="31"/>
  <c r="AK15" i="31" s="1"/>
  <c r="AL19" i="31"/>
  <c r="AK19" i="31" s="1"/>
  <c r="AL25" i="31"/>
  <c r="AK25" i="31" s="1"/>
  <c r="AL29" i="31"/>
  <c r="AK29" i="31" s="1"/>
  <c r="AL7" i="31"/>
  <c r="AK7" i="31" s="1"/>
  <c r="AL11" i="31"/>
  <c r="AK11" i="31" s="1"/>
  <c r="AL17" i="31"/>
  <c r="AK17" i="31" s="1"/>
  <c r="AL27" i="31"/>
  <c r="AK27" i="31" s="1"/>
  <c r="AL33" i="31"/>
  <c r="AK33" i="31" s="1"/>
  <c r="AL5" i="31"/>
  <c r="AK5" i="31" s="1"/>
  <c r="AL6" i="31"/>
  <c r="AK6" i="31" s="1"/>
  <c r="AL13" i="31"/>
  <c r="AK13" i="31" s="1"/>
  <c r="AL14" i="31"/>
  <c r="AK14" i="31" s="1"/>
  <c r="AL30" i="31"/>
  <c r="AK30" i="31" s="1"/>
  <c r="AL8" i="31"/>
  <c r="AK8" i="31" s="1"/>
  <c r="AL16" i="31"/>
  <c r="AK16" i="31" s="1"/>
  <c r="AL28" i="31"/>
  <c r="AK28" i="31" s="1"/>
  <c r="P4" i="31"/>
  <c r="K35" i="31"/>
  <c r="K42" i="31" s="1"/>
  <c r="AL10" i="31"/>
  <c r="AK10" i="31" s="1"/>
  <c r="AL18" i="31"/>
  <c r="AK18" i="31" s="1"/>
  <c r="AL26" i="31"/>
  <c r="AK26" i="31" s="1"/>
  <c r="AM32" i="31" l="1"/>
  <c r="AN32" i="31" s="1"/>
  <c r="AM31" i="31"/>
  <c r="AN31" i="31" s="1"/>
  <c r="AM12" i="31"/>
  <c r="AN12" i="31" s="1"/>
  <c r="P35" i="31"/>
  <c r="P42" i="31" s="1"/>
  <c r="AG35" i="31"/>
  <c r="AG42" i="31" s="1"/>
  <c r="AM24" i="31"/>
  <c r="AN24" i="31" s="1"/>
  <c r="AM27" i="31"/>
  <c r="AN27" i="31" s="1"/>
  <c r="AL20" i="31"/>
  <c r="AK20" i="31" s="1"/>
  <c r="AL22" i="31"/>
  <c r="AK22" i="31" s="1"/>
  <c r="AM19" i="31"/>
  <c r="AN19" i="31" s="1"/>
  <c r="AM15" i="31"/>
  <c r="AN15" i="31" s="1"/>
  <c r="AM9" i="31"/>
  <c r="AN9" i="31" s="1"/>
  <c r="AM13" i="31"/>
  <c r="AN13" i="31" s="1"/>
  <c r="AM29" i="31"/>
  <c r="AN29" i="31" s="1"/>
  <c r="AM17" i="31"/>
  <c r="AN17" i="31" s="1"/>
  <c r="AM10" i="31"/>
  <c r="AN10" i="31" s="1"/>
  <c r="AM8" i="31"/>
  <c r="AN8" i="31" s="1"/>
  <c r="AM5" i="31"/>
  <c r="AN5" i="31" s="1"/>
  <c r="K36" i="31"/>
  <c r="AM30" i="31"/>
  <c r="AN30" i="31" s="1"/>
  <c r="AM26" i="31"/>
  <c r="AN26" i="31" s="1"/>
  <c r="AM28" i="31"/>
  <c r="AN28" i="31" s="1"/>
  <c r="AM33" i="31"/>
  <c r="AN33" i="31" s="1"/>
  <c r="AM21" i="31"/>
  <c r="AN21" i="31" s="1"/>
  <c r="AM25" i="31"/>
  <c r="AN25" i="31" s="1"/>
  <c r="AE35" i="31"/>
  <c r="AM16" i="31"/>
  <c r="AN16" i="31" s="1"/>
  <c r="AM14" i="31"/>
  <c r="AN14" i="31" s="1"/>
  <c r="AM11" i="31"/>
  <c r="AN11" i="31" s="1"/>
  <c r="AM18" i="31"/>
  <c r="AN18" i="31" s="1"/>
  <c r="AM6" i="31"/>
  <c r="AN6" i="31" s="1"/>
  <c r="AM7" i="31"/>
  <c r="AN7" i="31" s="1"/>
  <c r="AM23" i="31" l="1"/>
  <c r="AN23" i="31" s="1"/>
  <c r="AM20" i="31"/>
  <c r="AN20" i="31" s="1"/>
  <c r="AM22" i="31"/>
  <c r="AN22" i="31" s="1"/>
  <c r="AL4" i="31"/>
  <c r="AK4" i="31" s="1"/>
  <c r="AE42" i="31"/>
  <c r="AL35" i="31" l="1"/>
  <c r="AL42" i="31" s="1"/>
  <c r="AK35" i="31"/>
  <c r="AK42" i="31" s="1"/>
  <c r="AM4" i="31"/>
  <c r="AM35" i="31" l="1"/>
  <c r="AM42" i="31" s="1"/>
  <c r="AN4" i="31"/>
  <c r="AN35" i="31" s="1"/>
  <c r="AN42" i="31" s="1"/>
  <c r="P12" i="28" l="1"/>
  <c r="AH12" i="28" s="1"/>
  <c r="AL12" i="28" l="1"/>
  <c r="AK12" i="28" s="1"/>
  <c r="AM12" i="28" l="1"/>
  <c r="AN12" i="28" s="1"/>
  <c r="AB34" i="10"/>
  <c r="AB37" i="32" s="1"/>
  <c r="AA34" i="10"/>
  <c r="AA37" i="32" s="1"/>
  <c r="Z34" i="10"/>
  <c r="Z37" i="32" s="1"/>
  <c r="Y34" i="10"/>
  <c r="Y37" i="32" s="1"/>
  <c r="AC34" i="10"/>
  <c r="AC37" i="32" l="1"/>
  <c r="R32" i="11"/>
  <c r="X34" i="10"/>
  <c r="X37" i="32" s="1"/>
  <c r="W34" i="10"/>
  <c r="W37" i="32" s="1"/>
  <c r="V34" i="10"/>
  <c r="V37" i="32" s="1"/>
  <c r="U34" i="10"/>
  <c r="U37" i="32" s="1"/>
  <c r="T34" i="10"/>
  <c r="T37" i="32" s="1"/>
  <c r="S34" i="10"/>
  <c r="S37" i="32" s="1"/>
  <c r="R34" i="10"/>
  <c r="R37" i="32" s="1"/>
  <c r="R35" i="10" l="1"/>
  <c r="R41" i="31"/>
  <c r="AI31" i="29"/>
  <c r="AI36" i="29" s="1"/>
  <c r="L31" i="29"/>
  <c r="L36" i="29" s="1"/>
  <c r="AI32" i="28"/>
  <c r="AI35" i="29" s="1"/>
  <c r="L35" i="29"/>
  <c r="AI31" i="16"/>
  <c r="AI34" i="29" s="1"/>
  <c r="L31" i="16"/>
  <c r="L34" i="29" s="1"/>
  <c r="L34" i="27"/>
  <c r="L36" i="34" s="1"/>
  <c r="L38" i="34" s="1"/>
  <c r="D16" i="17" s="1"/>
  <c r="AI37" i="29" l="1"/>
  <c r="L37" i="29"/>
  <c r="D17" i="17" s="1"/>
  <c r="AI34" i="27"/>
  <c r="AI36" i="34" s="1"/>
  <c r="AI38" i="34" s="1"/>
  <c r="AI31" i="26"/>
  <c r="AI36" i="33" s="1"/>
  <c r="L31" i="26"/>
  <c r="L36" i="33" s="1"/>
  <c r="AI35" i="33"/>
  <c r="L31" i="25"/>
  <c r="L35" i="33" s="1"/>
  <c r="AI34" i="33"/>
  <c r="L34" i="33"/>
  <c r="AI31" i="15"/>
  <c r="L31" i="15"/>
  <c r="D14" i="17" s="1"/>
  <c r="AI31" i="23"/>
  <c r="L31" i="23"/>
  <c r="D13" i="17" s="1"/>
  <c r="AI31" i="22"/>
  <c r="AI36" i="22" s="1"/>
  <c r="L31" i="22"/>
  <c r="L36" i="22" s="1"/>
  <c r="AI31" i="21"/>
  <c r="AI35" i="22" s="1"/>
  <c r="L31" i="21"/>
  <c r="L35" i="22" s="1"/>
  <c r="AI34" i="22"/>
  <c r="L31" i="14"/>
  <c r="L34" i="22" s="1"/>
  <c r="AI31" i="20"/>
  <c r="AI35" i="20" s="1"/>
  <c r="L31" i="20"/>
  <c r="L35" i="20" s="1"/>
  <c r="AI31" i="13"/>
  <c r="AI34" i="20" s="1"/>
  <c r="L31" i="13"/>
  <c r="L34" i="20" s="1"/>
  <c r="K17" i="17" l="1"/>
  <c r="K16" i="17"/>
  <c r="K14" i="17"/>
  <c r="K13" i="17"/>
  <c r="AI36" i="20"/>
  <c r="L38" i="33"/>
  <c r="D15" i="17" s="1"/>
  <c r="L36" i="20"/>
  <c r="D11" i="17" s="1"/>
  <c r="AI38" i="33"/>
  <c r="L37" i="22"/>
  <c r="D12" i="17" s="1"/>
  <c r="AI37" i="22"/>
  <c r="AI31" i="12"/>
  <c r="AI34" i="12" s="1"/>
  <c r="L31" i="12"/>
  <c r="L34" i="12" s="1"/>
  <c r="AI33" i="12"/>
  <c r="L31" i="11"/>
  <c r="L33" i="12" s="1"/>
  <c r="AI34" i="10"/>
  <c r="L34" i="10"/>
  <c r="AI31" i="9"/>
  <c r="AI31" i="8"/>
  <c r="AI34" i="8" s="1"/>
  <c r="L31" i="8"/>
  <c r="L34" i="8" s="1"/>
  <c r="AI31" i="7"/>
  <c r="AI33" i="8" s="1"/>
  <c r="L31" i="7"/>
  <c r="L33" i="8" s="1"/>
  <c r="AI35" i="19"/>
  <c r="AI41" i="31" s="1"/>
  <c r="L35" i="19"/>
  <c r="L41" i="31" s="1"/>
  <c r="AI31" i="6"/>
  <c r="AI40" i="31" s="1"/>
  <c r="L31" i="6"/>
  <c r="L40" i="31" s="1"/>
  <c r="AI31" i="5"/>
  <c r="AI39" i="31" s="1"/>
  <c r="L31" i="5"/>
  <c r="L39" i="31" s="1"/>
  <c r="AI31" i="4"/>
  <c r="AI38" i="31" s="1"/>
  <c r="L31" i="4"/>
  <c r="L38" i="31" s="1"/>
  <c r="L31" i="3"/>
  <c r="L37" i="31" s="1"/>
  <c r="AI31" i="3"/>
  <c r="AI37" i="31" s="1"/>
  <c r="AI31" i="18"/>
  <c r="K15" i="17" l="1"/>
  <c r="K12" i="17"/>
  <c r="K11" i="17"/>
  <c r="K6" i="17"/>
  <c r="L35" i="8"/>
  <c r="D8" i="17" s="1"/>
  <c r="AI35" i="8"/>
  <c r="AI35" i="12"/>
  <c r="L35" i="12"/>
  <c r="D10" i="17" s="1"/>
  <c r="L43" i="31"/>
  <c r="D7" i="17" s="1"/>
  <c r="AI36" i="10"/>
  <c r="AI36" i="32"/>
  <c r="AI43" i="31"/>
  <c r="L36" i="10"/>
  <c r="L36" i="32"/>
  <c r="AI37" i="10"/>
  <c r="AI37" i="32"/>
  <c r="L37" i="10"/>
  <c r="L37" i="32"/>
  <c r="S31" i="18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K10" i="17" l="1"/>
  <c r="K8" i="17"/>
  <c r="K7" i="17"/>
  <c r="AL20" i="1"/>
  <c r="AL19" i="1"/>
  <c r="AL18" i="1"/>
  <c r="AL17" i="1"/>
  <c r="AL16" i="1"/>
  <c r="AL15" i="1"/>
  <c r="AL28" i="1"/>
  <c r="AL13" i="1"/>
  <c r="AK13" i="1" s="1"/>
  <c r="AL29" i="1"/>
  <c r="AL25" i="1"/>
  <c r="AL23" i="1"/>
  <c r="AL26" i="1"/>
  <c r="AL22" i="1"/>
  <c r="AL27" i="1"/>
  <c r="AL24" i="1"/>
  <c r="AL21" i="1"/>
  <c r="L39" i="32"/>
  <c r="D9" i="17" s="1"/>
  <c r="L38" i="10"/>
  <c r="AI38" i="10"/>
  <c r="AI39" i="32"/>
  <c r="L31" i="18"/>
  <c r="D6" i="17" s="1"/>
  <c r="K5" i="18"/>
  <c r="P5" i="18" s="1"/>
  <c r="K6" i="18"/>
  <c r="P6" i="18" s="1"/>
  <c r="K7" i="18"/>
  <c r="P7" i="18" s="1"/>
  <c r="K8" i="18"/>
  <c r="P8" i="18" s="1"/>
  <c r="K9" i="18"/>
  <c r="P9" i="18" s="1"/>
  <c r="K10" i="18"/>
  <c r="P10" i="18" s="1"/>
  <c r="K11" i="18"/>
  <c r="P11" i="18" s="1"/>
  <c r="K12" i="18"/>
  <c r="P12" i="18" s="1"/>
  <c r="K13" i="18"/>
  <c r="P13" i="18" s="1"/>
  <c r="K14" i="18"/>
  <c r="P14" i="18" s="1"/>
  <c r="K15" i="18"/>
  <c r="P15" i="18" s="1"/>
  <c r="K16" i="18"/>
  <c r="P16" i="18" s="1"/>
  <c r="K17" i="18"/>
  <c r="P17" i="18" s="1"/>
  <c r="K18" i="18"/>
  <c r="P18" i="18" s="1"/>
  <c r="K19" i="18"/>
  <c r="P19" i="18" s="1"/>
  <c r="K20" i="18"/>
  <c r="P20" i="18" s="1"/>
  <c r="K21" i="18"/>
  <c r="P21" i="18" s="1"/>
  <c r="K22" i="18"/>
  <c r="P22" i="18" s="1"/>
  <c r="K23" i="18"/>
  <c r="P23" i="18" s="1"/>
  <c r="K24" i="18"/>
  <c r="P24" i="18" s="1"/>
  <c r="K25" i="18"/>
  <c r="P25" i="18" s="1"/>
  <c r="K26" i="18"/>
  <c r="P26" i="18" s="1"/>
  <c r="K27" i="18"/>
  <c r="P27" i="18" s="1"/>
  <c r="K28" i="18"/>
  <c r="P28" i="18" s="1"/>
  <c r="K29" i="18"/>
  <c r="P29" i="18" s="1"/>
  <c r="K30" i="18"/>
  <c r="P30" i="18" s="1"/>
  <c r="P14" i="2"/>
  <c r="K15" i="2"/>
  <c r="P15" i="2" s="1"/>
  <c r="K16" i="2"/>
  <c r="P16" i="2" s="1"/>
  <c r="K17" i="2"/>
  <c r="P17" i="2" s="1"/>
  <c r="K18" i="2"/>
  <c r="P18" i="2" s="1"/>
  <c r="AH18" i="2" s="1"/>
  <c r="K19" i="2"/>
  <c r="P19" i="2" s="1"/>
  <c r="K20" i="2"/>
  <c r="P20" i="2" s="1"/>
  <c r="K21" i="2"/>
  <c r="P21" i="2" s="1"/>
  <c r="K22" i="2"/>
  <c r="P22" i="2" s="1"/>
  <c r="K23" i="2"/>
  <c r="P23" i="2" s="1"/>
  <c r="K24" i="2"/>
  <c r="P24" i="2" s="1"/>
  <c r="K25" i="2"/>
  <c r="P25" i="2" s="1"/>
  <c r="K26" i="2"/>
  <c r="P26" i="2" s="1"/>
  <c r="K27" i="2"/>
  <c r="P27" i="2" s="1"/>
  <c r="K28" i="2"/>
  <c r="P28" i="2" s="1"/>
  <c r="K29" i="2"/>
  <c r="P29" i="2" s="1"/>
  <c r="K30" i="2"/>
  <c r="P30" i="2" s="1"/>
  <c r="AL7" i="2"/>
  <c r="K9" i="17" l="1"/>
  <c r="AL6" i="18"/>
  <c r="AL5" i="18"/>
  <c r="AL15" i="18"/>
  <c r="AL14" i="18"/>
  <c r="AL19" i="18"/>
  <c r="AL17" i="18"/>
  <c r="AL27" i="18"/>
  <c r="AL25" i="18"/>
  <c r="AL13" i="18"/>
  <c r="AL30" i="18"/>
  <c r="AL23" i="18"/>
  <c r="AL11" i="18"/>
  <c r="AL22" i="18"/>
  <c r="AL10" i="18"/>
  <c r="AL7" i="18"/>
  <c r="AL29" i="18"/>
  <c r="AL26" i="18"/>
  <c r="AL21" i="18"/>
  <c r="AL9" i="18"/>
  <c r="AL18" i="18"/>
  <c r="AL28" i="18"/>
  <c r="AK28" i="18" s="1"/>
  <c r="AL20" i="18"/>
  <c r="AK20" i="18" s="1"/>
  <c r="AL12" i="18"/>
  <c r="AK12" i="18" s="1"/>
  <c r="AL24" i="18"/>
  <c r="AK24" i="18" s="1"/>
  <c r="AL16" i="18"/>
  <c r="AK16" i="18" s="1"/>
  <c r="AL8" i="18"/>
  <c r="AK8" i="18" s="1"/>
  <c r="AK9" i="18" l="1"/>
  <c r="AM9" i="18"/>
  <c r="AN9" i="18" s="1"/>
  <c r="AK29" i="18"/>
  <c r="AM29" i="18"/>
  <c r="AN29" i="18" s="1"/>
  <c r="AK11" i="18"/>
  <c r="AM11" i="18"/>
  <c r="AN11" i="18" s="1"/>
  <c r="AK30" i="18"/>
  <c r="AM30" i="18"/>
  <c r="AN30" i="18" s="1"/>
  <c r="AK25" i="18"/>
  <c r="AM25" i="18"/>
  <c r="AN25" i="18" s="1"/>
  <c r="AK17" i="18"/>
  <c r="AM17" i="18"/>
  <c r="AN17" i="18" s="1"/>
  <c r="AK15" i="18"/>
  <c r="AM15" i="18"/>
  <c r="AN15" i="18" s="1"/>
  <c r="AK13" i="18"/>
  <c r="AM13" i="18"/>
  <c r="AN13" i="18" s="1"/>
  <c r="AK18" i="18"/>
  <c r="AM18" i="18"/>
  <c r="AN18" i="18" s="1"/>
  <c r="AK21" i="18"/>
  <c r="AM21" i="18"/>
  <c r="AN21" i="18" s="1"/>
  <c r="AK19" i="18"/>
  <c r="AM19" i="18"/>
  <c r="AN19" i="18" s="1"/>
  <c r="AK14" i="18"/>
  <c r="AM14" i="18"/>
  <c r="AN14" i="18" s="1"/>
  <c r="AK10" i="18"/>
  <c r="AM10" i="18"/>
  <c r="AN10" i="18" s="1"/>
  <c r="AK5" i="18"/>
  <c r="AM5" i="18"/>
  <c r="AN5" i="18" s="1"/>
  <c r="AK23" i="18"/>
  <c r="AM23" i="18"/>
  <c r="AN23" i="18" s="1"/>
  <c r="AK27" i="18"/>
  <c r="AM27" i="18"/>
  <c r="AN27" i="18" s="1"/>
  <c r="AK26" i="18"/>
  <c r="AM26" i="18"/>
  <c r="AN26" i="18" s="1"/>
  <c r="AK7" i="18"/>
  <c r="AM7" i="18"/>
  <c r="AN7" i="18" s="1"/>
  <c r="AK22" i="18"/>
  <c r="AM22" i="18"/>
  <c r="AN22" i="18" s="1"/>
  <c r="AK6" i="18"/>
  <c r="AM6" i="18"/>
  <c r="AN6" i="18" s="1"/>
  <c r="AM12" i="18"/>
  <c r="AN12" i="18" s="1"/>
  <c r="AM28" i="18"/>
  <c r="AN28" i="18" s="1"/>
  <c r="AM16" i="18"/>
  <c r="AN16" i="18" s="1"/>
  <c r="AM8" i="18"/>
  <c r="AN8" i="18" s="1"/>
  <c r="AM24" i="18"/>
  <c r="AN24" i="18" s="1"/>
  <c r="AM20" i="18"/>
  <c r="AN20" i="18" s="1"/>
  <c r="AL14" i="2"/>
  <c r="AL15" i="2"/>
  <c r="AL16" i="2"/>
  <c r="AL17" i="2"/>
  <c r="AL18" i="2"/>
  <c r="AL19" i="2"/>
  <c r="AL20" i="2"/>
  <c r="AL21" i="2"/>
  <c r="AL22" i="2"/>
  <c r="AL23" i="2"/>
  <c r="AL24" i="2"/>
  <c r="AL25" i="2"/>
  <c r="AL26" i="2"/>
  <c r="AL27" i="2"/>
  <c r="AL28" i="2"/>
  <c r="S31" i="2"/>
  <c r="AI31" i="2"/>
  <c r="L31" i="2"/>
  <c r="K5" i="17" l="1"/>
  <c r="D5" i="17"/>
  <c r="AM28" i="1"/>
  <c r="AN28" i="1" s="1"/>
  <c r="AM24" i="1"/>
  <c r="AN24" i="1" s="1"/>
  <c r="AM20" i="1"/>
  <c r="AN20" i="1" s="1"/>
  <c r="AM16" i="1"/>
  <c r="AN16" i="1" s="1"/>
  <c r="AM12" i="1"/>
  <c r="AN12" i="1" s="1"/>
  <c r="AM27" i="1"/>
  <c r="AN27" i="1" s="1"/>
  <c r="AM23" i="1"/>
  <c r="AN23" i="1" s="1"/>
  <c r="AM19" i="1"/>
  <c r="AN19" i="1" s="1"/>
  <c r="AM15" i="1"/>
  <c r="AN15" i="1" s="1"/>
  <c r="AM26" i="1"/>
  <c r="AN26" i="1" s="1"/>
  <c r="AM22" i="1"/>
  <c r="AN22" i="1" s="1"/>
  <c r="AM18" i="1"/>
  <c r="AN18" i="1" s="1"/>
  <c r="AM14" i="1"/>
  <c r="AN14" i="1" s="1"/>
  <c r="AM29" i="1"/>
  <c r="AN29" i="1" s="1"/>
  <c r="AM25" i="1"/>
  <c r="AN25" i="1" s="1"/>
  <c r="AM21" i="1"/>
  <c r="AN21" i="1" s="1"/>
  <c r="AM17" i="1"/>
  <c r="AN17" i="1" s="1"/>
  <c r="AM13" i="1"/>
  <c r="AN13" i="1" s="1"/>
  <c r="AM24" i="2"/>
  <c r="AN24" i="2" s="1"/>
  <c r="AM27" i="2"/>
  <c r="AN27" i="2" s="1"/>
  <c r="AM23" i="2"/>
  <c r="AN23" i="2" s="1"/>
  <c r="AM19" i="2"/>
  <c r="AN19" i="2" s="1"/>
  <c r="AM15" i="2"/>
  <c r="AN15" i="2" s="1"/>
  <c r="AM28" i="2"/>
  <c r="AN28" i="2" s="1"/>
  <c r="AM16" i="2"/>
  <c r="AN16" i="2" s="1"/>
  <c r="AM26" i="2"/>
  <c r="AN26" i="2" s="1"/>
  <c r="AM22" i="2"/>
  <c r="AN22" i="2" s="1"/>
  <c r="AM18" i="2"/>
  <c r="AN18" i="2" s="1"/>
  <c r="AM14" i="2"/>
  <c r="AN14" i="2" s="1"/>
  <c r="AM20" i="2"/>
  <c r="AN20" i="2" s="1"/>
  <c r="AM25" i="2"/>
  <c r="AN25" i="2" s="1"/>
  <c r="AM21" i="2"/>
  <c r="AN21" i="2" s="1"/>
  <c r="AM17" i="2"/>
  <c r="AN17" i="2" s="1"/>
  <c r="S31" i="1"/>
  <c r="AI31" i="1"/>
  <c r="L31" i="1"/>
  <c r="D4" i="17" s="1"/>
  <c r="K4" i="17" l="1"/>
  <c r="K18" i="17" s="1"/>
  <c r="K22" i="17" s="1"/>
  <c r="M35" i="29"/>
  <c r="Q35" i="29"/>
  <c r="M34" i="29"/>
  <c r="Q34" i="29"/>
  <c r="M36" i="29"/>
  <c r="Q36" i="29"/>
  <c r="Q37" i="29" l="1"/>
  <c r="M37" i="29"/>
  <c r="AC31" i="29"/>
  <c r="AC36" i="29" s="1"/>
  <c r="AB31" i="29"/>
  <c r="AB36" i="29" s="1"/>
  <c r="AA31" i="29"/>
  <c r="AA36" i="29" s="1"/>
  <c r="Z31" i="29"/>
  <c r="Y31" i="29"/>
  <c r="Y36" i="29" s="1"/>
  <c r="X31" i="29"/>
  <c r="X36" i="29" s="1"/>
  <c r="W31" i="29"/>
  <c r="W36" i="29" s="1"/>
  <c r="V31" i="29"/>
  <c r="V36" i="29" s="1"/>
  <c r="U31" i="29"/>
  <c r="U36" i="29" s="1"/>
  <c r="T31" i="29"/>
  <c r="T36" i="29" s="1"/>
  <c r="S31" i="29"/>
  <c r="S36" i="29" s="1"/>
  <c r="R31" i="29"/>
  <c r="R36" i="29" s="1"/>
  <c r="J31" i="29"/>
  <c r="J36" i="29" s="1"/>
  <c r="I31" i="29"/>
  <c r="I36" i="29" s="1"/>
  <c r="H31" i="29"/>
  <c r="H36" i="29" s="1"/>
  <c r="A31" i="29"/>
  <c r="A37" i="29" s="1"/>
  <c r="K30" i="29"/>
  <c r="P30" i="29" s="1"/>
  <c r="K29" i="29"/>
  <c r="P29" i="29" s="1"/>
  <c r="K28" i="29"/>
  <c r="P28" i="29" s="1"/>
  <c r="K27" i="29"/>
  <c r="P27" i="29" s="1"/>
  <c r="K26" i="29"/>
  <c r="P26" i="29" s="1"/>
  <c r="K25" i="29"/>
  <c r="P25" i="29" s="1"/>
  <c r="K24" i="29"/>
  <c r="P24" i="29" s="1"/>
  <c r="K23" i="29"/>
  <c r="P23" i="29" s="1"/>
  <c r="K22" i="29"/>
  <c r="P22" i="29" s="1"/>
  <c r="K21" i="29"/>
  <c r="P21" i="29" s="1"/>
  <c r="K20" i="29"/>
  <c r="P20" i="29" s="1"/>
  <c r="K19" i="29"/>
  <c r="P19" i="29" s="1"/>
  <c r="K18" i="29"/>
  <c r="P18" i="29" s="1"/>
  <c r="K17" i="29"/>
  <c r="P17" i="29" s="1"/>
  <c r="K16" i="29"/>
  <c r="P16" i="29" s="1"/>
  <c r="P15" i="29"/>
  <c r="AH15" i="29" s="1"/>
  <c r="P14" i="29"/>
  <c r="AH14" i="29" s="1"/>
  <c r="P13" i="29"/>
  <c r="AH13" i="29" s="1"/>
  <c r="P12" i="29"/>
  <c r="AH12" i="29" s="1"/>
  <c r="P11" i="29"/>
  <c r="AH11" i="29" s="1"/>
  <c r="P10" i="29"/>
  <c r="AH10" i="29" s="1"/>
  <c r="P9" i="29"/>
  <c r="AH9" i="29" s="1"/>
  <c r="P8" i="29"/>
  <c r="AH8" i="29" s="1"/>
  <c r="P7" i="29"/>
  <c r="AH7" i="29" s="1"/>
  <c r="P6" i="29"/>
  <c r="AH6" i="29" s="1"/>
  <c r="P5" i="29"/>
  <c r="AH5" i="29" s="1"/>
  <c r="AC32" i="28"/>
  <c r="AC35" i="29" s="1"/>
  <c r="AB32" i="28"/>
  <c r="AB35" i="29" s="1"/>
  <c r="AA32" i="28"/>
  <c r="AA35" i="29" s="1"/>
  <c r="Z32" i="28"/>
  <c r="Z35" i="29" s="1"/>
  <c r="Y32" i="28"/>
  <c r="Y35" i="29" s="1"/>
  <c r="X32" i="28"/>
  <c r="X35" i="29" s="1"/>
  <c r="W32" i="28"/>
  <c r="W35" i="29" s="1"/>
  <c r="V32" i="28"/>
  <c r="V35" i="29" s="1"/>
  <c r="U32" i="28"/>
  <c r="U35" i="29" s="1"/>
  <c r="T32" i="28"/>
  <c r="S32" i="28"/>
  <c r="S35" i="29" s="1"/>
  <c r="R32" i="28"/>
  <c r="R35" i="29" s="1"/>
  <c r="J32" i="28"/>
  <c r="J35" i="29" s="1"/>
  <c r="I32" i="28"/>
  <c r="I35" i="29" s="1"/>
  <c r="H32" i="28"/>
  <c r="H35" i="29" s="1"/>
  <c r="A32" i="28"/>
  <c r="P31" i="28"/>
  <c r="AH31" i="28" s="1"/>
  <c r="P30" i="28"/>
  <c r="AH30" i="28" s="1"/>
  <c r="P29" i="28"/>
  <c r="AH29" i="28" s="1"/>
  <c r="P28" i="28"/>
  <c r="AH28" i="28" s="1"/>
  <c r="P27" i="28"/>
  <c r="AH27" i="28" s="1"/>
  <c r="P26" i="28"/>
  <c r="AH26" i="28" s="1"/>
  <c r="P25" i="28"/>
  <c r="AH25" i="28" s="1"/>
  <c r="P24" i="28"/>
  <c r="AH24" i="28" s="1"/>
  <c r="P23" i="28"/>
  <c r="AH23" i="28" s="1"/>
  <c r="P22" i="28"/>
  <c r="AH22" i="28" s="1"/>
  <c r="P21" i="28"/>
  <c r="AH21" i="28" s="1"/>
  <c r="P20" i="28"/>
  <c r="AH20" i="28" s="1"/>
  <c r="P19" i="28"/>
  <c r="AH19" i="28" s="1"/>
  <c r="P18" i="28"/>
  <c r="AH18" i="28" s="1"/>
  <c r="P17" i="28"/>
  <c r="AH17" i="28" s="1"/>
  <c r="P16" i="28"/>
  <c r="AH16" i="28" s="1"/>
  <c r="P15" i="28"/>
  <c r="AH15" i="28" s="1"/>
  <c r="P14" i="28"/>
  <c r="AH14" i="28" s="1"/>
  <c r="P13" i="28"/>
  <c r="AH13" i="28" s="1"/>
  <c r="P11" i="28"/>
  <c r="AH11" i="28" s="1"/>
  <c r="P10" i="28"/>
  <c r="AH10" i="28" s="1"/>
  <c r="P9" i="28"/>
  <c r="AH9" i="28" s="1"/>
  <c r="P8" i="28"/>
  <c r="AH8" i="28" s="1"/>
  <c r="P7" i="28"/>
  <c r="AH7" i="28" s="1"/>
  <c r="P6" i="28"/>
  <c r="AH6" i="28" s="1"/>
  <c r="P5" i="28"/>
  <c r="AH5" i="28" s="1"/>
  <c r="P32" i="27"/>
  <c r="AH32" i="27" s="1"/>
  <c r="P31" i="27"/>
  <c r="AH31" i="27" s="1"/>
  <c r="P30" i="27"/>
  <c r="AH30" i="27" s="1"/>
  <c r="AC34" i="27"/>
  <c r="AC36" i="34" s="1"/>
  <c r="AC38" i="34" s="1"/>
  <c r="AB34" i="27"/>
  <c r="AB36" i="34" s="1"/>
  <c r="AB38" i="34" s="1"/>
  <c r="AA34" i="27"/>
  <c r="AA36" i="34" s="1"/>
  <c r="AA38" i="34" s="1"/>
  <c r="Z34" i="27"/>
  <c r="Z36" i="34" s="1"/>
  <c r="Z38" i="34" s="1"/>
  <c r="Y34" i="27"/>
  <c r="Y36" i="34" s="1"/>
  <c r="Y38" i="34" s="1"/>
  <c r="X34" i="27"/>
  <c r="X36" i="34" s="1"/>
  <c r="X38" i="34" s="1"/>
  <c r="W34" i="27"/>
  <c r="W36" i="34" s="1"/>
  <c r="W38" i="34" s="1"/>
  <c r="V34" i="27"/>
  <c r="V36" i="34" s="1"/>
  <c r="V38" i="34" s="1"/>
  <c r="U34" i="27"/>
  <c r="U36" i="34" s="1"/>
  <c r="U38" i="34" s="1"/>
  <c r="T34" i="27"/>
  <c r="T36" i="34" s="1"/>
  <c r="T38" i="34" s="1"/>
  <c r="S34" i="27"/>
  <c r="S36" i="34" s="1"/>
  <c r="S38" i="34" s="1"/>
  <c r="R34" i="27"/>
  <c r="R36" i="34" s="1"/>
  <c r="R38" i="34" s="1"/>
  <c r="J34" i="27"/>
  <c r="J36" i="34" s="1"/>
  <c r="J38" i="34" s="1"/>
  <c r="I34" i="27"/>
  <c r="I36" i="34" s="1"/>
  <c r="I38" i="34" s="1"/>
  <c r="C16" i="17" s="1"/>
  <c r="H34" i="27"/>
  <c r="H36" i="34" s="1"/>
  <c r="H38" i="34" s="1"/>
  <c r="A34" i="27"/>
  <c r="P33" i="27"/>
  <c r="AH33" i="27" s="1"/>
  <c r="P29" i="27"/>
  <c r="AH29" i="27" s="1"/>
  <c r="P28" i="27"/>
  <c r="AH28" i="27" s="1"/>
  <c r="P27" i="27"/>
  <c r="AH27" i="27" s="1"/>
  <c r="P26" i="27"/>
  <c r="AH26" i="27" s="1"/>
  <c r="P25" i="27"/>
  <c r="AH25" i="27" s="1"/>
  <c r="P24" i="27"/>
  <c r="AH24" i="27" s="1"/>
  <c r="P23" i="27"/>
  <c r="AH23" i="27" s="1"/>
  <c r="P22" i="27"/>
  <c r="AH22" i="27" s="1"/>
  <c r="P21" i="27"/>
  <c r="AH21" i="27" s="1"/>
  <c r="P20" i="27"/>
  <c r="AH20" i="27" s="1"/>
  <c r="P19" i="27"/>
  <c r="AH19" i="27" s="1"/>
  <c r="P18" i="27"/>
  <c r="AH18" i="27" s="1"/>
  <c r="P17" i="27"/>
  <c r="AH17" i="27" s="1"/>
  <c r="P16" i="27"/>
  <c r="AH16" i="27" s="1"/>
  <c r="P15" i="27"/>
  <c r="AH15" i="27" s="1"/>
  <c r="P14" i="27"/>
  <c r="AH14" i="27" s="1"/>
  <c r="P13" i="27"/>
  <c r="AH13" i="27" s="1"/>
  <c r="P12" i="27"/>
  <c r="AH12" i="27" s="1"/>
  <c r="P11" i="27"/>
  <c r="AH11" i="27" s="1"/>
  <c r="P10" i="27"/>
  <c r="AH10" i="27" s="1"/>
  <c r="P9" i="27"/>
  <c r="AH9" i="27" s="1"/>
  <c r="P8" i="27"/>
  <c r="AH8" i="27" s="1"/>
  <c r="P7" i="27"/>
  <c r="AH7" i="27" s="1"/>
  <c r="P6" i="27"/>
  <c r="AH6" i="27" s="1"/>
  <c r="P5" i="27"/>
  <c r="AH5" i="27" s="1"/>
  <c r="P4" i="27"/>
  <c r="AH4" i="27" s="1"/>
  <c r="AC31" i="26"/>
  <c r="AC36" i="33" s="1"/>
  <c r="AB31" i="26"/>
  <c r="AB36" i="33" s="1"/>
  <c r="AA31" i="26"/>
  <c r="AA36" i="33" s="1"/>
  <c r="Z31" i="26"/>
  <c r="Z36" i="33" s="1"/>
  <c r="Y31" i="26"/>
  <c r="Y36" i="33" s="1"/>
  <c r="X31" i="26"/>
  <c r="X36" i="33" s="1"/>
  <c r="W31" i="26"/>
  <c r="W36" i="33" s="1"/>
  <c r="V31" i="26"/>
  <c r="V36" i="33" s="1"/>
  <c r="U31" i="26"/>
  <c r="U36" i="33" s="1"/>
  <c r="T31" i="26"/>
  <c r="T36" i="33" s="1"/>
  <c r="S31" i="26"/>
  <c r="S36" i="33" s="1"/>
  <c r="R31" i="26"/>
  <c r="R36" i="33" s="1"/>
  <c r="J31" i="26"/>
  <c r="J36" i="33" s="1"/>
  <c r="I31" i="26"/>
  <c r="I36" i="33" s="1"/>
  <c r="H31" i="26"/>
  <c r="H36" i="33" s="1"/>
  <c r="A31" i="26"/>
  <c r="K30" i="26"/>
  <c r="P30" i="26" s="1"/>
  <c r="K29" i="26"/>
  <c r="P29" i="26" s="1"/>
  <c r="K28" i="26"/>
  <c r="P28" i="26" s="1"/>
  <c r="K27" i="26"/>
  <c r="P27" i="26" s="1"/>
  <c r="K26" i="26"/>
  <c r="P26" i="26" s="1"/>
  <c r="K25" i="26"/>
  <c r="P25" i="26" s="1"/>
  <c r="K24" i="26"/>
  <c r="P24" i="26" s="1"/>
  <c r="K23" i="26"/>
  <c r="P23" i="26" s="1"/>
  <c r="P7" i="26"/>
  <c r="AH7" i="26" s="1"/>
  <c r="P6" i="26"/>
  <c r="AH6" i="26" s="1"/>
  <c r="P5" i="26"/>
  <c r="AH5" i="26" s="1"/>
  <c r="AC31" i="25"/>
  <c r="AC35" i="33" s="1"/>
  <c r="AB31" i="25"/>
  <c r="AB35" i="33" s="1"/>
  <c r="AA31" i="25"/>
  <c r="AA35" i="33" s="1"/>
  <c r="Z31" i="25"/>
  <c r="Z35" i="33" s="1"/>
  <c r="Y31" i="25"/>
  <c r="Y35" i="33" s="1"/>
  <c r="X31" i="25"/>
  <c r="X35" i="33" s="1"/>
  <c r="W31" i="25"/>
  <c r="W35" i="33" s="1"/>
  <c r="V31" i="25"/>
  <c r="V35" i="33" s="1"/>
  <c r="U31" i="25"/>
  <c r="U35" i="33" s="1"/>
  <c r="T31" i="25"/>
  <c r="T35" i="33" s="1"/>
  <c r="S31" i="25"/>
  <c r="S35" i="33" s="1"/>
  <c r="R31" i="25"/>
  <c r="R35" i="33" s="1"/>
  <c r="J31" i="25"/>
  <c r="J35" i="33" s="1"/>
  <c r="I31" i="25"/>
  <c r="I35" i="33" s="1"/>
  <c r="H31" i="25"/>
  <c r="H35" i="33" s="1"/>
  <c r="A31" i="25"/>
  <c r="P8" i="25"/>
  <c r="AH8" i="25" s="1"/>
  <c r="P7" i="25"/>
  <c r="AH7" i="25" s="1"/>
  <c r="P6" i="25"/>
  <c r="AH6" i="25" s="1"/>
  <c r="P5" i="25"/>
  <c r="AH5" i="25" s="1"/>
  <c r="AC31" i="24"/>
  <c r="AC34" i="33" s="1"/>
  <c r="AB31" i="24"/>
  <c r="AB34" i="33" s="1"/>
  <c r="AA31" i="24"/>
  <c r="AA34" i="33" s="1"/>
  <c r="Z31" i="24"/>
  <c r="Z34" i="33" s="1"/>
  <c r="Y31" i="24"/>
  <c r="Y34" i="33" s="1"/>
  <c r="X31" i="24"/>
  <c r="X34" i="33" s="1"/>
  <c r="W31" i="24"/>
  <c r="W34" i="33" s="1"/>
  <c r="V31" i="24"/>
  <c r="V34" i="33" s="1"/>
  <c r="U31" i="24"/>
  <c r="U34" i="33" s="1"/>
  <c r="T31" i="24"/>
  <c r="T34" i="33" s="1"/>
  <c r="S31" i="24"/>
  <c r="S34" i="33" s="1"/>
  <c r="R31" i="24"/>
  <c r="R34" i="33" s="1"/>
  <c r="J31" i="24"/>
  <c r="J34" i="33" s="1"/>
  <c r="I31" i="24"/>
  <c r="I34" i="33" s="1"/>
  <c r="H31" i="24"/>
  <c r="H34" i="33" s="1"/>
  <c r="A31" i="24"/>
  <c r="AL22" i="24"/>
  <c r="AK22" i="24" s="1"/>
  <c r="AL14" i="24"/>
  <c r="AK14" i="24" s="1"/>
  <c r="P9" i="24"/>
  <c r="AH9" i="24" s="1"/>
  <c r="P8" i="24"/>
  <c r="AH8" i="24" s="1"/>
  <c r="P7" i="24"/>
  <c r="AH7" i="24" s="1"/>
  <c r="P6" i="24"/>
  <c r="AH6" i="24" s="1"/>
  <c r="P5" i="24"/>
  <c r="AH5" i="24" s="1"/>
  <c r="AC31" i="23"/>
  <c r="AB31" i="23"/>
  <c r="AA31" i="23"/>
  <c r="Z31" i="23"/>
  <c r="Y31" i="23"/>
  <c r="X31" i="23"/>
  <c r="W31" i="23"/>
  <c r="V31" i="23"/>
  <c r="U31" i="23"/>
  <c r="T31" i="23"/>
  <c r="S31" i="23"/>
  <c r="R31" i="23"/>
  <c r="J31" i="23"/>
  <c r="I31" i="23"/>
  <c r="C13" i="17" s="1"/>
  <c r="H31" i="23"/>
  <c r="A31" i="23"/>
  <c r="K30" i="23"/>
  <c r="P30" i="23" s="1"/>
  <c r="K29" i="23"/>
  <c r="P29" i="23" s="1"/>
  <c r="K28" i="23"/>
  <c r="P28" i="23" s="1"/>
  <c r="K27" i="23"/>
  <c r="P27" i="23" s="1"/>
  <c r="K26" i="23"/>
  <c r="P26" i="23" s="1"/>
  <c r="K25" i="23"/>
  <c r="P25" i="23" s="1"/>
  <c r="K24" i="23"/>
  <c r="P24" i="23" s="1"/>
  <c r="K23" i="23"/>
  <c r="P23" i="23" s="1"/>
  <c r="K22" i="23"/>
  <c r="P22" i="23" s="1"/>
  <c r="K21" i="23"/>
  <c r="P21" i="23" s="1"/>
  <c r="K20" i="23"/>
  <c r="P20" i="23" s="1"/>
  <c r="K19" i="23"/>
  <c r="P19" i="23" s="1"/>
  <c r="K18" i="23"/>
  <c r="P18" i="23" s="1"/>
  <c r="K17" i="23"/>
  <c r="P17" i="23" s="1"/>
  <c r="K16" i="23"/>
  <c r="P16" i="23" s="1"/>
  <c r="K15" i="23"/>
  <c r="P15" i="23" s="1"/>
  <c r="P14" i="23"/>
  <c r="K14" i="23"/>
  <c r="K13" i="23"/>
  <c r="P13" i="23" s="1"/>
  <c r="K12" i="23"/>
  <c r="P12" i="23" s="1"/>
  <c r="K11" i="23"/>
  <c r="P11" i="23" s="1"/>
  <c r="K10" i="23"/>
  <c r="P10" i="23" s="1"/>
  <c r="K9" i="23"/>
  <c r="P9" i="23" s="1"/>
  <c r="K8" i="23"/>
  <c r="P8" i="23" s="1"/>
  <c r="K7" i="23"/>
  <c r="P7" i="23" s="1"/>
  <c r="P6" i="23"/>
  <c r="AH6" i="23" s="1"/>
  <c r="P5" i="23"/>
  <c r="AH5" i="23" s="1"/>
  <c r="M36" i="22"/>
  <c r="M35" i="22"/>
  <c r="M34" i="22"/>
  <c r="AH34" i="27" l="1"/>
  <c r="AH36" i="34" s="1"/>
  <c r="AH38" i="34" s="1"/>
  <c r="J16" i="17" s="1"/>
  <c r="AL23" i="28"/>
  <c r="AK23" i="28" s="1"/>
  <c r="AL31" i="28"/>
  <c r="AK31" i="28" s="1"/>
  <c r="AL14" i="23"/>
  <c r="AK14" i="23" s="1"/>
  <c r="AL30" i="23"/>
  <c r="AK30" i="23" s="1"/>
  <c r="AL6" i="23"/>
  <c r="AK6" i="23" s="1"/>
  <c r="AL22" i="23"/>
  <c r="AK22" i="23" s="1"/>
  <c r="AL27" i="28"/>
  <c r="AK27" i="28" s="1"/>
  <c r="AL19" i="28"/>
  <c r="AK19" i="28" s="1"/>
  <c r="AL11" i="27"/>
  <c r="AK11" i="27" s="1"/>
  <c r="AL6" i="24"/>
  <c r="AK6" i="24" s="1"/>
  <c r="AL26" i="26"/>
  <c r="AK26" i="26" s="1"/>
  <c r="AL30" i="26"/>
  <c r="AK30" i="26" s="1"/>
  <c r="AL25" i="26"/>
  <c r="AK25" i="26" s="1"/>
  <c r="AL10" i="26"/>
  <c r="AK10" i="26" s="1"/>
  <c r="AL18" i="26"/>
  <c r="AK18" i="26" s="1"/>
  <c r="AL17" i="26"/>
  <c r="AK17" i="26" s="1"/>
  <c r="AL21" i="26"/>
  <c r="AK21" i="26" s="1"/>
  <c r="AL14" i="26"/>
  <c r="AK14" i="26" s="1"/>
  <c r="AL22" i="26"/>
  <c r="AK22" i="26" s="1"/>
  <c r="AL26" i="25"/>
  <c r="AK26" i="25" s="1"/>
  <c r="AL30" i="25"/>
  <c r="AK30" i="25" s="1"/>
  <c r="AL18" i="25"/>
  <c r="AK18" i="25" s="1"/>
  <c r="AL6" i="25"/>
  <c r="AK6" i="25" s="1"/>
  <c r="AL14" i="25"/>
  <c r="AK14" i="25" s="1"/>
  <c r="AL6" i="29"/>
  <c r="AK6" i="29" s="1"/>
  <c r="AL14" i="29"/>
  <c r="AK14" i="29" s="1"/>
  <c r="AL22" i="29"/>
  <c r="AK22" i="29" s="1"/>
  <c r="AL30" i="29"/>
  <c r="AK30" i="29" s="1"/>
  <c r="AL10" i="29"/>
  <c r="AK10" i="29" s="1"/>
  <c r="AL18" i="29"/>
  <c r="AK18" i="29" s="1"/>
  <c r="AL26" i="29"/>
  <c r="AK26" i="29" s="1"/>
  <c r="K31" i="25"/>
  <c r="K35" i="33" s="1"/>
  <c r="T38" i="33"/>
  <c r="X38" i="33"/>
  <c r="AB38" i="33"/>
  <c r="J38" i="33"/>
  <c r="U38" i="33"/>
  <c r="Y38" i="33"/>
  <c r="AC38" i="33"/>
  <c r="R38" i="33"/>
  <c r="V38" i="33"/>
  <c r="Z38" i="33"/>
  <c r="S38" i="33"/>
  <c r="W38" i="33"/>
  <c r="AA38" i="33"/>
  <c r="H38" i="33"/>
  <c r="I38" i="33"/>
  <c r="C15" i="17" s="1"/>
  <c r="M37" i="22"/>
  <c r="AL10" i="28"/>
  <c r="AK10" i="28" s="1"/>
  <c r="AL15" i="28"/>
  <c r="AK15" i="28" s="1"/>
  <c r="AL6" i="28"/>
  <c r="AK6" i="28" s="1"/>
  <c r="AL32" i="27"/>
  <c r="AK32" i="27" s="1"/>
  <c r="R32" i="25"/>
  <c r="Z36" i="29"/>
  <c r="R32" i="29"/>
  <c r="T35" i="29"/>
  <c r="R33" i="28"/>
  <c r="R35" i="27"/>
  <c r="R32" i="26"/>
  <c r="R32" i="24"/>
  <c r="R32" i="23"/>
  <c r="AL26" i="24"/>
  <c r="AK26" i="24" s="1"/>
  <c r="AL18" i="23"/>
  <c r="AK18" i="23" s="1"/>
  <c r="AL18" i="24"/>
  <c r="AK18" i="24" s="1"/>
  <c r="AL30" i="24"/>
  <c r="AK30" i="24" s="1"/>
  <c r="AL10" i="24"/>
  <c r="AK10" i="24" s="1"/>
  <c r="AL10" i="23"/>
  <c r="AK10" i="23" s="1"/>
  <c r="AL26" i="23"/>
  <c r="AK26" i="23" s="1"/>
  <c r="AM14" i="24"/>
  <c r="AN14" i="24" s="1"/>
  <c r="K31" i="29"/>
  <c r="P4" i="29"/>
  <c r="AH4" i="29" s="1"/>
  <c r="AH31" i="29" s="1"/>
  <c r="AH36" i="29" s="1"/>
  <c r="K32" i="28"/>
  <c r="P4" i="28"/>
  <c r="AH4" i="28" s="1"/>
  <c r="AH32" i="28" s="1"/>
  <c r="AH35" i="29" s="1"/>
  <c r="AL5" i="29"/>
  <c r="AK5" i="29" s="1"/>
  <c r="AL13" i="29"/>
  <c r="AK13" i="29" s="1"/>
  <c r="AL21" i="29"/>
  <c r="AK21" i="29" s="1"/>
  <c r="AL29" i="29"/>
  <c r="AK29" i="29" s="1"/>
  <c r="AL7" i="29"/>
  <c r="AK7" i="29" s="1"/>
  <c r="AL15" i="29"/>
  <c r="AK15" i="29" s="1"/>
  <c r="AL23" i="29"/>
  <c r="AK23" i="29" s="1"/>
  <c r="AL11" i="29"/>
  <c r="AK11" i="29" s="1"/>
  <c r="AL19" i="29"/>
  <c r="AK19" i="29" s="1"/>
  <c r="AL27" i="29"/>
  <c r="AK27" i="29" s="1"/>
  <c r="AL9" i="29"/>
  <c r="AK9" i="29" s="1"/>
  <c r="AL17" i="29"/>
  <c r="AK17" i="29" s="1"/>
  <c r="AL25" i="29"/>
  <c r="AK25" i="29" s="1"/>
  <c r="AL8" i="29"/>
  <c r="AK8" i="29" s="1"/>
  <c r="AL12" i="29"/>
  <c r="AK12" i="29" s="1"/>
  <c r="AL16" i="29"/>
  <c r="AK16" i="29" s="1"/>
  <c r="AL20" i="29"/>
  <c r="AK20" i="29" s="1"/>
  <c r="AL24" i="29"/>
  <c r="AK24" i="29" s="1"/>
  <c r="AL28" i="29"/>
  <c r="AK28" i="29" s="1"/>
  <c r="AL7" i="28"/>
  <c r="AK7" i="28" s="1"/>
  <c r="AL5" i="28"/>
  <c r="AK5" i="28" s="1"/>
  <c r="AL14" i="28"/>
  <c r="AK14" i="28" s="1"/>
  <c r="AL22" i="28"/>
  <c r="AK22" i="28" s="1"/>
  <c r="AL30" i="28"/>
  <c r="AK30" i="28" s="1"/>
  <c r="AL16" i="28"/>
  <c r="AK16" i="28" s="1"/>
  <c r="AL24" i="28"/>
  <c r="AK24" i="28" s="1"/>
  <c r="AL11" i="28"/>
  <c r="AK11" i="28" s="1"/>
  <c r="AL20" i="28"/>
  <c r="AK20" i="28" s="1"/>
  <c r="AL28" i="28"/>
  <c r="AK28" i="28" s="1"/>
  <c r="AL9" i="28"/>
  <c r="AK9" i="28" s="1"/>
  <c r="AL18" i="28"/>
  <c r="AK18" i="28" s="1"/>
  <c r="AL26" i="28"/>
  <c r="AK26" i="28" s="1"/>
  <c r="AL8" i="28"/>
  <c r="AK8" i="28" s="1"/>
  <c r="AL13" i="28"/>
  <c r="AK13" i="28" s="1"/>
  <c r="AL17" i="28"/>
  <c r="AK17" i="28" s="1"/>
  <c r="AL21" i="28"/>
  <c r="AK21" i="28" s="1"/>
  <c r="AL25" i="28"/>
  <c r="AK25" i="28" s="1"/>
  <c r="AL29" i="28"/>
  <c r="AK29" i="28" s="1"/>
  <c r="AL31" i="27"/>
  <c r="AK31" i="27" s="1"/>
  <c r="AL30" i="27"/>
  <c r="AK30" i="27" s="1"/>
  <c r="K34" i="27"/>
  <c r="K36" i="34" s="1"/>
  <c r="K38" i="34" s="1"/>
  <c r="AL7" i="27"/>
  <c r="AK7" i="27" s="1"/>
  <c r="AL21" i="27"/>
  <c r="AK21" i="27" s="1"/>
  <c r="P34" i="27"/>
  <c r="P36" i="34" s="1"/>
  <c r="P38" i="34" s="1"/>
  <c r="AL19" i="27"/>
  <c r="AK19" i="27" s="1"/>
  <c r="AL22" i="27"/>
  <c r="AK22" i="27" s="1"/>
  <c r="AL25" i="27"/>
  <c r="AK25" i="27" s="1"/>
  <c r="AL15" i="27"/>
  <c r="AK15" i="27" s="1"/>
  <c r="AL5" i="27"/>
  <c r="AK5" i="27" s="1"/>
  <c r="AL13" i="27"/>
  <c r="AK13" i="27" s="1"/>
  <c r="AL23" i="27"/>
  <c r="AK23" i="27" s="1"/>
  <c r="AL26" i="27"/>
  <c r="AK26" i="27" s="1"/>
  <c r="AL29" i="27"/>
  <c r="AK29" i="27" s="1"/>
  <c r="AL10" i="27"/>
  <c r="AK10" i="27" s="1"/>
  <c r="AL18" i="27"/>
  <c r="AK18" i="27" s="1"/>
  <c r="AL6" i="27"/>
  <c r="AK6" i="27" s="1"/>
  <c r="AL9" i="27"/>
  <c r="AK9" i="27" s="1"/>
  <c r="AL14" i="27"/>
  <c r="AK14" i="27" s="1"/>
  <c r="AL17" i="27"/>
  <c r="AK17" i="27" s="1"/>
  <c r="AL27" i="27"/>
  <c r="AK27" i="27" s="1"/>
  <c r="AL33" i="27"/>
  <c r="AK33" i="27" s="1"/>
  <c r="AL4" i="27"/>
  <c r="AK4" i="27" s="1"/>
  <c r="AL8" i="27"/>
  <c r="AK8" i="27" s="1"/>
  <c r="AL12" i="27"/>
  <c r="AK12" i="27" s="1"/>
  <c r="AL16" i="27"/>
  <c r="AK16" i="27" s="1"/>
  <c r="AL20" i="27"/>
  <c r="AK20" i="27" s="1"/>
  <c r="AL24" i="27"/>
  <c r="AK24" i="27" s="1"/>
  <c r="AL28" i="27"/>
  <c r="AK28" i="27" s="1"/>
  <c r="AL6" i="26"/>
  <c r="AK6" i="26" s="1"/>
  <c r="K31" i="26"/>
  <c r="K36" i="33" s="1"/>
  <c r="AL13" i="26"/>
  <c r="AK13" i="26" s="1"/>
  <c r="AL20" i="26"/>
  <c r="AK20" i="26" s="1"/>
  <c r="AL9" i="26"/>
  <c r="AK9" i="26" s="1"/>
  <c r="AL5" i="26"/>
  <c r="AK5" i="26" s="1"/>
  <c r="AL16" i="26"/>
  <c r="AK16" i="26" s="1"/>
  <c r="AL24" i="26"/>
  <c r="AK24" i="26" s="1"/>
  <c r="AL8" i="26"/>
  <c r="AK8" i="26" s="1"/>
  <c r="AL28" i="26"/>
  <c r="AK28" i="26" s="1"/>
  <c r="AL29" i="26"/>
  <c r="AK29" i="26" s="1"/>
  <c r="AL12" i="26"/>
  <c r="AK12" i="26" s="1"/>
  <c r="P4" i="26"/>
  <c r="AH4" i="26" s="1"/>
  <c r="AH31" i="26" s="1"/>
  <c r="AH36" i="33" s="1"/>
  <c r="AL7" i="26"/>
  <c r="AK7" i="26" s="1"/>
  <c r="AL11" i="26"/>
  <c r="AK11" i="26" s="1"/>
  <c r="AL15" i="26"/>
  <c r="AK15" i="26" s="1"/>
  <c r="AL19" i="26"/>
  <c r="AK19" i="26" s="1"/>
  <c r="AL23" i="26"/>
  <c r="AK23" i="26" s="1"/>
  <c r="AL27" i="26"/>
  <c r="AK27" i="26" s="1"/>
  <c r="AL22" i="25"/>
  <c r="AK22" i="25" s="1"/>
  <c r="AL10" i="25"/>
  <c r="AK10" i="25" s="1"/>
  <c r="AL24" i="25"/>
  <c r="AK24" i="25" s="1"/>
  <c r="AL25" i="25"/>
  <c r="AK25" i="25" s="1"/>
  <c r="AL8" i="25"/>
  <c r="AK8" i="25" s="1"/>
  <c r="AL13" i="25"/>
  <c r="AK13" i="25" s="1"/>
  <c r="AL29" i="25"/>
  <c r="AK29" i="25" s="1"/>
  <c r="AL9" i="25"/>
  <c r="AK9" i="25" s="1"/>
  <c r="AL20" i="25"/>
  <c r="AK20" i="25" s="1"/>
  <c r="AL5" i="25"/>
  <c r="AK5" i="25" s="1"/>
  <c r="AL16" i="25"/>
  <c r="AK16" i="25" s="1"/>
  <c r="AL21" i="25"/>
  <c r="AK21" i="25" s="1"/>
  <c r="AL12" i="25"/>
  <c r="AK12" i="25" s="1"/>
  <c r="AL17" i="25"/>
  <c r="AK17" i="25" s="1"/>
  <c r="AL28" i="25"/>
  <c r="AK28" i="25" s="1"/>
  <c r="P4" i="25"/>
  <c r="AH4" i="25" s="1"/>
  <c r="AH31" i="25" s="1"/>
  <c r="AH35" i="33" s="1"/>
  <c r="AL11" i="25"/>
  <c r="AK11" i="25" s="1"/>
  <c r="AL19" i="25"/>
  <c r="AK19" i="25" s="1"/>
  <c r="AL23" i="25"/>
  <c r="AK23" i="25" s="1"/>
  <c r="AL27" i="25"/>
  <c r="AK27" i="25" s="1"/>
  <c r="AL7" i="25"/>
  <c r="AK7" i="25" s="1"/>
  <c r="AL15" i="25"/>
  <c r="AK15" i="25" s="1"/>
  <c r="K31" i="24"/>
  <c r="K34" i="33" s="1"/>
  <c r="AL9" i="24"/>
  <c r="AK9" i="24" s="1"/>
  <c r="AL25" i="24"/>
  <c r="AK25" i="24" s="1"/>
  <c r="AL29" i="24"/>
  <c r="AK29" i="24" s="1"/>
  <c r="AL21" i="24"/>
  <c r="AK21" i="24" s="1"/>
  <c r="AL12" i="24"/>
  <c r="AK12" i="24" s="1"/>
  <c r="AL17" i="24"/>
  <c r="AK17" i="24" s="1"/>
  <c r="AL20" i="24"/>
  <c r="AK20" i="24" s="1"/>
  <c r="AL5" i="24"/>
  <c r="AK5" i="24" s="1"/>
  <c r="AL16" i="24"/>
  <c r="AK16" i="24" s="1"/>
  <c r="AL8" i="24"/>
  <c r="AK8" i="24" s="1"/>
  <c r="AL13" i="24"/>
  <c r="AK13" i="24" s="1"/>
  <c r="AM22" i="24"/>
  <c r="AN22" i="24" s="1"/>
  <c r="AL24" i="24"/>
  <c r="AK24" i="24" s="1"/>
  <c r="AL7" i="24"/>
  <c r="AK7" i="24" s="1"/>
  <c r="AL19" i="24"/>
  <c r="AK19" i="24" s="1"/>
  <c r="AL27" i="24"/>
  <c r="AK27" i="24" s="1"/>
  <c r="AL28" i="24"/>
  <c r="AK28" i="24" s="1"/>
  <c r="P4" i="24"/>
  <c r="AL11" i="24"/>
  <c r="AK11" i="24" s="1"/>
  <c r="AL15" i="24"/>
  <c r="AK15" i="24" s="1"/>
  <c r="AL23" i="24"/>
  <c r="AK23" i="24" s="1"/>
  <c r="K31" i="23"/>
  <c r="AL12" i="23"/>
  <c r="AK12" i="23" s="1"/>
  <c r="AL17" i="23"/>
  <c r="AK17" i="23" s="1"/>
  <c r="AL28" i="23"/>
  <c r="AK28" i="23" s="1"/>
  <c r="AL24" i="23"/>
  <c r="AK24" i="23" s="1"/>
  <c r="AL25" i="23"/>
  <c r="AK25" i="23" s="1"/>
  <c r="AL8" i="23"/>
  <c r="AK8" i="23" s="1"/>
  <c r="AL13" i="23"/>
  <c r="AK13" i="23" s="1"/>
  <c r="AL29" i="23"/>
  <c r="AK29" i="23" s="1"/>
  <c r="AL9" i="23"/>
  <c r="AK9" i="23" s="1"/>
  <c r="AL20" i="23"/>
  <c r="AK20" i="23" s="1"/>
  <c r="AL5" i="23"/>
  <c r="AK5" i="23" s="1"/>
  <c r="AL16" i="23"/>
  <c r="AK16" i="23" s="1"/>
  <c r="AL21" i="23"/>
  <c r="AK21" i="23" s="1"/>
  <c r="P4" i="23"/>
  <c r="AL7" i="23"/>
  <c r="AK7" i="23" s="1"/>
  <c r="AL11" i="23"/>
  <c r="AK11" i="23" s="1"/>
  <c r="AL23" i="23"/>
  <c r="AK23" i="23" s="1"/>
  <c r="AL27" i="23"/>
  <c r="AK27" i="23" s="1"/>
  <c r="AL15" i="23"/>
  <c r="AK15" i="23" s="1"/>
  <c r="AL19" i="23"/>
  <c r="AK19" i="23" s="1"/>
  <c r="AC31" i="22"/>
  <c r="AC36" i="22" s="1"/>
  <c r="AB31" i="22"/>
  <c r="AB36" i="22" s="1"/>
  <c r="AA31" i="22"/>
  <c r="AA36" i="22" s="1"/>
  <c r="Z31" i="22"/>
  <c r="Z36" i="22" s="1"/>
  <c r="Y31" i="22"/>
  <c r="Y36" i="22" s="1"/>
  <c r="X31" i="22"/>
  <c r="X36" i="22" s="1"/>
  <c r="W31" i="22"/>
  <c r="W36" i="22" s="1"/>
  <c r="V31" i="22"/>
  <c r="V36" i="22" s="1"/>
  <c r="U31" i="22"/>
  <c r="U36" i="22" s="1"/>
  <c r="T31" i="22"/>
  <c r="T36" i="22" s="1"/>
  <c r="S31" i="22"/>
  <c r="S36" i="22" s="1"/>
  <c r="J31" i="22"/>
  <c r="J36" i="22" s="1"/>
  <c r="I31" i="22"/>
  <c r="I36" i="22" s="1"/>
  <c r="A31" i="22"/>
  <c r="A37" i="22" s="1"/>
  <c r="K30" i="22"/>
  <c r="P30" i="22" s="1"/>
  <c r="K29" i="22"/>
  <c r="P29" i="22" s="1"/>
  <c r="K28" i="22"/>
  <c r="P28" i="22" s="1"/>
  <c r="K27" i="22"/>
  <c r="P27" i="22" s="1"/>
  <c r="K26" i="22"/>
  <c r="P26" i="22" s="1"/>
  <c r="K25" i="22"/>
  <c r="P25" i="22" s="1"/>
  <c r="K24" i="22"/>
  <c r="P24" i="22" s="1"/>
  <c r="K23" i="22"/>
  <c r="P23" i="22" s="1"/>
  <c r="K22" i="22"/>
  <c r="P22" i="22" s="1"/>
  <c r="K21" i="22"/>
  <c r="P21" i="22" s="1"/>
  <c r="K20" i="22"/>
  <c r="P20" i="22" s="1"/>
  <c r="K19" i="22"/>
  <c r="P19" i="22" s="1"/>
  <c r="K18" i="22"/>
  <c r="P18" i="22" s="1"/>
  <c r="K17" i="22"/>
  <c r="P17" i="22" s="1"/>
  <c r="K16" i="22"/>
  <c r="P16" i="22" s="1"/>
  <c r="AC31" i="21"/>
  <c r="AC35" i="22" s="1"/>
  <c r="AB31" i="21"/>
  <c r="AB35" i="22" s="1"/>
  <c r="AA31" i="21"/>
  <c r="AA35" i="22" s="1"/>
  <c r="Z31" i="21"/>
  <c r="Z35" i="22" s="1"/>
  <c r="Y31" i="21"/>
  <c r="Y35" i="22" s="1"/>
  <c r="X31" i="21"/>
  <c r="X35" i="22" s="1"/>
  <c r="W31" i="21"/>
  <c r="W35" i="22" s="1"/>
  <c r="V31" i="21"/>
  <c r="V35" i="22" s="1"/>
  <c r="U31" i="21"/>
  <c r="U35" i="22" s="1"/>
  <c r="T31" i="21"/>
  <c r="T35" i="22" s="1"/>
  <c r="S31" i="21"/>
  <c r="S35" i="22" s="1"/>
  <c r="R31" i="21"/>
  <c r="J31" i="21"/>
  <c r="J35" i="22" s="1"/>
  <c r="I31" i="21"/>
  <c r="I35" i="22" s="1"/>
  <c r="H31" i="21"/>
  <c r="H35" i="22" s="1"/>
  <c r="A31" i="21"/>
  <c r="P30" i="21"/>
  <c r="AH30" i="21" s="1"/>
  <c r="P29" i="21"/>
  <c r="AH29" i="21" s="1"/>
  <c r="P28" i="21"/>
  <c r="AH28" i="21" s="1"/>
  <c r="P27" i="21"/>
  <c r="AH27" i="21" s="1"/>
  <c r="K26" i="21"/>
  <c r="P26" i="21" s="1"/>
  <c r="K25" i="21"/>
  <c r="P25" i="21" s="1"/>
  <c r="K24" i="21"/>
  <c r="P24" i="21" s="1"/>
  <c r="P23" i="21"/>
  <c r="AH23" i="21" s="1"/>
  <c r="P22" i="21"/>
  <c r="AH22" i="21" s="1"/>
  <c r="K21" i="21"/>
  <c r="P21" i="21" s="1"/>
  <c r="K20" i="21"/>
  <c r="P20" i="21" s="1"/>
  <c r="P19" i="21"/>
  <c r="AH19" i="21" s="1"/>
  <c r="P18" i="21"/>
  <c r="AH18" i="21" s="1"/>
  <c r="P17" i="21"/>
  <c r="AH17" i="21" s="1"/>
  <c r="P16" i="21"/>
  <c r="AH16" i="21" s="1"/>
  <c r="P15" i="21"/>
  <c r="AH15" i="21" s="1"/>
  <c r="P14" i="21"/>
  <c r="AH14" i="21" s="1"/>
  <c r="P13" i="21"/>
  <c r="AH13" i="21" s="1"/>
  <c r="P12" i="21"/>
  <c r="AH12" i="21" s="1"/>
  <c r="P11" i="21"/>
  <c r="AH11" i="21" s="1"/>
  <c r="P10" i="21"/>
  <c r="AH10" i="21" s="1"/>
  <c r="P9" i="21"/>
  <c r="AH9" i="21" s="1"/>
  <c r="P8" i="21"/>
  <c r="AH8" i="21" s="1"/>
  <c r="P7" i="21"/>
  <c r="AH7" i="21" s="1"/>
  <c r="P6" i="21"/>
  <c r="P5" i="21"/>
  <c r="AH5" i="21" s="1"/>
  <c r="P4" i="21"/>
  <c r="AH4" i="21" s="1"/>
  <c r="AC31" i="20"/>
  <c r="AC35" i="20" s="1"/>
  <c r="AB31" i="20"/>
  <c r="AB35" i="20" s="1"/>
  <c r="AA31" i="20"/>
  <c r="AA35" i="20" s="1"/>
  <c r="Z31" i="20"/>
  <c r="Z35" i="20" s="1"/>
  <c r="Y31" i="20"/>
  <c r="Y35" i="20" s="1"/>
  <c r="X31" i="20"/>
  <c r="X35" i="20" s="1"/>
  <c r="W31" i="20"/>
  <c r="W35" i="20" s="1"/>
  <c r="V31" i="20"/>
  <c r="V35" i="20" s="1"/>
  <c r="U31" i="20"/>
  <c r="U35" i="20" s="1"/>
  <c r="T31" i="20"/>
  <c r="T35" i="20" s="1"/>
  <c r="S31" i="20"/>
  <c r="S35" i="20" s="1"/>
  <c r="R31" i="20"/>
  <c r="J31" i="20"/>
  <c r="J35" i="20" s="1"/>
  <c r="I31" i="20"/>
  <c r="I35" i="20" s="1"/>
  <c r="H31" i="20"/>
  <c r="H35" i="20" s="1"/>
  <c r="A31" i="20"/>
  <c r="A36" i="20" s="1"/>
  <c r="K30" i="20"/>
  <c r="P30" i="20" s="1"/>
  <c r="K29" i="20"/>
  <c r="P29" i="20" s="1"/>
  <c r="K28" i="20"/>
  <c r="P28" i="20" s="1"/>
  <c r="K27" i="20"/>
  <c r="P27" i="20" s="1"/>
  <c r="K26" i="20"/>
  <c r="P26" i="20" s="1"/>
  <c r="K25" i="20"/>
  <c r="P25" i="20" s="1"/>
  <c r="K24" i="20"/>
  <c r="P24" i="20" s="1"/>
  <c r="K23" i="20"/>
  <c r="P23" i="20" s="1"/>
  <c r="K22" i="20"/>
  <c r="P22" i="20" s="1"/>
  <c r="K21" i="20"/>
  <c r="P21" i="20" s="1"/>
  <c r="K20" i="20"/>
  <c r="P20" i="20" s="1"/>
  <c r="K19" i="20"/>
  <c r="P19" i="20" s="1"/>
  <c r="K18" i="20"/>
  <c r="P18" i="20" s="1"/>
  <c r="K17" i="20"/>
  <c r="P17" i="20" s="1"/>
  <c r="K16" i="20"/>
  <c r="P16" i="20" s="1"/>
  <c r="K15" i="20"/>
  <c r="P15" i="20" s="1"/>
  <c r="K14" i="20"/>
  <c r="P14" i="20" s="1"/>
  <c r="K13" i="20"/>
  <c r="P13" i="20" s="1"/>
  <c r="K12" i="20"/>
  <c r="P12" i="20" s="1"/>
  <c r="K11" i="20"/>
  <c r="P11" i="20" s="1"/>
  <c r="K10" i="20"/>
  <c r="P10" i="20" s="1"/>
  <c r="K9" i="20"/>
  <c r="P9" i="20" s="1"/>
  <c r="AH9" i="20" s="1"/>
  <c r="AH31" i="20" s="1"/>
  <c r="AH35" i="20" s="1"/>
  <c r="AH36" i="20" s="1"/>
  <c r="J11" i="17" s="1"/>
  <c r="K8" i="20"/>
  <c r="P8" i="20" s="1"/>
  <c r="K7" i="20"/>
  <c r="P7" i="20" s="1"/>
  <c r="K6" i="20"/>
  <c r="P6" i="20" s="1"/>
  <c r="K5" i="20"/>
  <c r="P5" i="20" s="1"/>
  <c r="K4" i="20"/>
  <c r="AG31" i="24" l="1"/>
  <c r="AG34" i="33" s="1"/>
  <c r="AH4" i="24"/>
  <c r="AH31" i="24" s="1"/>
  <c r="AH34" i="33" s="1"/>
  <c r="AH38" i="33" s="1"/>
  <c r="J15" i="17" s="1"/>
  <c r="AG31" i="23"/>
  <c r="AH4" i="23"/>
  <c r="AH31" i="23" s="1"/>
  <c r="J13" i="17" s="1"/>
  <c r="AH31" i="21"/>
  <c r="AH35" i="22" s="1"/>
  <c r="P31" i="29"/>
  <c r="P36" i="29" s="1"/>
  <c r="AG31" i="29"/>
  <c r="AG36" i="29" s="1"/>
  <c r="AM31" i="28"/>
  <c r="AN31" i="28" s="1"/>
  <c r="AM23" i="28"/>
  <c r="AN23" i="28" s="1"/>
  <c r="AG31" i="25"/>
  <c r="AG35" i="33" s="1"/>
  <c r="AM22" i="23"/>
  <c r="AN22" i="23" s="1"/>
  <c r="AM6" i="23"/>
  <c r="AN6" i="23" s="1"/>
  <c r="AM30" i="23"/>
  <c r="AN30" i="23" s="1"/>
  <c r="AM14" i="23"/>
  <c r="AN14" i="23" s="1"/>
  <c r="AG31" i="22"/>
  <c r="AG36" i="22" s="1"/>
  <c r="AL26" i="20"/>
  <c r="AL30" i="20"/>
  <c r="AM27" i="28"/>
  <c r="AN27" i="28" s="1"/>
  <c r="AM19" i="28"/>
  <c r="AN19" i="28" s="1"/>
  <c r="AG32" i="28"/>
  <c r="AG35" i="29" s="1"/>
  <c r="AM11" i="27"/>
  <c r="AN11" i="27" s="1"/>
  <c r="AG34" i="27"/>
  <c r="AG36" i="34" s="1"/>
  <c r="AG38" i="34" s="1"/>
  <c r="AM18" i="25"/>
  <c r="AN18" i="25" s="1"/>
  <c r="AM6" i="24"/>
  <c r="AN6" i="24" s="1"/>
  <c r="AM30" i="26"/>
  <c r="AN30" i="26" s="1"/>
  <c r="AM26" i="26"/>
  <c r="AN26" i="26" s="1"/>
  <c r="AM22" i="26"/>
  <c r="AN22" i="26" s="1"/>
  <c r="AM21" i="26"/>
  <c r="AN21" i="26" s="1"/>
  <c r="AM17" i="26"/>
  <c r="AN17" i="26" s="1"/>
  <c r="AM18" i="26"/>
  <c r="AN18" i="26" s="1"/>
  <c r="AM10" i="26"/>
  <c r="AN10" i="26" s="1"/>
  <c r="AM14" i="26"/>
  <c r="AN14" i="26" s="1"/>
  <c r="AM25" i="26"/>
  <c r="AN25" i="26" s="1"/>
  <c r="AG31" i="26"/>
  <c r="AG36" i="33" s="1"/>
  <c r="AM30" i="25"/>
  <c r="AN30" i="25" s="1"/>
  <c r="AM26" i="25"/>
  <c r="AN26" i="25" s="1"/>
  <c r="AM14" i="25"/>
  <c r="AN14" i="25" s="1"/>
  <c r="AM6" i="25"/>
  <c r="AN6" i="25" s="1"/>
  <c r="AL30" i="22"/>
  <c r="AL22" i="22"/>
  <c r="AL6" i="22"/>
  <c r="AL14" i="22"/>
  <c r="AK14" i="22" s="1"/>
  <c r="AL10" i="22"/>
  <c r="AL18" i="22"/>
  <c r="AL19" i="21"/>
  <c r="AK19" i="21" s="1"/>
  <c r="AL23" i="21"/>
  <c r="AK23" i="21" s="1"/>
  <c r="AL11" i="21"/>
  <c r="AK11" i="21" s="1"/>
  <c r="AG31" i="21"/>
  <c r="AG35" i="22" s="1"/>
  <c r="AL22" i="20"/>
  <c r="AL6" i="20"/>
  <c r="AL14" i="20"/>
  <c r="AL18" i="20"/>
  <c r="AM22" i="29"/>
  <c r="AN22" i="29" s="1"/>
  <c r="AM14" i="29"/>
  <c r="AN14" i="29" s="1"/>
  <c r="AM10" i="29"/>
  <c r="AN10" i="29" s="1"/>
  <c r="AM26" i="29"/>
  <c r="AN26" i="29" s="1"/>
  <c r="AM6" i="29"/>
  <c r="AN6" i="29" s="1"/>
  <c r="AM18" i="29"/>
  <c r="AN18" i="29" s="1"/>
  <c r="AM30" i="29"/>
  <c r="AN30" i="29" s="1"/>
  <c r="AM17" i="23"/>
  <c r="AN17" i="23" s="1"/>
  <c r="AL26" i="22"/>
  <c r="AM32" i="27"/>
  <c r="AN32" i="27" s="1"/>
  <c r="E13" i="17"/>
  <c r="B13" i="17"/>
  <c r="AM10" i="28"/>
  <c r="AN10" i="28" s="1"/>
  <c r="B16" i="17"/>
  <c r="R16" i="17" s="1"/>
  <c r="E16" i="17"/>
  <c r="K38" i="33"/>
  <c r="AM6" i="28"/>
  <c r="AN6" i="28" s="1"/>
  <c r="AM13" i="28"/>
  <c r="AN13" i="28" s="1"/>
  <c r="AM14" i="28"/>
  <c r="AN14" i="28" s="1"/>
  <c r="AM9" i="28"/>
  <c r="AN9" i="28" s="1"/>
  <c r="AM15" i="28"/>
  <c r="AN15" i="28" s="1"/>
  <c r="AM11" i="28"/>
  <c r="AN11" i="28" s="1"/>
  <c r="AM5" i="28"/>
  <c r="AN5" i="28" s="1"/>
  <c r="AL4" i="28"/>
  <c r="AK4" i="28" s="1"/>
  <c r="AM7" i="28"/>
  <c r="AN7" i="28" s="1"/>
  <c r="AM33" i="27"/>
  <c r="AN33" i="27" s="1"/>
  <c r="AL27" i="21"/>
  <c r="AK27" i="21" s="1"/>
  <c r="AM31" i="27"/>
  <c r="AN31" i="27" s="1"/>
  <c r="AM8" i="28"/>
  <c r="AN8" i="28" s="1"/>
  <c r="AM23" i="29"/>
  <c r="AN23" i="29" s="1"/>
  <c r="P32" i="28"/>
  <c r="P35" i="29" s="1"/>
  <c r="AM21" i="23"/>
  <c r="AN21" i="23" s="1"/>
  <c r="R36" i="22"/>
  <c r="R32" i="22"/>
  <c r="R35" i="22"/>
  <c r="R32" i="21"/>
  <c r="R32" i="20"/>
  <c r="AM13" i="23"/>
  <c r="AN13" i="23" s="1"/>
  <c r="AM24" i="23"/>
  <c r="AN24" i="23" s="1"/>
  <c r="AM20" i="24"/>
  <c r="AN20" i="24" s="1"/>
  <c r="AM9" i="23"/>
  <c r="AN9" i="23" s="1"/>
  <c r="AM15" i="24"/>
  <c r="AN15" i="24" s="1"/>
  <c r="AM21" i="29"/>
  <c r="AN21" i="29" s="1"/>
  <c r="AM28" i="29"/>
  <c r="AN28" i="29" s="1"/>
  <c r="AM20" i="29"/>
  <c r="AN20" i="29" s="1"/>
  <c r="AM12" i="29"/>
  <c r="AN12" i="29" s="1"/>
  <c r="AM27" i="29"/>
  <c r="AN27" i="29" s="1"/>
  <c r="AM25" i="29"/>
  <c r="AN25" i="29" s="1"/>
  <c r="AM19" i="29"/>
  <c r="AN19" i="29" s="1"/>
  <c r="AM15" i="29"/>
  <c r="AN15" i="29" s="1"/>
  <c r="AM24" i="29"/>
  <c r="AN24" i="29" s="1"/>
  <c r="AM16" i="29"/>
  <c r="AN16" i="29" s="1"/>
  <c r="AM8" i="29"/>
  <c r="AN8" i="29" s="1"/>
  <c r="AM17" i="29"/>
  <c r="AN17" i="29" s="1"/>
  <c r="AM11" i="29"/>
  <c r="AN11" i="29" s="1"/>
  <c r="AM7" i="29"/>
  <c r="AN7" i="29" s="1"/>
  <c r="AM13" i="29"/>
  <c r="AN13" i="29" s="1"/>
  <c r="AM9" i="29"/>
  <c r="AN9" i="29" s="1"/>
  <c r="AM29" i="29"/>
  <c r="AN29" i="29" s="1"/>
  <c r="AM5" i="29"/>
  <c r="AN5" i="29" s="1"/>
  <c r="AM25" i="28"/>
  <c r="AN25" i="28" s="1"/>
  <c r="AM24" i="28"/>
  <c r="AN24" i="28" s="1"/>
  <c r="AM28" i="28"/>
  <c r="AN28" i="28" s="1"/>
  <c r="AM16" i="28"/>
  <c r="AN16" i="28" s="1"/>
  <c r="AM17" i="28"/>
  <c r="AN17" i="28" s="1"/>
  <c r="AM29" i="28"/>
  <c r="AN29" i="28" s="1"/>
  <c r="AM21" i="28"/>
  <c r="AN21" i="28" s="1"/>
  <c r="AM26" i="28"/>
  <c r="AN26" i="28" s="1"/>
  <c r="AM20" i="28"/>
  <c r="AN20" i="28" s="1"/>
  <c r="AM22" i="28"/>
  <c r="AN22" i="28" s="1"/>
  <c r="AM18" i="28"/>
  <c r="AN18" i="28" s="1"/>
  <c r="AM30" i="28"/>
  <c r="AN30" i="28" s="1"/>
  <c r="AM20" i="27"/>
  <c r="AN20" i="27" s="1"/>
  <c r="AM14" i="27"/>
  <c r="AN14" i="27" s="1"/>
  <c r="AM10" i="27"/>
  <c r="AN10" i="27" s="1"/>
  <c r="AM13" i="27"/>
  <c r="AN13" i="27" s="1"/>
  <c r="AM25" i="27"/>
  <c r="AN25" i="27" s="1"/>
  <c r="AM16" i="27"/>
  <c r="AN16" i="27" s="1"/>
  <c r="AM9" i="27"/>
  <c r="AN9" i="27" s="1"/>
  <c r="AM29" i="27"/>
  <c r="AN29" i="27" s="1"/>
  <c r="AM22" i="27"/>
  <c r="AN22" i="27" s="1"/>
  <c r="AM7" i="27"/>
  <c r="AN7" i="27" s="1"/>
  <c r="AM28" i="27"/>
  <c r="AN28" i="27" s="1"/>
  <c r="AM12" i="27"/>
  <c r="AN12" i="27" s="1"/>
  <c r="AM27" i="27"/>
  <c r="AN27" i="27" s="1"/>
  <c r="AM6" i="27"/>
  <c r="AN6" i="27" s="1"/>
  <c r="AM26" i="27"/>
  <c r="AN26" i="27" s="1"/>
  <c r="AM5" i="27"/>
  <c r="AN5" i="27" s="1"/>
  <c r="AM19" i="27"/>
  <c r="AN19" i="27" s="1"/>
  <c r="AM24" i="27"/>
  <c r="AN24" i="27" s="1"/>
  <c r="AM8" i="27"/>
  <c r="AN8" i="27" s="1"/>
  <c r="AM17" i="27"/>
  <c r="AN17" i="27" s="1"/>
  <c r="AM18" i="27"/>
  <c r="AN18" i="27" s="1"/>
  <c r="AM23" i="27"/>
  <c r="AN23" i="27" s="1"/>
  <c r="AM15" i="27"/>
  <c r="AN15" i="27" s="1"/>
  <c r="AM30" i="27"/>
  <c r="AN30" i="27" s="1"/>
  <c r="AM21" i="27"/>
  <c r="AN21" i="27" s="1"/>
  <c r="AM20" i="26"/>
  <c r="AN20" i="26" s="1"/>
  <c r="AM27" i="26"/>
  <c r="AN27" i="26" s="1"/>
  <c r="AM11" i="26"/>
  <c r="AN11" i="26" s="1"/>
  <c r="AM12" i="26"/>
  <c r="AN12" i="26" s="1"/>
  <c r="AM8" i="26"/>
  <c r="AN8" i="26" s="1"/>
  <c r="AM9" i="26"/>
  <c r="AN9" i="26" s="1"/>
  <c r="AM6" i="26"/>
  <c r="AN6" i="26" s="1"/>
  <c r="AM23" i="26"/>
  <c r="AN23" i="26" s="1"/>
  <c r="AM24" i="26"/>
  <c r="AN24" i="26" s="1"/>
  <c r="AM19" i="26"/>
  <c r="AN19" i="26" s="1"/>
  <c r="AM29" i="26"/>
  <c r="AN29" i="26" s="1"/>
  <c r="AM16" i="26"/>
  <c r="AN16" i="26" s="1"/>
  <c r="AM13" i="26"/>
  <c r="AN13" i="26" s="1"/>
  <c r="AM7" i="26"/>
  <c r="AN7" i="26" s="1"/>
  <c r="AM15" i="26"/>
  <c r="AN15" i="26" s="1"/>
  <c r="AM28" i="26"/>
  <c r="AN28" i="26" s="1"/>
  <c r="AM5" i="26"/>
  <c r="AN5" i="26" s="1"/>
  <c r="AM23" i="25"/>
  <c r="AN23" i="25" s="1"/>
  <c r="AM20" i="25"/>
  <c r="AN20" i="25" s="1"/>
  <c r="AM25" i="25"/>
  <c r="AN25" i="25" s="1"/>
  <c r="AM28" i="25"/>
  <c r="AN28" i="25" s="1"/>
  <c r="AM21" i="25"/>
  <c r="AN21" i="25" s="1"/>
  <c r="AM8" i="25"/>
  <c r="AN8" i="25" s="1"/>
  <c r="AM15" i="25"/>
  <c r="AN15" i="25" s="1"/>
  <c r="AM19" i="25"/>
  <c r="AN19" i="25" s="1"/>
  <c r="AM17" i="25"/>
  <c r="AN17" i="25" s="1"/>
  <c r="AM16" i="25"/>
  <c r="AN16" i="25" s="1"/>
  <c r="AM9" i="25"/>
  <c r="AN9" i="25" s="1"/>
  <c r="AM10" i="25"/>
  <c r="AN10" i="25" s="1"/>
  <c r="AM7" i="25"/>
  <c r="AN7" i="25" s="1"/>
  <c r="AM11" i="25"/>
  <c r="AN11" i="25" s="1"/>
  <c r="AM12" i="25"/>
  <c r="AN12" i="25" s="1"/>
  <c r="AM29" i="25"/>
  <c r="AN29" i="25" s="1"/>
  <c r="AM24" i="25"/>
  <c r="AN24" i="25" s="1"/>
  <c r="AM27" i="25"/>
  <c r="AN27" i="25" s="1"/>
  <c r="AM5" i="25"/>
  <c r="AN5" i="25" s="1"/>
  <c r="AM13" i="25"/>
  <c r="AN13" i="25" s="1"/>
  <c r="AM22" i="25"/>
  <c r="AN22" i="25" s="1"/>
  <c r="AM18" i="24"/>
  <c r="AN18" i="24" s="1"/>
  <c r="AM7" i="24"/>
  <c r="AN7" i="24" s="1"/>
  <c r="AM8" i="24"/>
  <c r="AN8" i="24" s="1"/>
  <c r="AM5" i="24"/>
  <c r="AN5" i="24" s="1"/>
  <c r="AM17" i="24"/>
  <c r="AN17" i="24" s="1"/>
  <c r="AM29" i="24"/>
  <c r="AN29" i="24" s="1"/>
  <c r="AM10" i="24"/>
  <c r="AN10" i="24" s="1"/>
  <c r="AM11" i="24"/>
  <c r="AN11" i="24" s="1"/>
  <c r="AM19" i="24"/>
  <c r="AN19" i="24" s="1"/>
  <c r="AM13" i="24"/>
  <c r="AN13" i="24" s="1"/>
  <c r="AM23" i="24"/>
  <c r="AN23" i="24" s="1"/>
  <c r="AM28" i="24"/>
  <c r="AN28" i="24" s="1"/>
  <c r="AM24" i="24"/>
  <c r="AN24" i="24" s="1"/>
  <c r="AM12" i="24"/>
  <c r="AN12" i="24" s="1"/>
  <c r="AM25" i="24"/>
  <c r="AN25" i="24" s="1"/>
  <c r="AM26" i="24"/>
  <c r="AN26" i="24" s="1"/>
  <c r="AM16" i="24"/>
  <c r="AN16" i="24" s="1"/>
  <c r="AM27" i="24"/>
  <c r="AN27" i="24" s="1"/>
  <c r="AM21" i="24"/>
  <c r="AN21" i="24" s="1"/>
  <c r="AM9" i="24"/>
  <c r="AN9" i="24" s="1"/>
  <c r="AM30" i="24"/>
  <c r="AN30" i="24" s="1"/>
  <c r="AM19" i="23"/>
  <c r="AN19" i="23" s="1"/>
  <c r="AM11" i="23"/>
  <c r="AN11" i="23" s="1"/>
  <c r="AM5" i="23"/>
  <c r="AN5" i="23" s="1"/>
  <c r="AM29" i="23"/>
  <c r="AN29" i="23" s="1"/>
  <c r="AM25" i="23"/>
  <c r="AN25" i="23" s="1"/>
  <c r="AM26" i="23"/>
  <c r="AN26" i="23" s="1"/>
  <c r="AM15" i="23"/>
  <c r="AN15" i="23" s="1"/>
  <c r="AM20" i="23"/>
  <c r="AN20" i="23" s="1"/>
  <c r="AM27" i="23"/>
  <c r="AN27" i="23" s="1"/>
  <c r="AM16" i="23"/>
  <c r="AN16" i="23" s="1"/>
  <c r="AM12" i="23"/>
  <c r="AN12" i="23" s="1"/>
  <c r="AM10" i="23"/>
  <c r="AN10" i="23" s="1"/>
  <c r="AM23" i="23"/>
  <c r="AN23" i="23" s="1"/>
  <c r="AM8" i="23"/>
  <c r="AN8" i="23" s="1"/>
  <c r="AM28" i="23"/>
  <c r="AN28" i="23" s="1"/>
  <c r="AM18" i="23"/>
  <c r="AN18" i="23" s="1"/>
  <c r="AM7" i="23"/>
  <c r="AN7" i="23" s="1"/>
  <c r="K32" i="23"/>
  <c r="K32" i="29"/>
  <c r="K36" i="29"/>
  <c r="K35" i="27"/>
  <c r="K33" i="28"/>
  <c r="K35" i="29"/>
  <c r="R35" i="20"/>
  <c r="K32" i="24"/>
  <c r="K32" i="25"/>
  <c r="K32" i="26"/>
  <c r="AL4" i="29"/>
  <c r="AK4" i="29" s="1"/>
  <c r="AE31" i="29"/>
  <c r="AE36" i="29" s="1"/>
  <c r="AE34" i="27"/>
  <c r="P31" i="26"/>
  <c r="P36" i="33" s="1"/>
  <c r="P31" i="25"/>
  <c r="P35" i="33" s="1"/>
  <c r="P31" i="24"/>
  <c r="P34" i="33" s="1"/>
  <c r="P31" i="23"/>
  <c r="K31" i="22"/>
  <c r="AL15" i="21"/>
  <c r="AK15" i="21" s="1"/>
  <c r="K31" i="21"/>
  <c r="AL8" i="22"/>
  <c r="AL13" i="22"/>
  <c r="AL24" i="22"/>
  <c r="AL29" i="22"/>
  <c r="AL9" i="22"/>
  <c r="AL20" i="22"/>
  <c r="AL25" i="22"/>
  <c r="AL12" i="22"/>
  <c r="AL17" i="22"/>
  <c r="AL28" i="22"/>
  <c r="AL5" i="22"/>
  <c r="AL16" i="22"/>
  <c r="AL21" i="22"/>
  <c r="AL7" i="22"/>
  <c r="AL11" i="22"/>
  <c r="AL19" i="22"/>
  <c r="AL27" i="22"/>
  <c r="AL15" i="22"/>
  <c r="AL23" i="22"/>
  <c r="AL5" i="21"/>
  <c r="AK5" i="21" s="1"/>
  <c r="AL21" i="21"/>
  <c r="AK21" i="21" s="1"/>
  <c r="AL6" i="21"/>
  <c r="AK6" i="21" s="1"/>
  <c r="AL13" i="21"/>
  <c r="AK13" i="21" s="1"/>
  <c r="AL18" i="21"/>
  <c r="AK18" i="21" s="1"/>
  <c r="AL29" i="21"/>
  <c r="AK29" i="21" s="1"/>
  <c r="AL10" i="21"/>
  <c r="AK10" i="21" s="1"/>
  <c r="AL26" i="21"/>
  <c r="AK26" i="21" s="1"/>
  <c r="AL17" i="21"/>
  <c r="AK17" i="21" s="1"/>
  <c r="AL22" i="21"/>
  <c r="AK22" i="21" s="1"/>
  <c r="P31" i="21"/>
  <c r="P35" i="22" s="1"/>
  <c r="AL9" i="21"/>
  <c r="AK9" i="21" s="1"/>
  <c r="AL14" i="21"/>
  <c r="AK14" i="21" s="1"/>
  <c r="AL25" i="21"/>
  <c r="AK25" i="21" s="1"/>
  <c r="AL30" i="21"/>
  <c r="AK30" i="21" s="1"/>
  <c r="AL8" i="21"/>
  <c r="AK8" i="21" s="1"/>
  <c r="AL12" i="21"/>
  <c r="AK12" i="21" s="1"/>
  <c r="AL16" i="21"/>
  <c r="AK16" i="21" s="1"/>
  <c r="AL20" i="21"/>
  <c r="AK20" i="21" s="1"/>
  <c r="AL24" i="21"/>
  <c r="AK24" i="21" s="1"/>
  <c r="AL28" i="21"/>
  <c r="AK28" i="21" s="1"/>
  <c r="K31" i="20"/>
  <c r="K35" i="20" s="1"/>
  <c r="AL10" i="20"/>
  <c r="AL12" i="20"/>
  <c r="AL17" i="20"/>
  <c r="AL28" i="20"/>
  <c r="AL9" i="20"/>
  <c r="AK9" i="20" s="1"/>
  <c r="AL20" i="20"/>
  <c r="AL25" i="20"/>
  <c r="AL8" i="20"/>
  <c r="AL13" i="20"/>
  <c r="AL24" i="20"/>
  <c r="AL29" i="20"/>
  <c r="AL5" i="20"/>
  <c r="AL16" i="20"/>
  <c r="AL21" i="20"/>
  <c r="P4" i="20"/>
  <c r="AL19" i="20"/>
  <c r="AL23" i="20"/>
  <c r="AL27" i="20"/>
  <c r="AL7" i="20"/>
  <c r="AL11" i="20"/>
  <c r="AL15" i="20"/>
  <c r="H34" i="10"/>
  <c r="H37" i="32" s="1"/>
  <c r="K32" i="10"/>
  <c r="P32" i="10" s="1"/>
  <c r="K10" i="10"/>
  <c r="P10" i="10" s="1"/>
  <c r="K33" i="19"/>
  <c r="K32" i="19"/>
  <c r="K31" i="19"/>
  <c r="AA41" i="31"/>
  <c r="Z41" i="31"/>
  <c r="Y41" i="31"/>
  <c r="X41" i="31"/>
  <c r="W41" i="31"/>
  <c r="V41" i="31"/>
  <c r="U41" i="31"/>
  <c r="T41" i="31"/>
  <c r="S41" i="31"/>
  <c r="J35" i="19"/>
  <c r="J41" i="31" s="1"/>
  <c r="I35" i="19"/>
  <c r="I41" i="31" s="1"/>
  <c r="A35" i="19"/>
  <c r="K30" i="19"/>
  <c r="P30" i="19" s="1"/>
  <c r="K29" i="19"/>
  <c r="P29" i="19" s="1"/>
  <c r="K28" i="19"/>
  <c r="P28" i="19" s="1"/>
  <c r="K27" i="19"/>
  <c r="P27" i="19" s="1"/>
  <c r="K26" i="19"/>
  <c r="P26" i="19" s="1"/>
  <c r="K25" i="19"/>
  <c r="P25" i="19" s="1"/>
  <c r="K24" i="19"/>
  <c r="P24" i="19" s="1"/>
  <c r="K23" i="19"/>
  <c r="P23" i="19" s="1"/>
  <c r="K22" i="19"/>
  <c r="P22" i="19" s="1"/>
  <c r="K21" i="19"/>
  <c r="P21" i="19" s="1"/>
  <c r="K20" i="19"/>
  <c r="P20" i="19" s="1"/>
  <c r="K19" i="19"/>
  <c r="P19" i="19" s="1"/>
  <c r="K18" i="19"/>
  <c r="P18" i="19" s="1"/>
  <c r="K17" i="19"/>
  <c r="P17" i="19" s="1"/>
  <c r="K16" i="19"/>
  <c r="P16" i="19" s="1"/>
  <c r="K15" i="19"/>
  <c r="P15" i="19" s="1"/>
  <c r="K14" i="19"/>
  <c r="P14" i="19" s="1"/>
  <c r="K13" i="19"/>
  <c r="P13" i="19" s="1"/>
  <c r="K12" i="19"/>
  <c r="P12" i="19" s="1"/>
  <c r="K11" i="19"/>
  <c r="P11" i="19" s="1"/>
  <c r="K10" i="19"/>
  <c r="P10" i="19" s="1"/>
  <c r="K9" i="19"/>
  <c r="P9" i="19" s="1"/>
  <c r="K8" i="19"/>
  <c r="P8" i="19" s="1"/>
  <c r="K7" i="19"/>
  <c r="P7" i="19" s="1"/>
  <c r="K6" i="19"/>
  <c r="P6" i="19" s="1"/>
  <c r="K5" i="19"/>
  <c r="P5" i="19" s="1"/>
  <c r="K4" i="19"/>
  <c r="P4" i="19" s="1"/>
  <c r="AG38" i="33" l="1"/>
  <c r="AM30" i="20"/>
  <c r="AN30" i="20" s="1"/>
  <c r="AM26" i="20"/>
  <c r="AN26" i="20" s="1"/>
  <c r="AG31" i="20"/>
  <c r="AG35" i="20" s="1"/>
  <c r="AL10" i="19"/>
  <c r="AK10" i="19" s="1"/>
  <c r="AL14" i="19"/>
  <c r="AK14" i="19" s="1"/>
  <c r="AL26" i="19"/>
  <c r="AK26" i="19" s="1"/>
  <c r="AL18" i="19"/>
  <c r="AK18" i="19" s="1"/>
  <c r="AL30" i="19"/>
  <c r="AK30" i="19" s="1"/>
  <c r="AL6" i="19"/>
  <c r="AK6" i="19" s="1"/>
  <c r="AL22" i="19"/>
  <c r="AK22" i="19" s="1"/>
  <c r="F13" i="17"/>
  <c r="R13" i="17"/>
  <c r="AM22" i="22"/>
  <c r="AN22" i="22" s="1"/>
  <c r="AM30" i="22"/>
  <c r="AN30" i="22" s="1"/>
  <c r="AM18" i="22"/>
  <c r="AN18" i="22" s="1"/>
  <c r="AM10" i="22"/>
  <c r="AN10" i="22" s="1"/>
  <c r="AM14" i="22"/>
  <c r="AN14" i="22" s="1"/>
  <c r="AM6" i="22"/>
  <c r="AN6" i="22" s="1"/>
  <c r="AM23" i="21"/>
  <c r="AN23" i="21" s="1"/>
  <c r="AM19" i="21"/>
  <c r="AN19" i="21" s="1"/>
  <c r="AM11" i="21"/>
  <c r="AN11" i="21" s="1"/>
  <c r="AL7" i="21"/>
  <c r="AK7" i="21" s="1"/>
  <c r="AM22" i="20"/>
  <c r="AN22" i="20" s="1"/>
  <c r="AM18" i="20"/>
  <c r="AN18" i="20" s="1"/>
  <c r="AM14" i="20"/>
  <c r="AN14" i="20" s="1"/>
  <c r="AM6" i="20"/>
  <c r="AN6" i="20" s="1"/>
  <c r="P38" i="33"/>
  <c r="AM27" i="21"/>
  <c r="AN27" i="21" s="1"/>
  <c r="AM26" i="22"/>
  <c r="AN26" i="22" s="1"/>
  <c r="AL10" i="10"/>
  <c r="AK10" i="10" s="1"/>
  <c r="AM4" i="28"/>
  <c r="F16" i="17"/>
  <c r="AE36" i="34"/>
  <c r="AE38" i="34" s="1"/>
  <c r="E15" i="17"/>
  <c r="B15" i="17"/>
  <c r="R15" i="17" s="1"/>
  <c r="AE32" i="28"/>
  <c r="AE35" i="29" s="1"/>
  <c r="AK32" i="28"/>
  <c r="AK35" i="29" s="1"/>
  <c r="AK34" i="27"/>
  <c r="AK36" i="34" s="1"/>
  <c r="AK38" i="34" s="1"/>
  <c r="AM8" i="20"/>
  <c r="AN8" i="20" s="1"/>
  <c r="AM15" i="20"/>
  <c r="AN15" i="20" s="1"/>
  <c r="AM23" i="20"/>
  <c r="AN23" i="20" s="1"/>
  <c r="AM21" i="20"/>
  <c r="AN21" i="20" s="1"/>
  <c r="AM29" i="20"/>
  <c r="AN29" i="20" s="1"/>
  <c r="AM25" i="20"/>
  <c r="AN25" i="20" s="1"/>
  <c r="AM28" i="20"/>
  <c r="AN28" i="20" s="1"/>
  <c r="AM28" i="21"/>
  <c r="AN28" i="21" s="1"/>
  <c r="AM12" i="21"/>
  <c r="AN12" i="21" s="1"/>
  <c r="AM25" i="21"/>
  <c r="AN25" i="21" s="1"/>
  <c r="AM26" i="21"/>
  <c r="AN26" i="21" s="1"/>
  <c r="AM13" i="21"/>
  <c r="AN13" i="21" s="1"/>
  <c r="AM28" i="22"/>
  <c r="AN28" i="22" s="1"/>
  <c r="AM25" i="22"/>
  <c r="AN25" i="22" s="1"/>
  <c r="AM11" i="20"/>
  <c r="AN11" i="20" s="1"/>
  <c r="AM19" i="20"/>
  <c r="AN19" i="20" s="1"/>
  <c r="AM16" i="20"/>
  <c r="AN16" i="20" s="1"/>
  <c r="AM24" i="20"/>
  <c r="AN24" i="20" s="1"/>
  <c r="AM20" i="20"/>
  <c r="AN20" i="20" s="1"/>
  <c r="AM17" i="20"/>
  <c r="AN17" i="20" s="1"/>
  <c r="AM10" i="20"/>
  <c r="AN10" i="20" s="1"/>
  <c r="AM24" i="21"/>
  <c r="AN24" i="21" s="1"/>
  <c r="AM8" i="21"/>
  <c r="AN8" i="21" s="1"/>
  <c r="AM10" i="21"/>
  <c r="AN10" i="21" s="1"/>
  <c r="AM6" i="21"/>
  <c r="AN6" i="21" s="1"/>
  <c r="AM7" i="20"/>
  <c r="AN7" i="20" s="1"/>
  <c r="AM13" i="20"/>
  <c r="AN13" i="20" s="1"/>
  <c r="AM12" i="20"/>
  <c r="AN12" i="20" s="1"/>
  <c r="AM20" i="21"/>
  <c r="AN20" i="21" s="1"/>
  <c r="AM14" i="21"/>
  <c r="AN14" i="21" s="1"/>
  <c r="AM22" i="21"/>
  <c r="AN22" i="21" s="1"/>
  <c r="AM29" i="21"/>
  <c r="AN29" i="21" s="1"/>
  <c r="AM21" i="21"/>
  <c r="AN21" i="21" s="1"/>
  <c r="AM15" i="21"/>
  <c r="AN15" i="21" s="1"/>
  <c r="AM27" i="20"/>
  <c r="AN27" i="20" s="1"/>
  <c r="AM5" i="20"/>
  <c r="AN5" i="20" s="1"/>
  <c r="AM9" i="20"/>
  <c r="AN9" i="20" s="1"/>
  <c r="AM16" i="21"/>
  <c r="AN16" i="21" s="1"/>
  <c r="AM30" i="21"/>
  <c r="AN30" i="21" s="1"/>
  <c r="AM9" i="21"/>
  <c r="AN9" i="21" s="1"/>
  <c r="AM17" i="21"/>
  <c r="AN17" i="21" s="1"/>
  <c r="AM18" i="21"/>
  <c r="AN18" i="21" s="1"/>
  <c r="AM5" i="21"/>
  <c r="AN5" i="21" s="1"/>
  <c r="R36" i="19"/>
  <c r="AK31" i="29"/>
  <c r="AK36" i="29" s="1"/>
  <c r="AM11" i="22"/>
  <c r="AN11" i="22" s="1"/>
  <c r="AM29" i="22"/>
  <c r="AN29" i="22" s="1"/>
  <c r="AM15" i="22"/>
  <c r="AN15" i="22" s="1"/>
  <c r="AM16" i="22"/>
  <c r="AN16" i="22" s="1"/>
  <c r="AM27" i="22"/>
  <c r="AN27" i="22" s="1"/>
  <c r="AM17" i="22"/>
  <c r="AN17" i="22" s="1"/>
  <c r="AM20" i="22"/>
  <c r="AN20" i="22" s="1"/>
  <c r="AM13" i="22"/>
  <c r="AN13" i="22" s="1"/>
  <c r="AM23" i="22"/>
  <c r="AN23" i="22" s="1"/>
  <c r="AM21" i="22"/>
  <c r="AN21" i="22" s="1"/>
  <c r="AM7" i="22"/>
  <c r="AN7" i="22" s="1"/>
  <c r="AM24" i="22"/>
  <c r="AN24" i="22" s="1"/>
  <c r="AM19" i="22"/>
  <c r="AN19" i="22" s="1"/>
  <c r="AM5" i="22"/>
  <c r="AN5" i="22" s="1"/>
  <c r="AM12" i="22"/>
  <c r="AN12" i="22" s="1"/>
  <c r="AM9" i="22"/>
  <c r="AN9" i="22" s="1"/>
  <c r="AM8" i="22"/>
  <c r="AN8" i="22" s="1"/>
  <c r="K32" i="21"/>
  <c r="K35" i="22"/>
  <c r="K35" i="19"/>
  <c r="K41" i="31" s="1"/>
  <c r="K32" i="22"/>
  <c r="K36" i="22"/>
  <c r="AL31" i="29"/>
  <c r="AL36" i="29" s="1"/>
  <c r="AM4" i="29"/>
  <c r="AL32" i="28"/>
  <c r="AL35" i="29" s="1"/>
  <c r="AL34" i="27"/>
  <c r="AL36" i="34" s="1"/>
  <c r="AL38" i="34" s="1"/>
  <c r="AM4" i="27"/>
  <c r="AL4" i="26"/>
  <c r="AK4" i="26" s="1"/>
  <c r="AE31" i="26"/>
  <c r="AE36" i="33" s="1"/>
  <c r="AL4" i="25"/>
  <c r="AK4" i="25" s="1"/>
  <c r="AE31" i="25"/>
  <c r="AE35" i="33" s="1"/>
  <c r="AL4" i="24"/>
  <c r="AK4" i="24" s="1"/>
  <c r="AE31" i="24"/>
  <c r="AE34" i="33" s="1"/>
  <c r="AL4" i="23"/>
  <c r="AK4" i="23" s="1"/>
  <c r="AE31" i="23"/>
  <c r="P31" i="22"/>
  <c r="P36" i="22" s="1"/>
  <c r="AL4" i="21"/>
  <c r="AK4" i="21" s="1"/>
  <c r="AE31" i="21"/>
  <c r="AE35" i="22" s="1"/>
  <c r="K32" i="20"/>
  <c r="P31" i="20"/>
  <c r="P35" i="20" s="1"/>
  <c r="AL32" i="10"/>
  <c r="AK32" i="10" s="1"/>
  <c r="P33" i="19"/>
  <c r="P32" i="19"/>
  <c r="P31" i="19"/>
  <c r="AL5" i="19"/>
  <c r="AK5" i="19" s="1"/>
  <c r="AL13" i="19"/>
  <c r="AK13" i="19" s="1"/>
  <c r="AL21" i="19"/>
  <c r="AK21" i="19" s="1"/>
  <c r="AL29" i="19"/>
  <c r="AK29" i="19" s="1"/>
  <c r="AL11" i="19"/>
  <c r="AK11" i="19" s="1"/>
  <c r="AL19" i="19"/>
  <c r="AK19" i="19" s="1"/>
  <c r="AL27" i="19"/>
  <c r="AK27" i="19" s="1"/>
  <c r="AL17" i="19"/>
  <c r="AK17" i="19" s="1"/>
  <c r="AL9" i="19"/>
  <c r="AK9" i="19" s="1"/>
  <c r="AL25" i="19"/>
  <c r="AK25" i="19" s="1"/>
  <c r="AL7" i="19"/>
  <c r="AK7" i="19" s="1"/>
  <c r="AL15" i="19"/>
  <c r="AK15" i="19" s="1"/>
  <c r="AL23" i="19"/>
  <c r="AK23" i="19" s="1"/>
  <c r="AL8" i="19"/>
  <c r="AK8" i="19" s="1"/>
  <c r="AL12" i="19"/>
  <c r="AK12" i="19" s="1"/>
  <c r="AL16" i="19"/>
  <c r="AK16" i="19" s="1"/>
  <c r="AL20" i="19"/>
  <c r="AK20" i="19" s="1"/>
  <c r="AL24" i="19"/>
  <c r="AK24" i="19" s="1"/>
  <c r="AL28" i="19"/>
  <c r="AK28" i="19" s="1"/>
  <c r="AC31" i="18"/>
  <c r="AB31" i="18"/>
  <c r="AA31" i="18"/>
  <c r="Z31" i="18"/>
  <c r="Y31" i="18"/>
  <c r="X31" i="18"/>
  <c r="W31" i="18"/>
  <c r="V31" i="18"/>
  <c r="U31" i="18"/>
  <c r="T31" i="18"/>
  <c r="R31" i="18"/>
  <c r="J31" i="18"/>
  <c r="I31" i="18"/>
  <c r="C6" i="17" s="1"/>
  <c r="H31" i="18"/>
  <c r="A31" i="18"/>
  <c r="K4" i="18"/>
  <c r="P4" i="18" s="1"/>
  <c r="AG4" i="18" s="1"/>
  <c r="AG31" i="18" s="1"/>
  <c r="P13" i="2"/>
  <c r="AH13" i="2" s="1"/>
  <c r="K12" i="2"/>
  <c r="P12" i="2" s="1"/>
  <c r="P10" i="1"/>
  <c r="AH10" i="1" s="1"/>
  <c r="T16" i="17" l="1"/>
  <c r="T13" i="17"/>
  <c r="AM22" i="19"/>
  <c r="AN22" i="19" s="1"/>
  <c r="AM30" i="19"/>
  <c r="AN30" i="19" s="1"/>
  <c r="AM18" i="19"/>
  <c r="AN18" i="19" s="1"/>
  <c r="AM26" i="19"/>
  <c r="AN26" i="19" s="1"/>
  <c r="AM14" i="19"/>
  <c r="AN14" i="19" s="1"/>
  <c r="AM10" i="19"/>
  <c r="AN10" i="19" s="1"/>
  <c r="AG35" i="19"/>
  <c r="AG41" i="31" s="1"/>
  <c r="AM6" i="19"/>
  <c r="AN6" i="19" s="1"/>
  <c r="AL10" i="1"/>
  <c r="AK10" i="1" s="1"/>
  <c r="AK31" i="25"/>
  <c r="AK35" i="33" s="1"/>
  <c r="AK31" i="21"/>
  <c r="AM7" i="21"/>
  <c r="AN7" i="21" s="1"/>
  <c r="AK31" i="23"/>
  <c r="AM10" i="10"/>
  <c r="AN10" i="10" s="1"/>
  <c r="AK31" i="24"/>
  <c r="AK34" i="33" s="1"/>
  <c r="AM34" i="27"/>
  <c r="AM36" i="34" s="1"/>
  <c r="AM38" i="34" s="1"/>
  <c r="AN4" i="27"/>
  <c r="AN34" i="27" s="1"/>
  <c r="AN36" i="34" s="1"/>
  <c r="AN38" i="34" s="1"/>
  <c r="O16" i="17" s="1"/>
  <c r="AM31" i="29"/>
  <c r="AM36" i="29" s="1"/>
  <c r="AN4" i="29"/>
  <c r="AN31" i="29" s="1"/>
  <c r="AN36" i="29" s="1"/>
  <c r="AM32" i="28"/>
  <c r="AM35" i="29" s="1"/>
  <c r="AN4" i="28"/>
  <c r="AN32" i="28" s="1"/>
  <c r="AN35" i="29" s="1"/>
  <c r="AE38" i="33"/>
  <c r="AK31" i="26"/>
  <c r="AK36" i="33" s="1"/>
  <c r="AM12" i="19"/>
  <c r="AN12" i="19" s="1"/>
  <c r="AM25" i="19"/>
  <c r="AN25" i="19" s="1"/>
  <c r="AM19" i="19"/>
  <c r="AN19" i="19" s="1"/>
  <c r="AM13" i="19"/>
  <c r="AN13" i="19" s="1"/>
  <c r="AM23" i="19"/>
  <c r="AN23" i="19" s="1"/>
  <c r="AM9" i="19"/>
  <c r="AN9" i="19" s="1"/>
  <c r="AM11" i="19"/>
  <c r="AN11" i="19" s="1"/>
  <c r="AM5" i="19"/>
  <c r="AN5" i="19" s="1"/>
  <c r="AM28" i="19"/>
  <c r="AN28" i="19" s="1"/>
  <c r="AM24" i="19"/>
  <c r="AN24" i="19" s="1"/>
  <c r="AM16" i="19"/>
  <c r="AN16" i="19" s="1"/>
  <c r="AM15" i="19"/>
  <c r="AN15" i="19" s="1"/>
  <c r="AM17" i="19"/>
  <c r="AN17" i="19" s="1"/>
  <c r="AM29" i="19"/>
  <c r="AN29" i="19" s="1"/>
  <c r="AM20" i="19"/>
  <c r="AN20" i="19" s="1"/>
  <c r="AM8" i="19"/>
  <c r="AN8" i="19" s="1"/>
  <c r="AM7" i="19"/>
  <c r="AN7" i="19" s="1"/>
  <c r="AM27" i="19"/>
  <c r="AN27" i="19" s="1"/>
  <c r="AM21" i="19"/>
  <c r="AN21" i="19" s="1"/>
  <c r="R33" i="18"/>
  <c r="AL13" i="2"/>
  <c r="AK13" i="2" s="1"/>
  <c r="AL31" i="26"/>
  <c r="AL36" i="33" s="1"/>
  <c r="AM4" i="26"/>
  <c r="AL31" i="25"/>
  <c r="AL35" i="33" s="1"/>
  <c r="AM4" i="25"/>
  <c r="AL31" i="24"/>
  <c r="AL34" i="33" s="1"/>
  <c r="AM4" i="24"/>
  <c r="AL31" i="23"/>
  <c r="AM4" i="23"/>
  <c r="AL4" i="22"/>
  <c r="AK4" i="22" s="1"/>
  <c r="AE31" i="22"/>
  <c r="AE36" i="22" s="1"/>
  <c r="AL31" i="21"/>
  <c r="AL35" i="22" s="1"/>
  <c r="AM4" i="21"/>
  <c r="AL4" i="20"/>
  <c r="AE31" i="20"/>
  <c r="AE35" i="20" s="1"/>
  <c r="AM32" i="10"/>
  <c r="AN32" i="10" s="1"/>
  <c r="P35" i="19"/>
  <c r="P41" i="31" s="1"/>
  <c r="K36" i="19"/>
  <c r="AL4" i="19"/>
  <c r="AK4" i="19" s="1"/>
  <c r="P31" i="18"/>
  <c r="AL4" i="18"/>
  <c r="K31" i="18"/>
  <c r="Q36" i="10"/>
  <c r="Q37" i="10"/>
  <c r="Q33" i="12"/>
  <c r="Q34" i="12"/>
  <c r="A8" i="17"/>
  <c r="E2" i="17"/>
  <c r="C3" i="17"/>
  <c r="D3" i="17"/>
  <c r="E3" i="17"/>
  <c r="B3" i="17"/>
  <c r="B2" i="17"/>
  <c r="A17" i="17"/>
  <c r="A14" i="17"/>
  <c r="A12" i="17"/>
  <c r="A11" i="17"/>
  <c r="A10" i="17"/>
  <c r="A9" i="17"/>
  <c r="A7" i="17"/>
  <c r="M33" i="12"/>
  <c r="M34" i="12"/>
  <c r="M36" i="10"/>
  <c r="M37" i="10"/>
  <c r="Q33" i="8"/>
  <c r="Q34" i="8"/>
  <c r="K21" i="3"/>
  <c r="P21" i="3" s="1"/>
  <c r="K20" i="3"/>
  <c r="P20" i="3" s="1"/>
  <c r="K23" i="3"/>
  <c r="P23" i="3" s="1"/>
  <c r="K22" i="3"/>
  <c r="P22" i="3" s="1"/>
  <c r="K19" i="3"/>
  <c r="P19" i="3" s="1"/>
  <c r="K18" i="3"/>
  <c r="P18" i="3" s="1"/>
  <c r="A5" i="17"/>
  <c r="A4" i="17"/>
  <c r="M16" i="17" l="1"/>
  <c r="M13" i="17"/>
  <c r="AL18" i="3"/>
  <c r="AM12" i="2"/>
  <c r="AN12" i="2" s="1"/>
  <c r="T15" i="17"/>
  <c r="Q35" i="12"/>
  <c r="AM31" i="24"/>
  <c r="AM34" i="33" s="1"/>
  <c r="AN4" i="24"/>
  <c r="AN31" i="24" s="1"/>
  <c r="AN34" i="33" s="1"/>
  <c r="AM31" i="26"/>
  <c r="AM36" i="33" s="1"/>
  <c r="AN4" i="26"/>
  <c r="AN31" i="26" s="1"/>
  <c r="AN36" i="33" s="1"/>
  <c r="B6" i="17"/>
  <c r="R6" i="17" s="1"/>
  <c r="E6" i="17"/>
  <c r="AM31" i="21"/>
  <c r="AM35" i="22" s="1"/>
  <c r="AN4" i="21"/>
  <c r="AN31" i="21" s="1"/>
  <c r="AN35" i="22" s="1"/>
  <c r="AM31" i="23"/>
  <c r="AN4" i="23"/>
  <c r="AN31" i="23" s="1"/>
  <c r="O13" i="17" s="1"/>
  <c r="AM31" i="25"/>
  <c r="AM35" i="33" s="1"/>
  <c r="AN4" i="25"/>
  <c r="AN31" i="25" s="1"/>
  <c r="AN35" i="33" s="1"/>
  <c r="AK38" i="33"/>
  <c r="AK31" i="20"/>
  <c r="AK35" i="20" s="1"/>
  <c r="AL38" i="33"/>
  <c r="F15" i="17"/>
  <c r="AK35" i="22"/>
  <c r="AK31" i="22"/>
  <c r="AK36" i="22" s="1"/>
  <c r="M35" i="12"/>
  <c r="M38" i="10"/>
  <c r="Q35" i="8"/>
  <c r="Q38" i="10"/>
  <c r="AM4" i="18"/>
  <c r="AK31" i="18"/>
  <c r="AL31" i="18"/>
  <c r="K32" i="18"/>
  <c r="AM10" i="1"/>
  <c r="AN10" i="1" s="1"/>
  <c r="AM13" i="2"/>
  <c r="AN13" i="2" s="1"/>
  <c r="AL31" i="22"/>
  <c r="AL36" i="22" s="1"/>
  <c r="AM4" i="22"/>
  <c r="AL31" i="20"/>
  <c r="AL35" i="20" s="1"/>
  <c r="AM4" i="20"/>
  <c r="AE35" i="19"/>
  <c r="AE41" i="31" s="1"/>
  <c r="AL33" i="19"/>
  <c r="AK33" i="19" s="1"/>
  <c r="AL32" i="19"/>
  <c r="AK32" i="19" s="1"/>
  <c r="AL31" i="19"/>
  <c r="AK31" i="19" s="1"/>
  <c r="AM4" i="19"/>
  <c r="AN4" i="19" s="1"/>
  <c r="AE31" i="18"/>
  <c r="AL20" i="3"/>
  <c r="AL21" i="3"/>
  <c r="AL22" i="3"/>
  <c r="AL19" i="3"/>
  <c r="AL23" i="3"/>
  <c r="K27" i="6"/>
  <c r="P27" i="6" s="1"/>
  <c r="AM18" i="3" l="1"/>
  <c r="AN18" i="3" s="1"/>
  <c r="T6" i="17"/>
  <c r="M15" i="17"/>
  <c r="F6" i="17"/>
  <c r="AM38" i="33"/>
  <c r="AN38" i="33"/>
  <c r="O15" i="17" s="1"/>
  <c r="AM31" i="22"/>
  <c r="AM36" i="22" s="1"/>
  <c r="AN4" i="22"/>
  <c r="AN31" i="22" s="1"/>
  <c r="AN36" i="22" s="1"/>
  <c r="AM31" i="18"/>
  <c r="AN4" i="18"/>
  <c r="AN31" i="18" s="1"/>
  <c r="O6" i="17" s="1"/>
  <c r="AM31" i="20"/>
  <c r="AM35" i="20" s="1"/>
  <c r="AN4" i="20"/>
  <c r="AN31" i="20" s="1"/>
  <c r="AN35" i="20" s="1"/>
  <c r="AK35" i="19"/>
  <c r="AK41" i="31" s="1"/>
  <c r="AM23" i="3"/>
  <c r="AN23" i="3" s="1"/>
  <c r="AM22" i="3"/>
  <c r="AN22" i="3" s="1"/>
  <c r="AM21" i="3"/>
  <c r="AN21" i="3" s="1"/>
  <c r="AM20" i="3"/>
  <c r="AN20" i="3" s="1"/>
  <c r="AM19" i="3"/>
  <c r="AN19" i="3" s="1"/>
  <c r="AL35" i="19"/>
  <c r="AL41" i="31" s="1"/>
  <c r="AM33" i="19"/>
  <c r="AN33" i="19" s="1"/>
  <c r="AM32" i="19"/>
  <c r="AN32" i="19" s="1"/>
  <c r="AM31" i="19"/>
  <c r="AN31" i="19" s="1"/>
  <c r="AL27" i="6"/>
  <c r="K24" i="4"/>
  <c r="P24" i="4" s="1"/>
  <c r="K23" i="4"/>
  <c r="P23" i="4" s="1"/>
  <c r="M6" i="17" l="1"/>
  <c r="AN35" i="19"/>
  <c r="AN41" i="31" s="1"/>
  <c r="AM27" i="6"/>
  <c r="AN27" i="6" s="1"/>
  <c r="AM35" i="19"/>
  <c r="AM41" i="31" s="1"/>
  <c r="AL23" i="4"/>
  <c r="AK23" i="4" s="1"/>
  <c r="AL24" i="4"/>
  <c r="AK24" i="4" s="1"/>
  <c r="AC31" i="16"/>
  <c r="AC34" i="29" s="1"/>
  <c r="AC37" i="29" s="1"/>
  <c r="AB31" i="16"/>
  <c r="AB34" i="29" s="1"/>
  <c r="AB37" i="29" s="1"/>
  <c r="AA31" i="16"/>
  <c r="AA34" i="29" s="1"/>
  <c r="AA37" i="29" s="1"/>
  <c r="Z31" i="16"/>
  <c r="Z34" i="29" s="1"/>
  <c r="Z37" i="29" s="1"/>
  <c r="Y31" i="16"/>
  <c r="Y34" i="29" s="1"/>
  <c r="Y37" i="29" s="1"/>
  <c r="X31" i="16"/>
  <c r="X34" i="29" s="1"/>
  <c r="X37" i="29" s="1"/>
  <c r="W31" i="16"/>
  <c r="W34" i="29" s="1"/>
  <c r="W37" i="29" s="1"/>
  <c r="V31" i="16"/>
  <c r="V34" i="29" s="1"/>
  <c r="V37" i="29" s="1"/>
  <c r="U31" i="16"/>
  <c r="U34" i="29" s="1"/>
  <c r="U37" i="29" s="1"/>
  <c r="T31" i="16"/>
  <c r="T34" i="29" s="1"/>
  <c r="T37" i="29" s="1"/>
  <c r="S31" i="16"/>
  <c r="S34" i="29" s="1"/>
  <c r="S37" i="29" s="1"/>
  <c r="R31" i="16"/>
  <c r="J31" i="16"/>
  <c r="J34" i="29" s="1"/>
  <c r="J37" i="29" s="1"/>
  <c r="I31" i="16"/>
  <c r="I34" i="29" s="1"/>
  <c r="I37" i="29" s="1"/>
  <c r="C17" i="17" s="1"/>
  <c r="H31" i="16"/>
  <c r="H34" i="29" s="1"/>
  <c r="H37" i="29" s="1"/>
  <c r="A31" i="16"/>
  <c r="P30" i="16"/>
  <c r="AH30" i="16" s="1"/>
  <c r="P29" i="16"/>
  <c r="AH29" i="16" s="1"/>
  <c r="P28" i="16"/>
  <c r="AH28" i="16" s="1"/>
  <c r="P27" i="16"/>
  <c r="AH27" i="16" s="1"/>
  <c r="P26" i="16"/>
  <c r="AH26" i="16" s="1"/>
  <c r="P25" i="16"/>
  <c r="AH25" i="16" s="1"/>
  <c r="P24" i="16"/>
  <c r="AH24" i="16" s="1"/>
  <c r="P23" i="16"/>
  <c r="AH23" i="16" s="1"/>
  <c r="P22" i="16"/>
  <c r="AH22" i="16" s="1"/>
  <c r="P21" i="16"/>
  <c r="AH21" i="16" s="1"/>
  <c r="P20" i="16"/>
  <c r="AH20" i="16" s="1"/>
  <c r="P19" i="16"/>
  <c r="AH19" i="16" s="1"/>
  <c r="P18" i="16"/>
  <c r="AH18" i="16" s="1"/>
  <c r="P17" i="16"/>
  <c r="AH17" i="16" s="1"/>
  <c r="P16" i="16"/>
  <c r="AH16" i="16" s="1"/>
  <c r="P15" i="16"/>
  <c r="AH15" i="16" s="1"/>
  <c r="P14" i="16"/>
  <c r="AH14" i="16" s="1"/>
  <c r="P13" i="16"/>
  <c r="AH13" i="16" s="1"/>
  <c r="P12" i="16"/>
  <c r="AH12" i="16" s="1"/>
  <c r="P11" i="16"/>
  <c r="AH11" i="16" s="1"/>
  <c r="P10" i="16"/>
  <c r="AH10" i="16" s="1"/>
  <c r="P9" i="16"/>
  <c r="AH9" i="16" s="1"/>
  <c r="P8" i="16"/>
  <c r="AH8" i="16" s="1"/>
  <c r="P7" i="16"/>
  <c r="AH7" i="16" s="1"/>
  <c r="P6" i="16"/>
  <c r="AH6" i="16" s="1"/>
  <c r="P5" i="16"/>
  <c r="AH5" i="16" s="1"/>
  <c r="P4" i="16"/>
  <c r="AH4" i="16" s="1"/>
  <c r="AC31" i="15"/>
  <c r="AB31" i="15"/>
  <c r="AA31" i="15"/>
  <c r="Z31" i="15"/>
  <c r="Y31" i="15"/>
  <c r="X31" i="15"/>
  <c r="W31" i="15"/>
  <c r="V31" i="15"/>
  <c r="U31" i="15"/>
  <c r="T31" i="15"/>
  <c r="S31" i="15"/>
  <c r="R31" i="15"/>
  <c r="J31" i="15"/>
  <c r="I31" i="15"/>
  <c r="C14" i="17" s="1"/>
  <c r="H31" i="15"/>
  <c r="A31" i="15"/>
  <c r="K30" i="15"/>
  <c r="P30" i="15" s="1"/>
  <c r="K29" i="15"/>
  <c r="P29" i="15" s="1"/>
  <c r="K28" i="15"/>
  <c r="P28" i="15" s="1"/>
  <c r="K27" i="15"/>
  <c r="P27" i="15" s="1"/>
  <c r="K26" i="15"/>
  <c r="P26" i="15" s="1"/>
  <c r="K25" i="15"/>
  <c r="P25" i="15" s="1"/>
  <c r="K24" i="15"/>
  <c r="P24" i="15" s="1"/>
  <c r="K23" i="15"/>
  <c r="P23" i="15" s="1"/>
  <c r="K22" i="15"/>
  <c r="P22" i="15" s="1"/>
  <c r="AH22" i="15" s="1"/>
  <c r="K21" i="15"/>
  <c r="P21" i="15" s="1"/>
  <c r="K20" i="15"/>
  <c r="P20" i="15" s="1"/>
  <c r="P19" i="15"/>
  <c r="AH19" i="15" s="1"/>
  <c r="P17" i="15"/>
  <c r="AH17" i="15" s="1"/>
  <c r="P16" i="15"/>
  <c r="AH16" i="15" s="1"/>
  <c r="P15" i="15"/>
  <c r="AH15" i="15" s="1"/>
  <c r="P14" i="15"/>
  <c r="AH14" i="15" s="1"/>
  <c r="P13" i="15"/>
  <c r="AH13" i="15" s="1"/>
  <c r="P12" i="15"/>
  <c r="AH12" i="15" s="1"/>
  <c r="P11" i="15"/>
  <c r="AH11" i="15" s="1"/>
  <c r="P10" i="15"/>
  <c r="AH10" i="15" s="1"/>
  <c r="P9" i="15"/>
  <c r="AH9" i="15" s="1"/>
  <c r="P8" i="15"/>
  <c r="AH8" i="15" s="1"/>
  <c r="P7" i="15"/>
  <c r="AH7" i="15" s="1"/>
  <c r="P6" i="15"/>
  <c r="AH6" i="15" s="1"/>
  <c r="P5" i="15"/>
  <c r="AH5" i="15" s="1"/>
  <c r="P4" i="15"/>
  <c r="AH4" i="15" s="1"/>
  <c r="AC31" i="14"/>
  <c r="AC34" i="22" s="1"/>
  <c r="AC37" i="22" s="1"/>
  <c r="AB31" i="14"/>
  <c r="AB34" i="22" s="1"/>
  <c r="AB37" i="22" s="1"/>
  <c r="AA31" i="14"/>
  <c r="AA34" i="22" s="1"/>
  <c r="AA37" i="22" s="1"/>
  <c r="Z31" i="14"/>
  <c r="Z34" i="22" s="1"/>
  <c r="Z37" i="22" s="1"/>
  <c r="Y31" i="14"/>
  <c r="Y34" i="22" s="1"/>
  <c r="Y37" i="22" s="1"/>
  <c r="X31" i="14"/>
  <c r="W31" i="14"/>
  <c r="W34" i="22" s="1"/>
  <c r="W37" i="22" s="1"/>
  <c r="V31" i="14"/>
  <c r="V34" i="22" s="1"/>
  <c r="V37" i="22" s="1"/>
  <c r="U31" i="14"/>
  <c r="U34" i="22" s="1"/>
  <c r="U37" i="22" s="1"/>
  <c r="T31" i="14"/>
  <c r="T34" i="22" s="1"/>
  <c r="T37" i="22" s="1"/>
  <c r="S31" i="14"/>
  <c r="S34" i="22" s="1"/>
  <c r="S37" i="22" s="1"/>
  <c r="R31" i="14"/>
  <c r="R34" i="22" s="1"/>
  <c r="R37" i="22" s="1"/>
  <c r="J31" i="14"/>
  <c r="J34" i="22" s="1"/>
  <c r="J37" i="22" s="1"/>
  <c r="I31" i="14"/>
  <c r="I34" i="22" s="1"/>
  <c r="H31" i="14"/>
  <c r="H34" i="22" s="1"/>
  <c r="H37" i="22" s="1"/>
  <c r="A31" i="14"/>
  <c r="P30" i="14"/>
  <c r="P29" i="14"/>
  <c r="P28" i="14"/>
  <c r="P27" i="14"/>
  <c r="P26" i="14"/>
  <c r="P25" i="14"/>
  <c r="P24" i="14"/>
  <c r="P23" i="14"/>
  <c r="P22" i="14"/>
  <c r="P21" i="14"/>
  <c r="P20" i="14"/>
  <c r="P19" i="14"/>
  <c r="P18" i="14"/>
  <c r="P17" i="14"/>
  <c r="P16" i="14"/>
  <c r="P15" i="14"/>
  <c r="P14" i="14"/>
  <c r="P12" i="14"/>
  <c r="P11" i="14"/>
  <c r="P10" i="14"/>
  <c r="P9" i="14"/>
  <c r="P8" i="14"/>
  <c r="P7" i="14"/>
  <c r="P6" i="14"/>
  <c r="P5" i="14"/>
  <c r="P4" i="14"/>
  <c r="AC31" i="13"/>
  <c r="AC34" i="20" s="1"/>
  <c r="AC36" i="20" s="1"/>
  <c r="AB31" i="13"/>
  <c r="AB34" i="20" s="1"/>
  <c r="AB36" i="20" s="1"/>
  <c r="AA31" i="13"/>
  <c r="AA34" i="20" s="1"/>
  <c r="AA36" i="20" s="1"/>
  <c r="Z31" i="13"/>
  <c r="Z34" i="20" s="1"/>
  <c r="Z36" i="20" s="1"/>
  <c r="Y31" i="13"/>
  <c r="Y34" i="20" s="1"/>
  <c r="Y36" i="20" s="1"/>
  <c r="X31" i="13"/>
  <c r="X34" i="20" s="1"/>
  <c r="X36" i="20" s="1"/>
  <c r="W31" i="13"/>
  <c r="W34" i="20" s="1"/>
  <c r="W36" i="20" s="1"/>
  <c r="V31" i="13"/>
  <c r="V34" i="20" s="1"/>
  <c r="V36" i="20" s="1"/>
  <c r="U31" i="13"/>
  <c r="U34" i="20" s="1"/>
  <c r="U36" i="20" s="1"/>
  <c r="T31" i="13"/>
  <c r="T34" i="20" s="1"/>
  <c r="T36" i="20" s="1"/>
  <c r="S31" i="13"/>
  <c r="S34" i="20" s="1"/>
  <c r="S36" i="20" s="1"/>
  <c r="R31" i="13"/>
  <c r="J31" i="13"/>
  <c r="J34" i="20" s="1"/>
  <c r="J36" i="20" s="1"/>
  <c r="I31" i="13"/>
  <c r="I34" i="20" s="1"/>
  <c r="I36" i="20" s="1"/>
  <c r="C11" i="17" s="1"/>
  <c r="H31" i="13"/>
  <c r="H34" i="20" s="1"/>
  <c r="H36" i="20" s="1"/>
  <c r="A31" i="13"/>
  <c r="K30" i="13"/>
  <c r="P30" i="13" s="1"/>
  <c r="K29" i="13"/>
  <c r="P29" i="13" s="1"/>
  <c r="K28" i="13"/>
  <c r="P28" i="13" s="1"/>
  <c r="K27" i="13"/>
  <c r="P27" i="13" s="1"/>
  <c r="K26" i="13"/>
  <c r="P26" i="13" s="1"/>
  <c r="K25" i="13"/>
  <c r="P25" i="13" s="1"/>
  <c r="K24" i="13"/>
  <c r="P24" i="13" s="1"/>
  <c r="K23" i="13"/>
  <c r="P23" i="13" s="1"/>
  <c r="K22" i="13"/>
  <c r="P22" i="13" s="1"/>
  <c r="K21" i="13"/>
  <c r="P21" i="13" s="1"/>
  <c r="K20" i="13"/>
  <c r="P20" i="13" s="1"/>
  <c r="K19" i="13"/>
  <c r="P19" i="13" s="1"/>
  <c r="K18" i="13"/>
  <c r="P18" i="13" s="1"/>
  <c r="K17" i="13"/>
  <c r="P17" i="13" s="1"/>
  <c r="K16" i="13"/>
  <c r="P16" i="13" s="1"/>
  <c r="K15" i="13"/>
  <c r="P15" i="13" s="1"/>
  <c r="K14" i="13"/>
  <c r="P14" i="13" s="1"/>
  <c r="K13" i="13"/>
  <c r="P13" i="13" s="1"/>
  <c r="K12" i="13"/>
  <c r="P12" i="13" s="1"/>
  <c r="K11" i="13"/>
  <c r="P11" i="13" s="1"/>
  <c r="K10" i="13"/>
  <c r="P10" i="13" s="1"/>
  <c r="K9" i="13"/>
  <c r="P9" i="13" s="1"/>
  <c r="K8" i="13"/>
  <c r="P8" i="13" s="1"/>
  <c r="K7" i="13"/>
  <c r="P7" i="13" s="1"/>
  <c r="K6" i="13"/>
  <c r="P6" i="13" s="1"/>
  <c r="K5" i="13"/>
  <c r="P5" i="13" s="1"/>
  <c r="K4" i="13"/>
  <c r="P4" i="13" s="1"/>
  <c r="AC31" i="12"/>
  <c r="AC34" i="12" s="1"/>
  <c r="AB31" i="12"/>
  <c r="AB34" i="12" s="1"/>
  <c r="AA31" i="12"/>
  <c r="AA34" i="12" s="1"/>
  <c r="Z31" i="12"/>
  <c r="Z34" i="12" s="1"/>
  <c r="Y31" i="12"/>
  <c r="Y34" i="12" s="1"/>
  <c r="X31" i="12"/>
  <c r="X34" i="12" s="1"/>
  <c r="W31" i="12"/>
  <c r="W34" i="12" s="1"/>
  <c r="V31" i="12"/>
  <c r="V34" i="12" s="1"/>
  <c r="U31" i="12"/>
  <c r="U34" i="12" s="1"/>
  <c r="T31" i="12"/>
  <c r="T34" i="12" s="1"/>
  <c r="S31" i="12"/>
  <c r="J31" i="12"/>
  <c r="J34" i="12" s="1"/>
  <c r="I31" i="12"/>
  <c r="I34" i="12" s="1"/>
  <c r="H31" i="12"/>
  <c r="H34" i="12" s="1"/>
  <c r="H35" i="12" s="1"/>
  <c r="A31" i="12"/>
  <c r="A35" i="12" s="1"/>
  <c r="K30" i="12"/>
  <c r="P30" i="12" s="1"/>
  <c r="AH30" i="12" s="1"/>
  <c r="K29" i="12"/>
  <c r="P29" i="12" s="1"/>
  <c r="AH29" i="12" s="1"/>
  <c r="K28" i="12"/>
  <c r="P28" i="12" s="1"/>
  <c r="AH28" i="12" s="1"/>
  <c r="K27" i="12"/>
  <c r="P27" i="12" s="1"/>
  <c r="AH27" i="12" s="1"/>
  <c r="K26" i="12"/>
  <c r="P26" i="12" s="1"/>
  <c r="AH26" i="12" s="1"/>
  <c r="K25" i="12"/>
  <c r="P25" i="12" s="1"/>
  <c r="K24" i="12"/>
  <c r="P24" i="12" s="1"/>
  <c r="K23" i="12"/>
  <c r="P23" i="12" s="1"/>
  <c r="K22" i="12"/>
  <c r="P22" i="12" s="1"/>
  <c r="K21" i="12"/>
  <c r="P21" i="12" s="1"/>
  <c r="K20" i="12"/>
  <c r="P20" i="12" s="1"/>
  <c r="K19" i="12"/>
  <c r="P19" i="12" s="1"/>
  <c r="K18" i="12"/>
  <c r="P18" i="12" s="1"/>
  <c r="K17" i="12"/>
  <c r="P17" i="12" s="1"/>
  <c r="K16" i="12"/>
  <c r="P16" i="12" s="1"/>
  <c r="K15" i="12"/>
  <c r="P15" i="12" s="1"/>
  <c r="K14" i="12"/>
  <c r="P14" i="12" s="1"/>
  <c r="K13" i="12"/>
  <c r="P13" i="12" s="1"/>
  <c r="K12" i="12"/>
  <c r="P12" i="12" s="1"/>
  <c r="K11" i="12"/>
  <c r="P11" i="12" s="1"/>
  <c r="K10" i="12"/>
  <c r="P10" i="12" s="1"/>
  <c r="P9" i="12"/>
  <c r="AH9" i="12" s="1"/>
  <c r="K8" i="12"/>
  <c r="P8" i="12" s="1"/>
  <c r="K7" i="12"/>
  <c r="P7" i="12" s="1"/>
  <c r="K6" i="12"/>
  <c r="P6" i="12" s="1"/>
  <c r="K5" i="12"/>
  <c r="P5" i="12" s="1"/>
  <c r="K4" i="12"/>
  <c r="P4" i="12" s="1"/>
  <c r="AC33" i="12"/>
  <c r="AB33" i="12"/>
  <c r="AA33" i="12"/>
  <c r="Z33" i="12"/>
  <c r="Y33" i="12"/>
  <c r="X33" i="12"/>
  <c r="W33" i="12"/>
  <c r="V33" i="12"/>
  <c r="U33" i="12"/>
  <c r="T33" i="12"/>
  <c r="S33" i="12"/>
  <c r="J31" i="11"/>
  <c r="J33" i="12" s="1"/>
  <c r="I31" i="11"/>
  <c r="I33" i="12" s="1"/>
  <c r="A31" i="11"/>
  <c r="K25" i="11"/>
  <c r="P25" i="11" s="1"/>
  <c r="K24" i="11"/>
  <c r="P24" i="11" s="1"/>
  <c r="K23" i="11"/>
  <c r="P23" i="11" s="1"/>
  <c r="K22" i="11"/>
  <c r="P22" i="11" s="1"/>
  <c r="P21" i="11"/>
  <c r="AH21" i="11" s="1"/>
  <c r="P20" i="11"/>
  <c r="AH20" i="11" s="1"/>
  <c r="P19" i="11"/>
  <c r="P18" i="11"/>
  <c r="P17" i="11"/>
  <c r="P16" i="11"/>
  <c r="AH16" i="11" s="1"/>
  <c r="P15" i="11"/>
  <c r="AH15" i="11" s="1"/>
  <c r="P14" i="11"/>
  <c r="AH14" i="11" s="1"/>
  <c r="P13" i="11"/>
  <c r="AH13" i="11" s="1"/>
  <c r="P12" i="11"/>
  <c r="AH12" i="11" s="1"/>
  <c r="P11" i="11"/>
  <c r="AH11" i="11" s="1"/>
  <c r="P10" i="11"/>
  <c r="AH10" i="11" s="1"/>
  <c r="P9" i="11"/>
  <c r="AH9" i="11" s="1"/>
  <c r="P8" i="11"/>
  <c r="AH8" i="11" s="1"/>
  <c r="P7" i="11"/>
  <c r="AH7" i="11" s="1"/>
  <c r="P6" i="11"/>
  <c r="AH6" i="11" s="1"/>
  <c r="P5" i="11"/>
  <c r="AH5" i="11" s="1"/>
  <c r="AC37" i="10"/>
  <c r="AB37" i="10"/>
  <c r="AA37" i="10"/>
  <c r="Z37" i="10"/>
  <c r="Y37" i="10"/>
  <c r="X37" i="10"/>
  <c r="W37" i="10"/>
  <c r="V37" i="10"/>
  <c r="U37" i="10"/>
  <c r="T37" i="10"/>
  <c r="S37" i="10"/>
  <c r="J34" i="10"/>
  <c r="I34" i="10"/>
  <c r="H37" i="10"/>
  <c r="A34" i="10"/>
  <c r="A38" i="10" s="1"/>
  <c r="K31" i="10"/>
  <c r="P31" i="10" s="1"/>
  <c r="K30" i="10"/>
  <c r="P30" i="10" s="1"/>
  <c r="K29" i="10"/>
  <c r="P29" i="10" s="1"/>
  <c r="K28" i="10"/>
  <c r="P28" i="10" s="1"/>
  <c r="K27" i="10"/>
  <c r="P27" i="10" s="1"/>
  <c r="K26" i="10"/>
  <c r="P26" i="10" s="1"/>
  <c r="K25" i="10"/>
  <c r="P25" i="10" s="1"/>
  <c r="K24" i="10"/>
  <c r="P24" i="10" s="1"/>
  <c r="K23" i="10"/>
  <c r="P23" i="10" s="1"/>
  <c r="K22" i="10"/>
  <c r="P22" i="10" s="1"/>
  <c r="K21" i="10"/>
  <c r="P21" i="10" s="1"/>
  <c r="K20" i="10"/>
  <c r="P20" i="10" s="1"/>
  <c r="K19" i="10"/>
  <c r="P19" i="10" s="1"/>
  <c r="K18" i="10"/>
  <c r="K17" i="10"/>
  <c r="P17" i="10" s="1"/>
  <c r="K16" i="10"/>
  <c r="P16" i="10" s="1"/>
  <c r="K15" i="10"/>
  <c r="P15" i="10" s="1"/>
  <c r="K14" i="10"/>
  <c r="P14" i="10" s="1"/>
  <c r="K13" i="10"/>
  <c r="P13" i="10" s="1"/>
  <c r="K12" i="10"/>
  <c r="P12" i="10" s="1"/>
  <c r="K11" i="10"/>
  <c r="P11" i="10" s="1"/>
  <c r="K9" i="10"/>
  <c r="P9" i="10" s="1"/>
  <c r="K8" i="10"/>
  <c r="P8" i="10" s="1"/>
  <c r="K7" i="10"/>
  <c r="P7" i="10" s="1"/>
  <c r="K6" i="10"/>
  <c r="P6" i="10" s="1"/>
  <c r="K5" i="10"/>
  <c r="K4" i="10"/>
  <c r="P4" i="10" s="1"/>
  <c r="AC31" i="9"/>
  <c r="AB31" i="9"/>
  <c r="AA31" i="9"/>
  <c r="Z31" i="9"/>
  <c r="Y31" i="9"/>
  <c r="X31" i="9"/>
  <c r="W31" i="9"/>
  <c r="V31" i="9"/>
  <c r="U31" i="9"/>
  <c r="T31" i="9"/>
  <c r="T36" i="32" s="1"/>
  <c r="T39" i="32" s="1"/>
  <c r="S31" i="9"/>
  <c r="R31" i="9"/>
  <c r="J31" i="9"/>
  <c r="I31" i="9"/>
  <c r="H31" i="9"/>
  <c r="A31" i="9"/>
  <c r="K30" i="9"/>
  <c r="P30" i="9" s="1"/>
  <c r="K29" i="9"/>
  <c r="P29" i="9" s="1"/>
  <c r="K28" i="9"/>
  <c r="P28" i="9" s="1"/>
  <c r="K27" i="9"/>
  <c r="P27" i="9" s="1"/>
  <c r="K26" i="9"/>
  <c r="P26" i="9" s="1"/>
  <c r="K25" i="9"/>
  <c r="P25" i="9" s="1"/>
  <c r="K24" i="9"/>
  <c r="P24" i="9" s="1"/>
  <c r="K23" i="9"/>
  <c r="P23" i="9" s="1"/>
  <c r="K22" i="9"/>
  <c r="P22" i="9" s="1"/>
  <c r="AH22" i="9" s="1"/>
  <c r="AH31" i="9" s="1"/>
  <c r="K21" i="9"/>
  <c r="P21" i="9" s="1"/>
  <c r="K20" i="9"/>
  <c r="P20" i="9" s="1"/>
  <c r="K19" i="9"/>
  <c r="P19" i="9" s="1"/>
  <c r="K18" i="9"/>
  <c r="P18" i="9" s="1"/>
  <c r="K17" i="9"/>
  <c r="P17" i="9" s="1"/>
  <c r="K16" i="9"/>
  <c r="P16" i="9" s="1"/>
  <c r="K15" i="9"/>
  <c r="P15" i="9" s="1"/>
  <c r="K14" i="9"/>
  <c r="P14" i="9" s="1"/>
  <c r="K13" i="9"/>
  <c r="P13" i="9" s="1"/>
  <c r="K12" i="9"/>
  <c r="P12" i="9" s="1"/>
  <c r="K11" i="9"/>
  <c r="P11" i="9" s="1"/>
  <c r="K10" i="9"/>
  <c r="P10" i="9" s="1"/>
  <c r="K9" i="9"/>
  <c r="P9" i="9" s="1"/>
  <c r="K8" i="9"/>
  <c r="P8" i="9" s="1"/>
  <c r="K7" i="9"/>
  <c r="P7" i="9" s="1"/>
  <c r="K6" i="9"/>
  <c r="P6" i="9" s="1"/>
  <c r="K5" i="9"/>
  <c r="P5" i="9" s="1"/>
  <c r="K4" i="9"/>
  <c r="P4" i="9" s="1"/>
  <c r="AC31" i="8"/>
  <c r="AC34" i="8" s="1"/>
  <c r="AB31" i="8"/>
  <c r="AB34" i="8" s="1"/>
  <c r="AA31" i="8"/>
  <c r="AA34" i="8" s="1"/>
  <c r="Z31" i="8"/>
  <c r="Z34" i="8" s="1"/>
  <c r="Y31" i="8"/>
  <c r="Y34" i="8" s="1"/>
  <c r="X31" i="8"/>
  <c r="X34" i="8" s="1"/>
  <c r="W31" i="8"/>
  <c r="W34" i="8" s="1"/>
  <c r="V31" i="8"/>
  <c r="V34" i="8" s="1"/>
  <c r="U31" i="8"/>
  <c r="U34" i="8" s="1"/>
  <c r="T31" i="8"/>
  <c r="T34" i="8" s="1"/>
  <c r="S31" i="8"/>
  <c r="R31" i="8"/>
  <c r="R34" i="8" s="1"/>
  <c r="J31" i="8"/>
  <c r="J34" i="8" s="1"/>
  <c r="I31" i="8"/>
  <c r="I34" i="8" s="1"/>
  <c r="H31" i="8"/>
  <c r="H34" i="8" s="1"/>
  <c r="A31" i="8"/>
  <c r="A35" i="8" s="1"/>
  <c r="K30" i="8"/>
  <c r="P30" i="8" s="1"/>
  <c r="K29" i="8"/>
  <c r="P29" i="8" s="1"/>
  <c r="K28" i="8"/>
  <c r="P28" i="8" s="1"/>
  <c r="AH28" i="8" s="1"/>
  <c r="AH31" i="8" s="1"/>
  <c r="AH34" i="8" s="1"/>
  <c r="K27" i="8"/>
  <c r="P27" i="8" s="1"/>
  <c r="K26" i="8"/>
  <c r="P26" i="8" s="1"/>
  <c r="K25" i="8"/>
  <c r="P25" i="8" s="1"/>
  <c r="K24" i="8"/>
  <c r="P24" i="8" s="1"/>
  <c r="K23" i="8"/>
  <c r="P23" i="8" s="1"/>
  <c r="AL23" i="8" s="1"/>
  <c r="AK23" i="8" s="1"/>
  <c r="K22" i="8"/>
  <c r="P22" i="8" s="1"/>
  <c r="K21" i="8"/>
  <c r="P21" i="8" s="1"/>
  <c r="K20" i="8"/>
  <c r="P20" i="8" s="1"/>
  <c r="K19" i="8"/>
  <c r="P19" i="8" s="1"/>
  <c r="K18" i="8"/>
  <c r="P18" i="8" s="1"/>
  <c r="K17" i="8"/>
  <c r="P17" i="8" s="1"/>
  <c r="K16" i="8"/>
  <c r="P16" i="8" s="1"/>
  <c r="K15" i="8"/>
  <c r="P15" i="8" s="1"/>
  <c r="K14" i="8"/>
  <c r="P14" i="8" s="1"/>
  <c r="K13" i="8"/>
  <c r="P13" i="8" s="1"/>
  <c r="K12" i="8"/>
  <c r="P12" i="8" s="1"/>
  <c r="K11" i="8"/>
  <c r="P11" i="8" s="1"/>
  <c r="K10" i="8"/>
  <c r="P10" i="8" s="1"/>
  <c r="K9" i="8"/>
  <c r="P9" i="8" s="1"/>
  <c r="K8" i="8"/>
  <c r="P8" i="8" s="1"/>
  <c r="K7" i="8"/>
  <c r="P7" i="8" s="1"/>
  <c r="K6" i="8"/>
  <c r="P6" i="8" s="1"/>
  <c r="K5" i="8"/>
  <c r="P5" i="8" s="1"/>
  <c r="K4" i="8"/>
  <c r="P4" i="8" s="1"/>
  <c r="AL4" i="8" s="1"/>
  <c r="AK4" i="8" s="1"/>
  <c r="AC31" i="7"/>
  <c r="AC33" i="8" s="1"/>
  <c r="AB31" i="7"/>
  <c r="AB33" i="8" s="1"/>
  <c r="AA31" i="7"/>
  <c r="AA33" i="8" s="1"/>
  <c r="AA35" i="8" s="1"/>
  <c r="Z31" i="7"/>
  <c r="Z33" i="8" s="1"/>
  <c r="Y31" i="7"/>
  <c r="Y33" i="8" s="1"/>
  <c r="X31" i="7"/>
  <c r="X33" i="8" s="1"/>
  <c r="W31" i="7"/>
  <c r="W33" i="8" s="1"/>
  <c r="V31" i="7"/>
  <c r="V33" i="8" s="1"/>
  <c r="U31" i="7"/>
  <c r="U33" i="8" s="1"/>
  <c r="T31" i="7"/>
  <c r="T33" i="8" s="1"/>
  <c r="S31" i="7"/>
  <c r="S33" i="8" s="1"/>
  <c r="R31" i="7"/>
  <c r="J31" i="7"/>
  <c r="J33" i="8" s="1"/>
  <c r="J35" i="8" s="1"/>
  <c r="I31" i="7"/>
  <c r="I33" i="8" s="1"/>
  <c r="H31" i="7"/>
  <c r="H33" i="8" s="1"/>
  <c r="A31" i="7"/>
  <c r="K30" i="7"/>
  <c r="P30" i="7" s="1"/>
  <c r="K29" i="7"/>
  <c r="P29" i="7" s="1"/>
  <c r="K28" i="7"/>
  <c r="P28" i="7" s="1"/>
  <c r="K27" i="7"/>
  <c r="P27" i="7" s="1"/>
  <c r="P26" i="7"/>
  <c r="AH26" i="7" s="1"/>
  <c r="K25" i="7"/>
  <c r="P25" i="7" s="1"/>
  <c r="K24" i="7"/>
  <c r="P24" i="7" s="1"/>
  <c r="K23" i="7"/>
  <c r="P23" i="7" s="1"/>
  <c r="K22" i="7"/>
  <c r="P22" i="7" s="1"/>
  <c r="P21" i="7"/>
  <c r="AH21" i="7" s="1"/>
  <c r="P20" i="7"/>
  <c r="AH20" i="7" s="1"/>
  <c r="P19" i="7"/>
  <c r="AH19" i="7" s="1"/>
  <c r="P18" i="7"/>
  <c r="AH18" i="7" s="1"/>
  <c r="P17" i="7"/>
  <c r="AH17" i="7" s="1"/>
  <c r="P16" i="7"/>
  <c r="AH16" i="7" s="1"/>
  <c r="P15" i="7"/>
  <c r="AH15" i="7" s="1"/>
  <c r="P14" i="7"/>
  <c r="AH14" i="7" s="1"/>
  <c r="P13" i="7"/>
  <c r="AH13" i="7" s="1"/>
  <c r="P12" i="7"/>
  <c r="AH12" i="7" s="1"/>
  <c r="P11" i="7"/>
  <c r="AH11" i="7" s="1"/>
  <c r="P10" i="7"/>
  <c r="AH10" i="7" s="1"/>
  <c r="P9" i="7"/>
  <c r="AH9" i="7" s="1"/>
  <c r="P8" i="7"/>
  <c r="AH8" i="7" s="1"/>
  <c r="P7" i="7"/>
  <c r="AH7" i="7" s="1"/>
  <c r="P6" i="7"/>
  <c r="AH6" i="7" s="1"/>
  <c r="P5" i="7"/>
  <c r="AH5" i="7" s="1"/>
  <c r="AC31" i="6"/>
  <c r="AC40" i="31" s="1"/>
  <c r="AB31" i="6"/>
  <c r="AB40" i="31" s="1"/>
  <c r="AA31" i="6"/>
  <c r="AA40" i="31" s="1"/>
  <c r="Z31" i="6"/>
  <c r="Z40" i="31" s="1"/>
  <c r="Y31" i="6"/>
  <c r="Y40" i="31" s="1"/>
  <c r="X31" i="6"/>
  <c r="X40" i="31" s="1"/>
  <c r="W31" i="6"/>
  <c r="W40" i="31" s="1"/>
  <c r="V31" i="6"/>
  <c r="V40" i="31" s="1"/>
  <c r="U31" i="6"/>
  <c r="U40" i="31" s="1"/>
  <c r="T31" i="6"/>
  <c r="T40" i="31" s="1"/>
  <c r="S31" i="6"/>
  <c r="S40" i="31" s="1"/>
  <c r="J31" i="6"/>
  <c r="J40" i="31" s="1"/>
  <c r="I31" i="6"/>
  <c r="I40" i="31" s="1"/>
  <c r="A31" i="6"/>
  <c r="K30" i="6"/>
  <c r="P30" i="6" s="1"/>
  <c r="K29" i="6"/>
  <c r="P29" i="6" s="1"/>
  <c r="K28" i="6"/>
  <c r="P28" i="6" s="1"/>
  <c r="K26" i="6"/>
  <c r="P26" i="6" s="1"/>
  <c r="K25" i="6"/>
  <c r="P25" i="6" s="1"/>
  <c r="K24" i="6"/>
  <c r="P24" i="6" s="1"/>
  <c r="K23" i="6"/>
  <c r="P23" i="6" s="1"/>
  <c r="P22" i="6"/>
  <c r="AH22" i="6" s="1"/>
  <c r="AH31" i="6" s="1"/>
  <c r="AH40" i="31" s="1"/>
  <c r="AH43" i="31" s="1"/>
  <c r="J7" i="17" s="1"/>
  <c r="K21" i="6"/>
  <c r="P21" i="6" s="1"/>
  <c r="K20" i="6"/>
  <c r="P20" i="6" s="1"/>
  <c r="K19" i="6"/>
  <c r="P19" i="6" s="1"/>
  <c r="K18" i="6"/>
  <c r="P18" i="6" s="1"/>
  <c r="K17" i="6"/>
  <c r="P17" i="6" s="1"/>
  <c r="K16" i="6"/>
  <c r="P16" i="6" s="1"/>
  <c r="K15" i="6"/>
  <c r="P15" i="6" s="1"/>
  <c r="K14" i="6"/>
  <c r="P14" i="6" s="1"/>
  <c r="K13" i="6"/>
  <c r="P13" i="6" s="1"/>
  <c r="K12" i="6"/>
  <c r="P12" i="6" s="1"/>
  <c r="K11" i="6"/>
  <c r="P11" i="6" s="1"/>
  <c r="K10" i="6"/>
  <c r="P10" i="6" s="1"/>
  <c r="K9" i="6"/>
  <c r="P9" i="6" s="1"/>
  <c r="K8" i="6"/>
  <c r="P8" i="6" s="1"/>
  <c r="K7" i="6"/>
  <c r="P7" i="6" s="1"/>
  <c r="K6" i="6"/>
  <c r="P6" i="6" s="1"/>
  <c r="K5" i="6"/>
  <c r="P5" i="6" s="1"/>
  <c r="K4" i="6"/>
  <c r="AC31" i="5"/>
  <c r="AC39" i="31" s="1"/>
  <c r="AB31" i="5"/>
  <c r="AB39" i="31" s="1"/>
  <c r="AA31" i="5"/>
  <c r="AA39" i="31" s="1"/>
  <c r="Z31" i="5"/>
  <c r="Z39" i="31" s="1"/>
  <c r="Y31" i="5"/>
  <c r="Y39" i="31" s="1"/>
  <c r="X31" i="5"/>
  <c r="X39" i="31" s="1"/>
  <c r="W31" i="5"/>
  <c r="W39" i="31" s="1"/>
  <c r="V31" i="5"/>
  <c r="V39" i="31" s="1"/>
  <c r="U31" i="5"/>
  <c r="U39" i="31" s="1"/>
  <c r="T31" i="5"/>
  <c r="T39" i="31" s="1"/>
  <c r="S31" i="5"/>
  <c r="R39" i="31"/>
  <c r="J31" i="5"/>
  <c r="J39" i="31" s="1"/>
  <c r="I31" i="5"/>
  <c r="I39" i="31" s="1"/>
  <c r="A31" i="5"/>
  <c r="K30" i="5"/>
  <c r="P30" i="5" s="1"/>
  <c r="K29" i="5"/>
  <c r="P29" i="5" s="1"/>
  <c r="K28" i="5"/>
  <c r="P28" i="5" s="1"/>
  <c r="K27" i="5"/>
  <c r="P27" i="5" s="1"/>
  <c r="K26" i="5"/>
  <c r="P26" i="5" s="1"/>
  <c r="K25" i="5"/>
  <c r="P25" i="5" s="1"/>
  <c r="K24" i="5"/>
  <c r="P24" i="5" s="1"/>
  <c r="K23" i="5"/>
  <c r="P23" i="5" s="1"/>
  <c r="K22" i="5"/>
  <c r="P22" i="5" s="1"/>
  <c r="K21" i="5"/>
  <c r="P21" i="5" s="1"/>
  <c r="K20" i="5"/>
  <c r="P20" i="5" s="1"/>
  <c r="K19" i="5"/>
  <c r="P19" i="5" s="1"/>
  <c r="K18" i="5"/>
  <c r="P18" i="5" s="1"/>
  <c r="K17" i="5"/>
  <c r="P17" i="5" s="1"/>
  <c r="K16" i="5"/>
  <c r="P16" i="5" s="1"/>
  <c r="K15" i="5"/>
  <c r="P15" i="5" s="1"/>
  <c r="K14" i="5"/>
  <c r="P14" i="5" s="1"/>
  <c r="K13" i="5"/>
  <c r="P13" i="5" s="1"/>
  <c r="K12" i="5"/>
  <c r="P12" i="5" s="1"/>
  <c r="K11" i="5"/>
  <c r="P11" i="5" s="1"/>
  <c r="K10" i="5"/>
  <c r="P10" i="5" s="1"/>
  <c r="K9" i="5"/>
  <c r="P9" i="5" s="1"/>
  <c r="K8" i="5"/>
  <c r="P8" i="5" s="1"/>
  <c r="K7" i="5"/>
  <c r="P7" i="5" s="1"/>
  <c r="K6" i="5"/>
  <c r="P6" i="5" s="1"/>
  <c r="K5" i="5"/>
  <c r="P5" i="5" s="1"/>
  <c r="K4" i="5"/>
  <c r="AH31" i="16" l="1"/>
  <c r="AH34" i="29" s="1"/>
  <c r="AH37" i="29" s="1"/>
  <c r="J17" i="17" s="1"/>
  <c r="AH31" i="15"/>
  <c r="J14" i="17" s="1"/>
  <c r="AG10" i="14"/>
  <c r="AH10" i="14" s="1"/>
  <c r="AL10" i="14" s="1"/>
  <c r="AK10" i="14" s="1"/>
  <c r="AG20" i="14"/>
  <c r="AH20" i="14" s="1"/>
  <c r="AL20" i="14" s="1"/>
  <c r="AK20" i="14" s="1"/>
  <c r="AG4" i="14"/>
  <c r="AH4" i="14"/>
  <c r="AG12" i="14"/>
  <c r="AH12" i="14"/>
  <c r="AL12" i="14" s="1"/>
  <c r="AK12" i="14" s="1"/>
  <c r="AG21" i="14"/>
  <c r="AH21" i="14" s="1"/>
  <c r="AL21" i="14" s="1"/>
  <c r="AK21" i="14" s="1"/>
  <c r="AG29" i="14"/>
  <c r="AH29" i="14" s="1"/>
  <c r="AL29" i="14" s="1"/>
  <c r="AK29" i="14" s="1"/>
  <c r="AG19" i="14"/>
  <c r="AH19" i="14"/>
  <c r="AG28" i="14"/>
  <c r="AH28" i="14"/>
  <c r="AL28" i="14" s="1"/>
  <c r="AK28" i="14" s="1"/>
  <c r="AG5" i="14"/>
  <c r="AH5" i="14" s="1"/>
  <c r="AL5" i="14" s="1"/>
  <c r="AK5" i="14" s="1"/>
  <c r="AG14" i="14"/>
  <c r="AH14" i="14" s="1"/>
  <c r="AL14" i="14" s="1"/>
  <c r="AK14" i="14" s="1"/>
  <c r="AG22" i="14"/>
  <c r="AH22" i="14"/>
  <c r="AL22" i="14" s="1"/>
  <c r="AK22" i="14" s="1"/>
  <c r="AG30" i="14"/>
  <c r="AH30" i="14"/>
  <c r="AG6" i="14"/>
  <c r="AH6" i="14" s="1"/>
  <c r="AL6" i="14" s="1"/>
  <c r="AK6" i="14" s="1"/>
  <c r="AG15" i="14"/>
  <c r="AH15" i="14" s="1"/>
  <c r="AG23" i="14"/>
  <c r="AH23" i="14"/>
  <c r="AG11" i="14"/>
  <c r="AL11" i="14" s="1"/>
  <c r="AK11" i="14" s="1"/>
  <c r="AH11" i="14"/>
  <c r="AG7" i="14"/>
  <c r="AH7" i="14" s="1"/>
  <c r="AL7" i="14" s="1"/>
  <c r="AK7" i="14" s="1"/>
  <c r="AG16" i="14"/>
  <c r="AH16" i="14" s="1"/>
  <c r="AL16" i="14" s="1"/>
  <c r="AK16" i="14" s="1"/>
  <c r="AG24" i="14"/>
  <c r="AH24" i="14"/>
  <c r="AL24" i="14" s="1"/>
  <c r="AK24" i="14" s="1"/>
  <c r="AG8" i="14"/>
  <c r="AL8" i="14" s="1"/>
  <c r="AK8" i="14" s="1"/>
  <c r="AH8" i="14"/>
  <c r="AG17" i="14"/>
  <c r="AH17" i="14" s="1"/>
  <c r="AL17" i="14" s="1"/>
  <c r="AK17" i="14" s="1"/>
  <c r="AG25" i="14"/>
  <c r="AG27" i="14"/>
  <c r="AH27" i="14"/>
  <c r="AG9" i="14"/>
  <c r="AH9" i="14"/>
  <c r="AL9" i="14" s="1"/>
  <c r="AK9" i="14" s="1"/>
  <c r="AG18" i="14"/>
  <c r="AH18" i="14" s="1"/>
  <c r="AL18" i="14" s="1"/>
  <c r="AK18" i="14" s="1"/>
  <c r="AG26" i="14"/>
  <c r="AH19" i="11"/>
  <c r="AL19" i="11" s="1"/>
  <c r="AK19" i="11" s="1"/>
  <c r="AH17" i="11"/>
  <c r="AL17" i="11" s="1"/>
  <c r="AK17" i="11" s="1"/>
  <c r="AH18" i="11"/>
  <c r="AL18" i="11" s="1"/>
  <c r="AK18" i="11" s="1"/>
  <c r="AH36" i="32"/>
  <c r="AH39" i="32" s="1"/>
  <c r="J9" i="17" s="1"/>
  <c r="AH36" i="10"/>
  <c r="AH38" i="10" s="1"/>
  <c r="AL29" i="16"/>
  <c r="AK29" i="16" s="1"/>
  <c r="AL18" i="16"/>
  <c r="AK18" i="16" s="1"/>
  <c r="AL9" i="16"/>
  <c r="AK9" i="16" s="1"/>
  <c r="AL22" i="16"/>
  <c r="AK22" i="16" s="1"/>
  <c r="AL30" i="16"/>
  <c r="AK30" i="16" s="1"/>
  <c r="AL13" i="16"/>
  <c r="AK13" i="16" s="1"/>
  <c r="AL25" i="16"/>
  <c r="AK25" i="16" s="1"/>
  <c r="AL14" i="16"/>
  <c r="AK14" i="16" s="1"/>
  <c r="AL26" i="16"/>
  <c r="AK26" i="16" s="1"/>
  <c r="AG31" i="15"/>
  <c r="AL30" i="15"/>
  <c r="AL10" i="15"/>
  <c r="AL7" i="13"/>
  <c r="AK7" i="13" s="1"/>
  <c r="AL11" i="13"/>
  <c r="AK11" i="13" s="1"/>
  <c r="AH31" i="12"/>
  <c r="AH34" i="12" s="1"/>
  <c r="S34" i="12"/>
  <c r="R32" i="12"/>
  <c r="AL24" i="12"/>
  <c r="AK24" i="12" s="1"/>
  <c r="AL10" i="11"/>
  <c r="AK10" i="11" s="1"/>
  <c r="AL22" i="11"/>
  <c r="AK22" i="11" s="1"/>
  <c r="AL14" i="11"/>
  <c r="AK14" i="11" s="1"/>
  <c r="AL6" i="11"/>
  <c r="AK6" i="11" s="1"/>
  <c r="AL6" i="10"/>
  <c r="AK6" i="10" s="1"/>
  <c r="AL5" i="9"/>
  <c r="AK5" i="9" s="1"/>
  <c r="AL7" i="9"/>
  <c r="AK7" i="9" s="1"/>
  <c r="AL26" i="8"/>
  <c r="AK26" i="8" s="1"/>
  <c r="AL10" i="5"/>
  <c r="AL14" i="5"/>
  <c r="AL26" i="5"/>
  <c r="AL6" i="5"/>
  <c r="AL18" i="5"/>
  <c r="AL30" i="5"/>
  <c r="AL10" i="16"/>
  <c r="AK10" i="16" s="1"/>
  <c r="AL6" i="16"/>
  <c r="AK6" i="16" s="1"/>
  <c r="AL5" i="16"/>
  <c r="AK5" i="16" s="1"/>
  <c r="T35" i="12"/>
  <c r="AB35" i="12"/>
  <c r="AG31" i="14"/>
  <c r="AG34" i="22" s="1"/>
  <c r="AG37" i="22" s="1"/>
  <c r="H12" i="17" s="1"/>
  <c r="AL23" i="13"/>
  <c r="AK23" i="13" s="1"/>
  <c r="AL19" i="13"/>
  <c r="AK19" i="13" s="1"/>
  <c r="AL27" i="13"/>
  <c r="AK27" i="13" s="1"/>
  <c r="AL17" i="12"/>
  <c r="AK17" i="12" s="1"/>
  <c r="AL13" i="12"/>
  <c r="AK13" i="12" s="1"/>
  <c r="AL21" i="12"/>
  <c r="AK21" i="12" s="1"/>
  <c r="AL22" i="12"/>
  <c r="AK22" i="12" s="1"/>
  <c r="AL5" i="12"/>
  <c r="AK5" i="12" s="1"/>
  <c r="AL6" i="12"/>
  <c r="AK6" i="12" s="1"/>
  <c r="AL26" i="10"/>
  <c r="AK26" i="10" s="1"/>
  <c r="AL28" i="10"/>
  <c r="AK28" i="10" s="1"/>
  <c r="AL22" i="10"/>
  <c r="AK22" i="10" s="1"/>
  <c r="AL30" i="10"/>
  <c r="AK30" i="10" s="1"/>
  <c r="AL24" i="10"/>
  <c r="AK24" i="10" s="1"/>
  <c r="AL9" i="10"/>
  <c r="AK9" i="10" s="1"/>
  <c r="AL12" i="10"/>
  <c r="AK12" i="10" s="1"/>
  <c r="AL14" i="10"/>
  <c r="AK14" i="10" s="1"/>
  <c r="AL7" i="10"/>
  <c r="AK7" i="10" s="1"/>
  <c r="AL16" i="10"/>
  <c r="AK16" i="10" s="1"/>
  <c r="AL27" i="9"/>
  <c r="AK27" i="9" s="1"/>
  <c r="AL23" i="9"/>
  <c r="AK23" i="9" s="1"/>
  <c r="AL21" i="9"/>
  <c r="AK21" i="9" s="1"/>
  <c r="AL25" i="9"/>
  <c r="AK25" i="9" s="1"/>
  <c r="AL19" i="9"/>
  <c r="AK19" i="9" s="1"/>
  <c r="W35" i="8"/>
  <c r="X35" i="12"/>
  <c r="S35" i="12"/>
  <c r="W35" i="12"/>
  <c r="J36" i="10"/>
  <c r="J36" i="32"/>
  <c r="R36" i="10"/>
  <c r="R36" i="32"/>
  <c r="R39" i="32" s="1"/>
  <c r="V36" i="10"/>
  <c r="V38" i="10" s="1"/>
  <c r="V36" i="32"/>
  <c r="V39" i="32" s="1"/>
  <c r="Z36" i="10"/>
  <c r="Z36" i="32"/>
  <c r="Z39" i="32" s="1"/>
  <c r="AL13" i="9"/>
  <c r="AK13" i="9" s="1"/>
  <c r="H36" i="10"/>
  <c r="H38" i="10" s="1"/>
  <c r="H36" i="32"/>
  <c r="H39" i="32" s="1"/>
  <c r="S36" i="10"/>
  <c r="S38" i="10" s="1"/>
  <c r="S36" i="32"/>
  <c r="S39" i="32" s="1"/>
  <c r="W36" i="10"/>
  <c r="W38" i="10" s="1"/>
  <c r="W36" i="32"/>
  <c r="W39" i="32" s="1"/>
  <c r="AA36" i="10"/>
  <c r="AA38" i="10" s="1"/>
  <c r="AA36" i="32"/>
  <c r="AA39" i="32" s="1"/>
  <c r="I37" i="10"/>
  <c r="I37" i="32"/>
  <c r="I37" i="22"/>
  <c r="C12" i="17" s="1"/>
  <c r="AL11" i="9"/>
  <c r="AK11" i="9" s="1"/>
  <c r="AL15" i="9"/>
  <c r="AK15" i="9" s="1"/>
  <c r="U36" i="10"/>
  <c r="U38" i="10" s="1"/>
  <c r="U36" i="32"/>
  <c r="U39" i="32" s="1"/>
  <c r="Y36" i="10"/>
  <c r="Y38" i="10" s="1"/>
  <c r="Y36" i="32"/>
  <c r="Y39" i="32" s="1"/>
  <c r="AC36" i="10"/>
  <c r="AC38" i="10" s="1"/>
  <c r="AC36" i="32"/>
  <c r="AC39" i="32" s="1"/>
  <c r="AL9" i="9"/>
  <c r="AK9" i="9" s="1"/>
  <c r="S39" i="31"/>
  <c r="R32" i="5"/>
  <c r="I36" i="10"/>
  <c r="I36" i="32"/>
  <c r="X36" i="10"/>
  <c r="X38" i="10" s="1"/>
  <c r="X36" i="32"/>
  <c r="X39" i="32" s="1"/>
  <c r="AB36" i="10"/>
  <c r="AB38" i="10" s="1"/>
  <c r="AB36" i="32"/>
  <c r="AB39" i="32" s="1"/>
  <c r="J37" i="32"/>
  <c r="J37" i="10"/>
  <c r="I35" i="12"/>
  <c r="C10" i="17" s="1"/>
  <c r="R34" i="29"/>
  <c r="R37" i="29" s="1"/>
  <c r="R32" i="16"/>
  <c r="R32" i="15"/>
  <c r="X34" i="22"/>
  <c r="R32" i="14"/>
  <c r="R34" i="20"/>
  <c r="R36" i="20" s="1"/>
  <c r="R32" i="13"/>
  <c r="AA35" i="12"/>
  <c r="R33" i="8"/>
  <c r="R35" i="8" s="1"/>
  <c r="R32" i="7"/>
  <c r="R37" i="10"/>
  <c r="T36" i="10"/>
  <c r="T38" i="10" s="1"/>
  <c r="R32" i="9"/>
  <c r="Y35" i="8"/>
  <c r="AC35" i="8"/>
  <c r="U35" i="8"/>
  <c r="S34" i="8"/>
  <c r="S35" i="8" s="1"/>
  <c r="R32" i="8"/>
  <c r="R32" i="6"/>
  <c r="AM24" i="4"/>
  <c r="AN24" i="4" s="1"/>
  <c r="AM23" i="4"/>
  <c r="AN23" i="4" s="1"/>
  <c r="V35" i="8"/>
  <c r="Z35" i="8"/>
  <c r="I35" i="8"/>
  <c r="C8" i="17" s="1"/>
  <c r="T35" i="8"/>
  <c r="X35" i="8"/>
  <c r="AB35" i="8"/>
  <c r="Z38" i="10"/>
  <c r="P18" i="10"/>
  <c r="K34" i="10"/>
  <c r="H35" i="8"/>
  <c r="AL17" i="16"/>
  <c r="AK17" i="16" s="1"/>
  <c r="AL21" i="16"/>
  <c r="AK21" i="16" s="1"/>
  <c r="J35" i="12"/>
  <c r="U35" i="12"/>
  <c r="Y35" i="12"/>
  <c r="AC35" i="12"/>
  <c r="V35" i="12"/>
  <c r="Z35" i="12"/>
  <c r="P31" i="8"/>
  <c r="P34" i="8" s="1"/>
  <c r="K31" i="8"/>
  <c r="K31" i="14"/>
  <c r="K31" i="11"/>
  <c r="K31" i="7"/>
  <c r="P4" i="7"/>
  <c r="AH4" i="7" s="1"/>
  <c r="AH31" i="7" s="1"/>
  <c r="AH33" i="8" s="1"/>
  <c r="AH35" i="8" s="1"/>
  <c r="J8" i="17" s="1"/>
  <c r="K31" i="6"/>
  <c r="K40" i="31" s="1"/>
  <c r="P4" i="6"/>
  <c r="AG31" i="6" s="1"/>
  <c r="AG40" i="31" s="1"/>
  <c r="AL22" i="5"/>
  <c r="K31" i="5"/>
  <c r="K39" i="31" s="1"/>
  <c r="AL8" i="16"/>
  <c r="AK8" i="16" s="1"/>
  <c r="P31" i="16"/>
  <c r="P34" i="29" s="1"/>
  <c r="P37" i="29" s="1"/>
  <c r="AL15" i="16"/>
  <c r="AK15" i="16" s="1"/>
  <c r="AL20" i="16"/>
  <c r="AK20" i="16" s="1"/>
  <c r="AL19" i="16"/>
  <c r="AK19" i="16" s="1"/>
  <c r="AL24" i="16"/>
  <c r="AK24" i="16" s="1"/>
  <c r="AL11" i="16"/>
  <c r="AK11" i="16" s="1"/>
  <c r="AL16" i="16"/>
  <c r="AK16" i="16" s="1"/>
  <c r="AL27" i="16"/>
  <c r="AK27" i="16" s="1"/>
  <c r="AL7" i="16"/>
  <c r="AK7" i="16" s="1"/>
  <c r="AL12" i="16"/>
  <c r="AK12" i="16" s="1"/>
  <c r="AL23" i="16"/>
  <c r="AK23" i="16" s="1"/>
  <c r="AL28" i="16"/>
  <c r="AK28" i="16" s="1"/>
  <c r="K31" i="16"/>
  <c r="K34" i="29" s="1"/>
  <c r="K37" i="29" s="1"/>
  <c r="P31" i="15"/>
  <c r="AL17" i="15"/>
  <c r="AK17" i="15" s="1"/>
  <c r="AL20" i="15"/>
  <c r="AK20" i="15" s="1"/>
  <c r="AL23" i="15"/>
  <c r="AK23" i="15" s="1"/>
  <c r="AL5" i="15"/>
  <c r="AK5" i="15" s="1"/>
  <c r="AL8" i="15"/>
  <c r="AK8" i="15" s="1"/>
  <c r="AL11" i="15"/>
  <c r="AK11" i="15" s="1"/>
  <c r="AL21" i="15"/>
  <c r="AK21" i="15" s="1"/>
  <c r="AL24" i="15"/>
  <c r="AK24" i="15" s="1"/>
  <c r="AL9" i="15"/>
  <c r="AK9" i="15" s="1"/>
  <c r="AL12" i="15"/>
  <c r="AK12" i="15" s="1"/>
  <c r="AL15" i="15"/>
  <c r="AK15" i="15" s="1"/>
  <c r="AL25" i="15"/>
  <c r="AK25" i="15" s="1"/>
  <c r="AL28" i="15"/>
  <c r="AK28" i="15" s="1"/>
  <c r="AL13" i="15"/>
  <c r="AK13" i="15" s="1"/>
  <c r="AL16" i="15"/>
  <c r="AK16" i="15" s="1"/>
  <c r="AL19" i="15"/>
  <c r="AK19" i="15" s="1"/>
  <c r="AL29" i="15"/>
  <c r="AK29" i="15" s="1"/>
  <c r="AL7" i="15"/>
  <c r="AK7" i="15" s="1"/>
  <c r="AL27" i="15"/>
  <c r="AK27" i="15" s="1"/>
  <c r="K31" i="15"/>
  <c r="AL14" i="15"/>
  <c r="AK14" i="15" s="1"/>
  <c r="AL18" i="15"/>
  <c r="AK18" i="15" s="1"/>
  <c r="AL22" i="15"/>
  <c r="AK22" i="15" s="1"/>
  <c r="AL26" i="15"/>
  <c r="AK26" i="15" s="1"/>
  <c r="AL13" i="14"/>
  <c r="AK13" i="14" s="1"/>
  <c r="AL23" i="14"/>
  <c r="AK23" i="14" s="1"/>
  <c r="AL19" i="14"/>
  <c r="AK19" i="14" s="1"/>
  <c r="P31" i="14"/>
  <c r="P34" i="22" s="1"/>
  <c r="P37" i="22" s="1"/>
  <c r="AL27" i="14"/>
  <c r="AK27" i="14" s="1"/>
  <c r="AL30" i="14"/>
  <c r="AK30" i="14" s="1"/>
  <c r="P31" i="13"/>
  <c r="P34" i="20" s="1"/>
  <c r="P36" i="20" s="1"/>
  <c r="AL8" i="13"/>
  <c r="AK8" i="13" s="1"/>
  <c r="AL12" i="13"/>
  <c r="AK12" i="13" s="1"/>
  <c r="AL16" i="13"/>
  <c r="AK16" i="13" s="1"/>
  <c r="AL20" i="13"/>
  <c r="AK20" i="13" s="1"/>
  <c r="AL24" i="13"/>
  <c r="AK24" i="13" s="1"/>
  <c r="AL28" i="13"/>
  <c r="AK28" i="13" s="1"/>
  <c r="AL6" i="13"/>
  <c r="AK6" i="13" s="1"/>
  <c r="AL10" i="13"/>
  <c r="AK10" i="13" s="1"/>
  <c r="AL14" i="13"/>
  <c r="AK14" i="13" s="1"/>
  <c r="AL18" i="13"/>
  <c r="AK18" i="13" s="1"/>
  <c r="AL22" i="13"/>
  <c r="AK22" i="13" s="1"/>
  <c r="AL26" i="13"/>
  <c r="AK26" i="13" s="1"/>
  <c r="AL30" i="13"/>
  <c r="AK30" i="13" s="1"/>
  <c r="K31" i="13"/>
  <c r="K34" i="20" s="1"/>
  <c r="K36" i="20" s="1"/>
  <c r="AL5" i="13"/>
  <c r="AK5" i="13" s="1"/>
  <c r="AL9" i="13"/>
  <c r="AK9" i="13" s="1"/>
  <c r="AL13" i="13"/>
  <c r="AK13" i="13" s="1"/>
  <c r="AL17" i="13"/>
  <c r="AK17" i="13" s="1"/>
  <c r="AL21" i="13"/>
  <c r="AK21" i="13" s="1"/>
  <c r="AL25" i="13"/>
  <c r="AK25" i="13" s="1"/>
  <c r="AL29" i="13"/>
  <c r="AK29" i="13" s="1"/>
  <c r="AL19" i="12"/>
  <c r="AK19" i="12" s="1"/>
  <c r="AL7" i="12"/>
  <c r="AK7" i="12" s="1"/>
  <c r="AL15" i="12"/>
  <c r="AK15" i="12" s="1"/>
  <c r="AL20" i="12"/>
  <c r="AK20" i="12" s="1"/>
  <c r="AL25" i="12"/>
  <c r="AK25" i="12" s="1"/>
  <c r="AL28" i="12"/>
  <c r="AK28" i="12" s="1"/>
  <c r="P31" i="12"/>
  <c r="P34" i="12" s="1"/>
  <c r="AL9" i="12"/>
  <c r="AK9" i="12" s="1"/>
  <c r="AL12" i="12"/>
  <c r="AK12" i="12" s="1"/>
  <c r="AL23" i="12"/>
  <c r="AK23" i="12" s="1"/>
  <c r="AL27" i="12"/>
  <c r="AK27" i="12" s="1"/>
  <c r="AL8" i="12"/>
  <c r="AK8" i="12" s="1"/>
  <c r="AL11" i="12"/>
  <c r="AK11" i="12" s="1"/>
  <c r="AL16" i="12"/>
  <c r="AK16" i="12" s="1"/>
  <c r="AL29" i="12"/>
  <c r="AK29" i="12" s="1"/>
  <c r="AL10" i="12"/>
  <c r="AK10" i="12" s="1"/>
  <c r="AL14" i="12"/>
  <c r="AK14" i="12" s="1"/>
  <c r="K31" i="12"/>
  <c r="AL18" i="12"/>
  <c r="AK18" i="12" s="1"/>
  <c r="AL26" i="12"/>
  <c r="AK26" i="12" s="1"/>
  <c r="AL30" i="12"/>
  <c r="AK30" i="12" s="1"/>
  <c r="AL13" i="11"/>
  <c r="AK13" i="11" s="1"/>
  <c r="AL24" i="11"/>
  <c r="AK24" i="11" s="1"/>
  <c r="AL9" i="11"/>
  <c r="AK9" i="11" s="1"/>
  <c r="AL20" i="11"/>
  <c r="AK20" i="11" s="1"/>
  <c r="AL25" i="11"/>
  <c r="AK25" i="11" s="1"/>
  <c r="AL5" i="11"/>
  <c r="AK5" i="11" s="1"/>
  <c r="AL16" i="11"/>
  <c r="AK16" i="11" s="1"/>
  <c r="AL21" i="11"/>
  <c r="AK21" i="11" s="1"/>
  <c r="AL8" i="11"/>
  <c r="AK8" i="11" s="1"/>
  <c r="AL12" i="11"/>
  <c r="AK12" i="11" s="1"/>
  <c r="AL7" i="11"/>
  <c r="AK7" i="11" s="1"/>
  <c r="AL15" i="11"/>
  <c r="AK15" i="11" s="1"/>
  <c r="AL23" i="11"/>
  <c r="AK23" i="11" s="1"/>
  <c r="P4" i="11"/>
  <c r="AH4" i="11" s="1"/>
  <c r="AH31" i="11" s="1"/>
  <c r="AH33" i="12" s="1"/>
  <c r="AL11" i="11"/>
  <c r="AK11" i="11" s="1"/>
  <c r="AL11" i="10"/>
  <c r="AK11" i="10" s="1"/>
  <c r="AL15" i="10"/>
  <c r="AK15" i="10" s="1"/>
  <c r="AL19" i="10"/>
  <c r="AK19" i="10" s="1"/>
  <c r="AL23" i="10"/>
  <c r="AK23" i="10" s="1"/>
  <c r="AL27" i="10"/>
  <c r="AK27" i="10" s="1"/>
  <c r="AL31" i="10"/>
  <c r="AK31" i="10" s="1"/>
  <c r="AL8" i="10"/>
  <c r="AK8" i="10" s="1"/>
  <c r="AL13" i="10"/>
  <c r="AK13" i="10" s="1"/>
  <c r="AL17" i="10"/>
  <c r="AK17" i="10" s="1"/>
  <c r="AL21" i="10"/>
  <c r="AK21" i="10" s="1"/>
  <c r="AL25" i="10"/>
  <c r="AK25" i="10" s="1"/>
  <c r="AL29" i="10"/>
  <c r="AK29" i="10" s="1"/>
  <c r="P5" i="10"/>
  <c r="AL17" i="9"/>
  <c r="AK17" i="9" s="1"/>
  <c r="AL29" i="9"/>
  <c r="AK29" i="9" s="1"/>
  <c r="P31" i="9"/>
  <c r="AL8" i="9"/>
  <c r="AK8" i="9" s="1"/>
  <c r="AL12" i="9"/>
  <c r="AK12" i="9" s="1"/>
  <c r="AL16" i="9"/>
  <c r="AK16" i="9" s="1"/>
  <c r="AL20" i="9"/>
  <c r="AK20" i="9" s="1"/>
  <c r="AL24" i="9"/>
  <c r="AK24" i="9" s="1"/>
  <c r="AL28" i="9"/>
  <c r="AK28" i="9" s="1"/>
  <c r="AL6" i="9"/>
  <c r="AK6" i="9" s="1"/>
  <c r="AL10" i="9"/>
  <c r="AK10" i="9" s="1"/>
  <c r="AL14" i="9"/>
  <c r="AK14" i="9" s="1"/>
  <c r="AL18" i="9"/>
  <c r="AK18" i="9" s="1"/>
  <c r="AL22" i="9"/>
  <c r="AK22" i="9" s="1"/>
  <c r="AL26" i="9"/>
  <c r="AK26" i="9" s="1"/>
  <c r="AL30" i="9"/>
  <c r="AK30" i="9" s="1"/>
  <c r="K31" i="9"/>
  <c r="AL11" i="8"/>
  <c r="AK11" i="8" s="1"/>
  <c r="AL14" i="8"/>
  <c r="AK14" i="8" s="1"/>
  <c r="AL17" i="8"/>
  <c r="AK17" i="8" s="1"/>
  <c r="AL27" i="8"/>
  <c r="AK27" i="8" s="1"/>
  <c r="AL30" i="8"/>
  <c r="AK30" i="8" s="1"/>
  <c r="AL5" i="8"/>
  <c r="AK5" i="8" s="1"/>
  <c r="AL15" i="8"/>
  <c r="AK15" i="8" s="1"/>
  <c r="AL18" i="8"/>
  <c r="AK18" i="8" s="1"/>
  <c r="AL21" i="8"/>
  <c r="AK21" i="8" s="1"/>
  <c r="AL6" i="8"/>
  <c r="AK6" i="8" s="1"/>
  <c r="AL9" i="8"/>
  <c r="AK9" i="8" s="1"/>
  <c r="AL19" i="8"/>
  <c r="AK19" i="8" s="1"/>
  <c r="AL22" i="8"/>
  <c r="AK22" i="8" s="1"/>
  <c r="AL25" i="8"/>
  <c r="AK25" i="8" s="1"/>
  <c r="AL7" i="8"/>
  <c r="AK7" i="8" s="1"/>
  <c r="AL10" i="8"/>
  <c r="AK10" i="8" s="1"/>
  <c r="AL13" i="8"/>
  <c r="AK13" i="8" s="1"/>
  <c r="AL29" i="8"/>
  <c r="AK29" i="8" s="1"/>
  <c r="AL8" i="8"/>
  <c r="AK8" i="8" s="1"/>
  <c r="AL12" i="8"/>
  <c r="AK12" i="8" s="1"/>
  <c r="AL16" i="8"/>
  <c r="AK16" i="8" s="1"/>
  <c r="AL28" i="8"/>
  <c r="AK28" i="8" s="1"/>
  <c r="AL20" i="8"/>
  <c r="AK20" i="8" s="1"/>
  <c r="AL24" i="8"/>
  <c r="AK24" i="8" s="1"/>
  <c r="AL5" i="7"/>
  <c r="AK5" i="7" s="1"/>
  <c r="AL15" i="7"/>
  <c r="AK15" i="7" s="1"/>
  <c r="AL18" i="7"/>
  <c r="AK18" i="7" s="1"/>
  <c r="AL21" i="7"/>
  <c r="AK21" i="7" s="1"/>
  <c r="AL6" i="7"/>
  <c r="AK6" i="7" s="1"/>
  <c r="AL9" i="7"/>
  <c r="AK9" i="7" s="1"/>
  <c r="AL19" i="7"/>
  <c r="AK19" i="7" s="1"/>
  <c r="AL22" i="7"/>
  <c r="AL25" i="7"/>
  <c r="AL7" i="7"/>
  <c r="AK7" i="7" s="1"/>
  <c r="AL10" i="7"/>
  <c r="AK10" i="7" s="1"/>
  <c r="AL13" i="7"/>
  <c r="AK13" i="7" s="1"/>
  <c r="AL23" i="7"/>
  <c r="AL26" i="7"/>
  <c r="AK26" i="7" s="1"/>
  <c r="AL29" i="7"/>
  <c r="AL11" i="7"/>
  <c r="AK11" i="7" s="1"/>
  <c r="AL14" i="7"/>
  <c r="AK14" i="7" s="1"/>
  <c r="AL17" i="7"/>
  <c r="AK17" i="7" s="1"/>
  <c r="AL27" i="7"/>
  <c r="AL30" i="7"/>
  <c r="AL12" i="7"/>
  <c r="AK12" i="7" s="1"/>
  <c r="AL20" i="7"/>
  <c r="AK20" i="7" s="1"/>
  <c r="AL28" i="7"/>
  <c r="AL8" i="7"/>
  <c r="AK8" i="7" s="1"/>
  <c r="AL16" i="7"/>
  <c r="AK16" i="7" s="1"/>
  <c r="AL24" i="7"/>
  <c r="AL18" i="6"/>
  <c r="AL9" i="6"/>
  <c r="AL21" i="6"/>
  <c r="AL24" i="6"/>
  <c r="AL7" i="6"/>
  <c r="AL13" i="6"/>
  <c r="AL22" i="6"/>
  <c r="AK22" i="6" s="1"/>
  <c r="AL25" i="6"/>
  <c r="AL29" i="6"/>
  <c r="AL5" i="6"/>
  <c r="AL15" i="6"/>
  <c r="AL20" i="6"/>
  <c r="AL6" i="6"/>
  <c r="AL10" i="6"/>
  <c r="AL11" i="6"/>
  <c r="AL14" i="6"/>
  <c r="AL17" i="6"/>
  <c r="AL26" i="6"/>
  <c r="AL30" i="6"/>
  <c r="AL8" i="6"/>
  <c r="AL16" i="6"/>
  <c r="AL23" i="6"/>
  <c r="AL28" i="6"/>
  <c r="AL12" i="6"/>
  <c r="AL12" i="5"/>
  <c r="AL17" i="5"/>
  <c r="AL28" i="5"/>
  <c r="AL8" i="5"/>
  <c r="AL13" i="5"/>
  <c r="AL9" i="5"/>
  <c r="AL20" i="5"/>
  <c r="AL25" i="5"/>
  <c r="AL24" i="5"/>
  <c r="AL29" i="5"/>
  <c r="AL5" i="5"/>
  <c r="AL16" i="5"/>
  <c r="AL21" i="5"/>
  <c r="AL19" i="5"/>
  <c r="AL23" i="5"/>
  <c r="AL27" i="5"/>
  <c r="P4" i="5"/>
  <c r="AL7" i="5"/>
  <c r="AL11" i="5"/>
  <c r="AL15" i="5"/>
  <c r="K16" i="4"/>
  <c r="P16" i="4" s="1"/>
  <c r="K17" i="4"/>
  <c r="P17" i="4" s="1"/>
  <c r="K18" i="4"/>
  <c r="P18" i="4" s="1"/>
  <c r="K19" i="4"/>
  <c r="P19" i="4" s="1"/>
  <c r="K20" i="4"/>
  <c r="P20" i="4" s="1"/>
  <c r="K21" i="4"/>
  <c r="P21" i="4" s="1"/>
  <c r="AC31" i="4"/>
  <c r="AC38" i="31" s="1"/>
  <c r="AB31" i="4"/>
  <c r="AB38" i="31" s="1"/>
  <c r="AA31" i="4"/>
  <c r="AA38" i="31" s="1"/>
  <c r="Z31" i="4"/>
  <c r="Z38" i="31" s="1"/>
  <c r="Y31" i="4"/>
  <c r="Y38" i="31" s="1"/>
  <c r="X31" i="4"/>
  <c r="X38" i="31" s="1"/>
  <c r="W31" i="4"/>
  <c r="W38" i="31" s="1"/>
  <c r="V31" i="4"/>
  <c r="V38" i="31" s="1"/>
  <c r="U31" i="4"/>
  <c r="U38" i="31" s="1"/>
  <c r="T31" i="4"/>
  <c r="T38" i="31" s="1"/>
  <c r="S31" i="4"/>
  <c r="S38" i="31" s="1"/>
  <c r="R31" i="4"/>
  <c r="J31" i="4"/>
  <c r="J38" i="31" s="1"/>
  <c r="I31" i="4"/>
  <c r="I38" i="31" s="1"/>
  <c r="A31" i="4"/>
  <c r="K30" i="4"/>
  <c r="P30" i="4" s="1"/>
  <c r="K29" i="4"/>
  <c r="P29" i="4" s="1"/>
  <c r="K28" i="4"/>
  <c r="P28" i="4" s="1"/>
  <c r="K27" i="4"/>
  <c r="P27" i="4" s="1"/>
  <c r="K26" i="4"/>
  <c r="P26" i="4" s="1"/>
  <c r="K25" i="4"/>
  <c r="P25" i="4" s="1"/>
  <c r="K22" i="4"/>
  <c r="P22" i="4" s="1"/>
  <c r="K15" i="4"/>
  <c r="P15" i="4" s="1"/>
  <c r="K14" i="4"/>
  <c r="P14" i="4" s="1"/>
  <c r="K13" i="4"/>
  <c r="P13" i="4" s="1"/>
  <c r="K12" i="4"/>
  <c r="P12" i="4" s="1"/>
  <c r="K11" i="4"/>
  <c r="P11" i="4" s="1"/>
  <c r="K10" i="4"/>
  <c r="P10" i="4" s="1"/>
  <c r="K9" i="4"/>
  <c r="P9" i="4" s="1"/>
  <c r="K8" i="4"/>
  <c r="P8" i="4" s="1"/>
  <c r="K7" i="4"/>
  <c r="P7" i="4" s="1"/>
  <c r="K6" i="4"/>
  <c r="P6" i="4" s="1"/>
  <c r="K5" i="4"/>
  <c r="P5" i="4" s="1"/>
  <c r="K4" i="4"/>
  <c r="P4" i="4" s="1"/>
  <c r="S31" i="3"/>
  <c r="S37" i="31" s="1"/>
  <c r="K8" i="3"/>
  <c r="P8" i="3" s="1"/>
  <c r="K9" i="3"/>
  <c r="P9" i="3" s="1"/>
  <c r="K10" i="3"/>
  <c r="P10" i="3" s="1"/>
  <c r="K11" i="3"/>
  <c r="P11" i="3" s="1"/>
  <c r="K12" i="3"/>
  <c r="P12" i="3" s="1"/>
  <c r="K13" i="3"/>
  <c r="P13" i="3" s="1"/>
  <c r="K14" i="3"/>
  <c r="P14" i="3" s="1"/>
  <c r="K15" i="3"/>
  <c r="P15" i="3" s="1"/>
  <c r="K16" i="3"/>
  <c r="P16" i="3" s="1"/>
  <c r="K17" i="3"/>
  <c r="P17" i="3" s="1"/>
  <c r="K24" i="3"/>
  <c r="P24" i="3" s="1"/>
  <c r="K25" i="3"/>
  <c r="P25" i="3" s="1"/>
  <c r="K26" i="3"/>
  <c r="P26" i="3" s="1"/>
  <c r="K27" i="3"/>
  <c r="P27" i="3" s="1"/>
  <c r="K28" i="3"/>
  <c r="P28" i="3" s="1"/>
  <c r="K29" i="3"/>
  <c r="P29" i="3" s="1"/>
  <c r="K30" i="3"/>
  <c r="P30" i="3" s="1"/>
  <c r="AC31" i="3"/>
  <c r="AC37" i="31" s="1"/>
  <c r="AB31" i="3"/>
  <c r="AB37" i="31" s="1"/>
  <c r="AA31" i="3"/>
  <c r="AA37" i="31" s="1"/>
  <c r="Z31" i="3"/>
  <c r="Z37" i="31" s="1"/>
  <c r="Y31" i="3"/>
  <c r="Y37" i="31" s="1"/>
  <c r="X31" i="3"/>
  <c r="X37" i="31" s="1"/>
  <c r="W31" i="3"/>
  <c r="W37" i="31" s="1"/>
  <c r="V31" i="3"/>
  <c r="V37" i="31" s="1"/>
  <c r="U31" i="3"/>
  <c r="U37" i="31" s="1"/>
  <c r="T31" i="3"/>
  <c r="T37" i="31" s="1"/>
  <c r="R31" i="3"/>
  <c r="R37" i="31" s="1"/>
  <c r="J31" i="3"/>
  <c r="J37" i="31" s="1"/>
  <c r="I31" i="3"/>
  <c r="I37" i="31" s="1"/>
  <c r="A31" i="3"/>
  <c r="K7" i="3"/>
  <c r="P7" i="3" s="1"/>
  <c r="K6" i="3"/>
  <c r="P6" i="3" s="1"/>
  <c r="K5" i="3"/>
  <c r="P5" i="3" s="1"/>
  <c r="AL15" i="14" l="1"/>
  <c r="AK15" i="14" s="1"/>
  <c r="AH26" i="14"/>
  <c r="AL26" i="14" s="1"/>
  <c r="AH25" i="14"/>
  <c r="AL25" i="14" s="1"/>
  <c r="AH35" i="12"/>
  <c r="J10" i="17" s="1"/>
  <c r="AM26" i="16"/>
  <c r="AN26" i="16" s="1"/>
  <c r="AM14" i="16"/>
  <c r="AN14" i="16" s="1"/>
  <c r="AM25" i="16"/>
  <c r="AN25" i="16" s="1"/>
  <c r="AM13" i="16"/>
  <c r="AN13" i="16" s="1"/>
  <c r="AM30" i="16"/>
  <c r="AN30" i="16" s="1"/>
  <c r="AM22" i="16"/>
  <c r="AN22" i="16" s="1"/>
  <c r="AM9" i="16"/>
  <c r="AN9" i="16" s="1"/>
  <c r="AM18" i="16"/>
  <c r="AN18" i="16" s="1"/>
  <c r="AM29" i="16"/>
  <c r="AN29" i="16" s="1"/>
  <c r="AK10" i="15"/>
  <c r="AM10" i="15"/>
  <c r="AN10" i="15" s="1"/>
  <c r="AK30" i="15"/>
  <c r="AM30" i="15"/>
  <c r="AN30" i="15" s="1"/>
  <c r="AL6" i="15"/>
  <c r="AM11" i="13"/>
  <c r="AN11" i="13" s="1"/>
  <c r="AM7" i="13"/>
  <c r="AN7" i="13" s="1"/>
  <c r="AM6" i="11"/>
  <c r="AN6" i="11" s="1"/>
  <c r="AM14" i="11"/>
  <c r="AN14" i="11" s="1"/>
  <c r="AM22" i="11"/>
  <c r="AN22" i="11" s="1"/>
  <c r="AM10" i="11"/>
  <c r="AN10" i="11" s="1"/>
  <c r="P31" i="11"/>
  <c r="AG31" i="11"/>
  <c r="AG33" i="12" s="1"/>
  <c r="AL5" i="10"/>
  <c r="AK5" i="10" s="1"/>
  <c r="AM7" i="9"/>
  <c r="AN7" i="9" s="1"/>
  <c r="AM5" i="9"/>
  <c r="AN5" i="9" s="1"/>
  <c r="AG31" i="8"/>
  <c r="AG34" i="8" s="1"/>
  <c r="P31" i="7"/>
  <c r="P33" i="8" s="1"/>
  <c r="P35" i="8" s="1"/>
  <c r="AM18" i="5"/>
  <c r="AN18" i="5" s="1"/>
  <c r="AM6" i="5"/>
  <c r="AN6" i="5" s="1"/>
  <c r="AM14" i="5"/>
  <c r="AN14" i="5" s="1"/>
  <c r="AM10" i="5"/>
  <c r="AN10" i="5" s="1"/>
  <c r="AM30" i="5"/>
  <c r="AN30" i="5" s="1"/>
  <c r="AM26" i="5"/>
  <c r="AN26" i="5" s="1"/>
  <c r="AL4" i="5"/>
  <c r="AG31" i="5"/>
  <c r="AG39" i="31" s="1"/>
  <c r="AL12" i="4"/>
  <c r="AK12" i="4" s="1"/>
  <c r="AL21" i="4"/>
  <c r="AK21" i="4" s="1"/>
  <c r="AL22" i="4"/>
  <c r="AK22" i="4" s="1"/>
  <c r="AL19" i="4"/>
  <c r="AK19" i="4" s="1"/>
  <c r="AL17" i="4"/>
  <c r="AK17" i="4" s="1"/>
  <c r="AL8" i="4"/>
  <c r="AK8" i="4" s="1"/>
  <c r="AG31" i="4"/>
  <c r="AG38" i="31" s="1"/>
  <c r="AL28" i="4"/>
  <c r="AK28" i="4" s="1"/>
  <c r="AL30" i="4"/>
  <c r="AK30" i="4" s="1"/>
  <c r="AL9" i="3"/>
  <c r="AL28" i="3"/>
  <c r="AL25" i="3"/>
  <c r="AL24" i="3"/>
  <c r="AL15" i="3"/>
  <c r="AL14" i="3"/>
  <c r="AL6" i="3"/>
  <c r="AL29" i="3"/>
  <c r="AK31" i="8"/>
  <c r="AC43" i="31"/>
  <c r="AM10" i="16"/>
  <c r="AN10" i="16" s="1"/>
  <c r="AM6" i="16"/>
  <c r="AN6" i="16" s="1"/>
  <c r="AM5" i="16"/>
  <c r="AN5" i="16" s="1"/>
  <c r="AG31" i="16"/>
  <c r="AG34" i="29" s="1"/>
  <c r="AG37" i="29" s="1"/>
  <c r="J25" i="17" s="1"/>
  <c r="D33" i="17" s="1"/>
  <c r="AM27" i="13"/>
  <c r="AN27" i="13" s="1"/>
  <c r="AM19" i="13"/>
  <c r="AN19" i="13" s="1"/>
  <c r="AM23" i="13"/>
  <c r="AN23" i="13" s="1"/>
  <c r="AG31" i="13"/>
  <c r="AG34" i="20" s="1"/>
  <c r="AG36" i="20" s="1"/>
  <c r="AL15" i="13"/>
  <c r="AK15" i="13" s="1"/>
  <c r="AM22" i="12"/>
  <c r="AN22" i="12" s="1"/>
  <c r="AM21" i="12"/>
  <c r="AN21" i="12" s="1"/>
  <c r="AM13" i="12"/>
  <c r="AN13" i="12" s="1"/>
  <c r="AM17" i="12"/>
  <c r="AN17" i="12" s="1"/>
  <c r="AM6" i="12"/>
  <c r="AN6" i="12" s="1"/>
  <c r="AM5" i="12"/>
  <c r="AN5" i="12" s="1"/>
  <c r="AG31" i="12"/>
  <c r="AG34" i="12" s="1"/>
  <c r="AM24" i="10"/>
  <c r="AN24" i="10" s="1"/>
  <c r="AM22" i="10"/>
  <c r="AN22" i="10" s="1"/>
  <c r="AM30" i="10"/>
  <c r="AN30" i="10" s="1"/>
  <c r="AM28" i="10"/>
  <c r="AN28" i="10" s="1"/>
  <c r="AM26" i="10"/>
  <c r="AN26" i="10" s="1"/>
  <c r="AM9" i="10"/>
  <c r="AN9" i="10" s="1"/>
  <c r="R38" i="10"/>
  <c r="AM16" i="10"/>
  <c r="AN16" i="10" s="1"/>
  <c r="AM7" i="10"/>
  <c r="AN7" i="10" s="1"/>
  <c r="AM14" i="10"/>
  <c r="AN14" i="10" s="1"/>
  <c r="AM12" i="10"/>
  <c r="AN12" i="10" s="1"/>
  <c r="AG34" i="10"/>
  <c r="AL20" i="10"/>
  <c r="AK20" i="10" s="1"/>
  <c r="AM27" i="9"/>
  <c r="AN27" i="9" s="1"/>
  <c r="AM25" i="9"/>
  <c r="AN25" i="9" s="1"/>
  <c r="AM21" i="9"/>
  <c r="AN21" i="9" s="1"/>
  <c r="AM23" i="9"/>
  <c r="AN23" i="9" s="1"/>
  <c r="AM19" i="9"/>
  <c r="AN19" i="9" s="1"/>
  <c r="AG31" i="9"/>
  <c r="AM20" i="13"/>
  <c r="AN20" i="13" s="1"/>
  <c r="I39" i="32"/>
  <c r="C9" i="17" s="1"/>
  <c r="AB43" i="31"/>
  <c r="I43" i="31"/>
  <c r="C7" i="17" s="1"/>
  <c r="I38" i="10"/>
  <c r="J38" i="10"/>
  <c r="AM8" i="9"/>
  <c r="AN8" i="9" s="1"/>
  <c r="J39" i="32"/>
  <c r="P31" i="6"/>
  <c r="P40" i="31" s="1"/>
  <c r="AE31" i="6"/>
  <c r="S43" i="31"/>
  <c r="X37" i="22"/>
  <c r="T43" i="31"/>
  <c r="X43" i="31"/>
  <c r="AM14" i="9"/>
  <c r="AN14" i="9" s="1"/>
  <c r="AM11" i="9"/>
  <c r="AN11" i="9" s="1"/>
  <c r="W43" i="31"/>
  <c r="E11" i="17"/>
  <c r="B11" i="17"/>
  <c r="R11" i="17" s="1"/>
  <c r="E14" i="17"/>
  <c r="B14" i="17"/>
  <c r="R14" i="17" s="1"/>
  <c r="Y43" i="31"/>
  <c r="AM10" i="9"/>
  <c r="AN10" i="9" s="1"/>
  <c r="P36" i="10"/>
  <c r="P36" i="32"/>
  <c r="AA43" i="31"/>
  <c r="K36" i="10"/>
  <c r="K36" i="32"/>
  <c r="U43" i="31"/>
  <c r="J43" i="31"/>
  <c r="R38" i="31"/>
  <c r="R43" i="31" s="1"/>
  <c r="R32" i="4"/>
  <c r="V43" i="31"/>
  <c r="Z43" i="31"/>
  <c r="AM9" i="9"/>
  <c r="AN9" i="9" s="1"/>
  <c r="AM15" i="9"/>
  <c r="AN15" i="9" s="1"/>
  <c r="AM13" i="9"/>
  <c r="AN13" i="9" s="1"/>
  <c r="AM12" i="9"/>
  <c r="AN12" i="9" s="1"/>
  <c r="AM6" i="10"/>
  <c r="AN6" i="10" s="1"/>
  <c r="E17" i="17"/>
  <c r="B17" i="17"/>
  <c r="R17" i="17" s="1"/>
  <c r="K37" i="10"/>
  <c r="K37" i="32"/>
  <c r="K34" i="22"/>
  <c r="K32" i="14"/>
  <c r="AM22" i="9"/>
  <c r="AN22" i="9" s="1"/>
  <c r="AM20" i="9"/>
  <c r="AN20" i="9" s="1"/>
  <c r="AM11" i="11"/>
  <c r="AN11" i="11" s="1"/>
  <c r="AM7" i="11"/>
  <c r="AN7" i="11" s="1"/>
  <c r="AM12" i="11"/>
  <c r="AN12" i="11" s="1"/>
  <c r="AM16" i="11"/>
  <c r="AN16" i="11" s="1"/>
  <c r="AM9" i="11"/>
  <c r="AN9" i="11" s="1"/>
  <c r="AM18" i="12"/>
  <c r="AN18" i="12" s="1"/>
  <c r="AM29" i="12"/>
  <c r="AN29" i="12" s="1"/>
  <c r="AM27" i="12"/>
  <c r="AN27" i="12" s="1"/>
  <c r="AM20" i="12"/>
  <c r="AN20" i="12" s="1"/>
  <c r="AM18" i="13"/>
  <c r="AN18" i="13" s="1"/>
  <c r="AM28" i="13"/>
  <c r="AN28" i="13" s="1"/>
  <c r="AM16" i="13"/>
  <c r="AN16" i="13" s="1"/>
  <c r="AM18" i="11"/>
  <c r="AN18" i="11" s="1"/>
  <c r="AM30" i="8"/>
  <c r="AN30" i="8" s="1"/>
  <c r="AM18" i="9"/>
  <c r="AN18" i="9" s="1"/>
  <c r="AM28" i="9"/>
  <c r="AN28" i="9" s="1"/>
  <c r="AM16" i="9"/>
  <c r="AN16" i="9" s="1"/>
  <c r="AM5" i="11"/>
  <c r="AN5" i="11" s="1"/>
  <c r="AM16" i="12"/>
  <c r="AN16" i="12" s="1"/>
  <c r="AM23" i="12"/>
  <c r="AN23" i="12" s="1"/>
  <c r="AM15" i="12"/>
  <c r="AN15" i="12" s="1"/>
  <c r="AM24" i="12"/>
  <c r="AN24" i="12" s="1"/>
  <c r="AM25" i="13"/>
  <c r="AN25" i="13" s="1"/>
  <c r="AM17" i="13"/>
  <c r="AN17" i="13" s="1"/>
  <c r="AM9" i="13"/>
  <c r="AN9" i="13" s="1"/>
  <c r="AM30" i="13"/>
  <c r="AN30" i="13" s="1"/>
  <c r="AM14" i="13"/>
  <c r="AN14" i="13" s="1"/>
  <c r="AM24" i="13"/>
  <c r="AN24" i="13" s="1"/>
  <c r="AM12" i="13"/>
  <c r="AN12" i="13" s="1"/>
  <c r="AM28" i="8"/>
  <c r="AN28" i="8" s="1"/>
  <c r="AM29" i="8"/>
  <c r="AN29" i="8" s="1"/>
  <c r="AM30" i="9"/>
  <c r="AN30" i="9" s="1"/>
  <c r="AM29" i="9"/>
  <c r="AN29" i="9" s="1"/>
  <c r="AM17" i="9"/>
  <c r="AN17" i="9" s="1"/>
  <c r="AM23" i="11"/>
  <c r="AN23" i="11" s="1"/>
  <c r="AM8" i="11"/>
  <c r="AN8" i="11" s="1"/>
  <c r="AM25" i="11"/>
  <c r="AN25" i="11" s="1"/>
  <c r="AM24" i="11"/>
  <c r="AN24" i="11" s="1"/>
  <c r="AM30" i="12"/>
  <c r="AN30" i="12" s="1"/>
  <c r="AM14" i="12"/>
  <c r="AN14" i="12" s="1"/>
  <c r="AM11" i="12"/>
  <c r="AN11" i="12" s="1"/>
  <c r="AM12" i="12"/>
  <c r="AN12" i="12" s="1"/>
  <c r="AM28" i="12"/>
  <c r="AN28" i="12" s="1"/>
  <c r="AM19" i="12"/>
  <c r="AN19" i="12" s="1"/>
  <c r="AM26" i="13"/>
  <c r="AN26" i="13" s="1"/>
  <c r="AM10" i="13"/>
  <c r="AN10" i="13" s="1"/>
  <c r="AM8" i="13"/>
  <c r="AN8" i="13" s="1"/>
  <c r="R32" i="3"/>
  <c r="AM27" i="8"/>
  <c r="AN27" i="8" s="1"/>
  <c r="AM26" i="9"/>
  <c r="AN26" i="9" s="1"/>
  <c r="AM24" i="9"/>
  <c r="AN24" i="9" s="1"/>
  <c r="AM31" i="10"/>
  <c r="AN31" i="10" s="1"/>
  <c r="AM19" i="11"/>
  <c r="AN19" i="11" s="1"/>
  <c r="AM15" i="11"/>
  <c r="AN15" i="11" s="1"/>
  <c r="AM17" i="11"/>
  <c r="AN17" i="11" s="1"/>
  <c r="AM21" i="11"/>
  <c r="AN21" i="11" s="1"/>
  <c r="AM20" i="11"/>
  <c r="AN20" i="11" s="1"/>
  <c r="AM13" i="11"/>
  <c r="AN13" i="11" s="1"/>
  <c r="AM26" i="12"/>
  <c r="AN26" i="12" s="1"/>
  <c r="AM10" i="12"/>
  <c r="AN10" i="12" s="1"/>
  <c r="AM8" i="12"/>
  <c r="AN8" i="12" s="1"/>
  <c r="AM9" i="12"/>
  <c r="AN9" i="12" s="1"/>
  <c r="AM25" i="12"/>
  <c r="AN25" i="12" s="1"/>
  <c r="AM7" i="12"/>
  <c r="AN7" i="12" s="1"/>
  <c r="AM29" i="13"/>
  <c r="AN29" i="13" s="1"/>
  <c r="AM21" i="13"/>
  <c r="AN21" i="13" s="1"/>
  <c r="AM13" i="13"/>
  <c r="AN13" i="13" s="1"/>
  <c r="AM5" i="13"/>
  <c r="AN5" i="13" s="1"/>
  <c r="AM22" i="13"/>
  <c r="AN22" i="13" s="1"/>
  <c r="AM6" i="13"/>
  <c r="AN6" i="13" s="1"/>
  <c r="AM6" i="9"/>
  <c r="AN6" i="9" s="1"/>
  <c r="AM26" i="8"/>
  <c r="AN26" i="8" s="1"/>
  <c r="AM25" i="8"/>
  <c r="AN25" i="8" s="1"/>
  <c r="AM24" i="8"/>
  <c r="AN24" i="8" s="1"/>
  <c r="AM23" i="8"/>
  <c r="AN23" i="8" s="1"/>
  <c r="AM22" i="8"/>
  <c r="AN22" i="8" s="1"/>
  <c r="AM21" i="8"/>
  <c r="AN21" i="8" s="1"/>
  <c r="AM20" i="8"/>
  <c r="AN20" i="8" s="1"/>
  <c r="AM19" i="8"/>
  <c r="AN19" i="8" s="1"/>
  <c r="AM18" i="8"/>
  <c r="AN18" i="8" s="1"/>
  <c r="AM17" i="8"/>
  <c r="AN17" i="8" s="1"/>
  <c r="AM16" i="8"/>
  <c r="AN16" i="8" s="1"/>
  <c r="AM15" i="8"/>
  <c r="AN15" i="8" s="1"/>
  <c r="AM14" i="8"/>
  <c r="AN14" i="8" s="1"/>
  <c r="AM13" i="8"/>
  <c r="AN13" i="8" s="1"/>
  <c r="AM12" i="8"/>
  <c r="AN12" i="8" s="1"/>
  <c r="AM11" i="8"/>
  <c r="AN11" i="8" s="1"/>
  <c r="AM10" i="8"/>
  <c r="AN10" i="8" s="1"/>
  <c r="AM9" i="8"/>
  <c r="AN9" i="8" s="1"/>
  <c r="AM8" i="8"/>
  <c r="AN8" i="8" s="1"/>
  <c r="AM7" i="8"/>
  <c r="AN7" i="8" s="1"/>
  <c r="AM6" i="8"/>
  <c r="AN6" i="8" s="1"/>
  <c r="AM5" i="8"/>
  <c r="AN5" i="8" s="1"/>
  <c r="AE31" i="7"/>
  <c r="AE33" i="8" s="1"/>
  <c r="AM20" i="7"/>
  <c r="AN20" i="7" s="1"/>
  <c r="AM10" i="7"/>
  <c r="AN10" i="7" s="1"/>
  <c r="AM8" i="7"/>
  <c r="AN8" i="7" s="1"/>
  <c r="AM26" i="7"/>
  <c r="AN26" i="7" s="1"/>
  <c r="AM7" i="7"/>
  <c r="AN7" i="7" s="1"/>
  <c r="AM9" i="7"/>
  <c r="AN9" i="7" s="1"/>
  <c r="AM15" i="7"/>
  <c r="AN15" i="7" s="1"/>
  <c r="AM16" i="7"/>
  <c r="AN16" i="7" s="1"/>
  <c r="AM29" i="7"/>
  <c r="AN29" i="7" s="1"/>
  <c r="AM19" i="7"/>
  <c r="AN19" i="7" s="1"/>
  <c r="AM12" i="7"/>
  <c r="AN12" i="7" s="1"/>
  <c r="AM30" i="7"/>
  <c r="AN30" i="7" s="1"/>
  <c r="AM6" i="7"/>
  <c r="AN6" i="7" s="1"/>
  <c r="AM17" i="7"/>
  <c r="AN17" i="7" s="1"/>
  <c r="AM18" i="7"/>
  <c r="AN18" i="7" s="1"/>
  <c r="AM14" i="7"/>
  <c r="AN14" i="7" s="1"/>
  <c r="AM11" i="7"/>
  <c r="AN11" i="7" s="1"/>
  <c r="AM23" i="7"/>
  <c r="AN23" i="7" s="1"/>
  <c r="AM25" i="7"/>
  <c r="AN25" i="7" s="1"/>
  <c r="AM5" i="7"/>
  <c r="AN5" i="7" s="1"/>
  <c r="AM24" i="7"/>
  <c r="AN24" i="7" s="1"/>
  <c r="AM28" i="7"/>
  <c r="AN28" i="7" s="1"/>
  <c r="AM27" i="7"/>
  <c r="AN27" i="7" s="1"/>
  <c r="AM13" i="7"/>
  <c r="AN13" i="7" s="1"/>
  <c r="AM22" i="7"/>
  <c r="AN22" i="7" s="1"/>
  <c r="AM21" i="7"/>
  <c r="AN21" i="7" s="1"/>
  <c r="AM30" i="6"/>
  <c r="AN30" i="6" s="1"/>
  <c r="AM22" i="6"/>
  <c r="AN22" i="6" s="1"/>
  <c r="AM29" i="6"/>
  <c r="AN29" i="6" s="1"/>
  <c r="AM28" i="6"/>
  <c r="AN28" i="6" s="1"/>
  <c r="AM26" i="6"/>
  <c r="AN26" i="6" s="1"/>
  <c r="AM25" i="6"/>
  <c r="AN25" i="6" s="1"/>
  <c r="AM24" i="6"/>
  <c r="AN24" i="6" s="1"/>
  <c r="AM23" i="6"/>
  <c r="AN23" i="6" s="1"/>
  <c r="AM21" i="6"/>
  <c r="AN21" i="6" s="1"/>
  <c r="AM20" i="6"/>
  <c r="AN20" i="6" s="1"/>
  <c r="AM18" i="6"/>
  <c r="AN18" i="6" s="1"/>
  <c r="AM17" i="6"/>
  <c r="AN17" i="6" s="1"/>
  <c r="AM16" i="6"/>
  <c r="AN16" i="6" s="1"/>
  <c r="AM15" i="6"/>
  <c r="AN15" i="6" s="1"/>
  <c r="AM14" i="6"/>
  <c r="AN14" i="6" s="1"/>
  <c r="AM13" i="6"/>
  <c r="AN13" i="6" s="1"/>
  <c r="AM12" i="6"/>
  <c r="AN12" i="6" s="1"/>
  <c r="AM11" i="6"/>
  <c r="AN11" i="6" s="1"/>
  <c r="AM10" i="6"/>
  <c r="AN10" i="6" s="1"/>
  <c r="AM9" i="6"/>
  <c r="AN9" i="6" s="1"/>
  <c r="AM8" i="6"/>
  <c r="AN8" i="6" s="1"/>
  <c r="AM7" i="6"/>
  <c r="AN7" i="6" s="1"/>
  <c r="AM6" i="6"/>
  <c r="AN6" i="6" s="1"/>
  <c r="AM5" i="6"/>
  <c r="AN5" i="6" s="1"/>
  <c r="AM29" i="5"/>
  <c r="AN29" i="5" s="1"/>
  <c r="AM28" i="5"/>
  <c r="AN28" i="5" s="1"/>
  <c r="AM27" i="5"/>
  <c r="AN27" i="5" s="1"/>
  <c r="AM25" i="5"/>
  <c r="AN25" i="5" s="1"/>
  <c r="AM24" i="5"/>
  <c r="AN24" i="5" s="1"/>
  <c r="AM23" i="5"/>
  <c r="AN23" i="5" s="1"/>
  <c r="AM22" i="5"/>
  <c r="AN22" i="5" s="1"/>
  <c r="AM21" i="5"/>
  <c r="AN21" i="5" s="1"/>
  <c r="AM20" i="5"/>
  <c r="AN20" i="5" s="1"/>
  <c r="AM19" i="5"/>
  <c r="AN19" i="5" s="1"/>
  <c r="AM17" i="5"/>
  <c r="AN17" i="5" s="1"/>
  <c r="AM16" i="5"/>
  <c r="AN16" i="5" s="1"/>
  <c r="AM15" i="5"/>
  <c r="AN15" i="5" s="1"/>
  <c r="AM13" i="5"/>
  <c r="AN13" i="5" s="1"/>
  <c r="AM12" i="5"/>
  <c r="AN12" i="5" s="1"/>
  <c r="AM11" i="5"/>
  <c r="AN11" i="5" s="1"/>
  <c r="AM9" i="5"/>
  <c r="AN9" i="5" s="1"/>
  <c r="AM8" i="5"/>
  <c r="AN8" i="5" s="1"/>
  <c r="AM7" i="5"/>
  <c r="AN7" i="5" s="1"/>
  <c r="AM5" i="5"/>
  <c r="AN5" i="5" s="1"/>
  <c r="AM8" i="16"/>
  <c r="AN8" i="16" s="1"/>
  <c r="AM21" i="16"/>
  <c r="AN21" i="16" s="1"/>
  <c r="AM12" i="16"/>
  <c r="AN12" i="16" s="1"/>
  <c r="AM24" i="16"/>
  <c r="AN24" i="16" s="1"/>
  <c r="AM15" i="16"/>
  <c r="AN15" i="16" s="1"/>
  <c r="AM17" i="16"/>
  <c r="AN17" i="16" s="1"/>
  <c r="AM7" i="16"/>
  <c r="AN7" i="16" s="1"/>
  <c r="AM16" i="16"/>
  <c r="AN16" i="16" s="1"/>
  <c r="AM19" i="16"/>
  <c r="AN19" i="16" s="1"/>
  <c r="AM23" i="16"/>
  <c r="AN23" i="16" s="1"/>
  <c r="AM20" i="16"/>
  <c r="AN20" i="16" s="1"/>
  <c r="AM28" i="16"/>
  <c r="AN28" i="16" s="1"/>
  <c r="AM27" i="16"/>
  <c r="AN27" i="16" s="1"/>
  <c r="AM11" i="16"/>
  <c r="AN11" i="16" s="1"/>
  <c r="AM29" i="15"/>
  <c r="AN29" i="15" s="1"/>
  <c r="AM8" i="15"/>
  <c r="AN8" i="15" s="1"/>
  <c r="AM26" i="15"/>
  <c r="AN26" i="15" s="1"/>
  <c r="AM19" i="15"/>
  <c r="AN19" i="15" s="1"/>
  <c r="AM25" i="15"/>
  <c r="AN25" i="15" s="1"/>
  <c r="AM24" i="15"/>
  <c r="AN24" i="15" s="1"/>
  <c r="AM5" i="15"/>
  <c r="AN5" i="15" s="1"/>
  <c r="AM14" i="15"/>
  <c r="AN14" i="15" s="1"/>
  <c r="AM9" i="15"/>
  <c r="AN9" i="15" s="1"/>
  <c r="AM22" i="15"/>
  <c r="AN22" i="15" s="1"/>
  <c r="AM27" i="15"/>
  <c r="AN27" i="15" s="1"/>
  <c r="AM16" i="15"/>
  <c r="AN16" i="15" s="1"/>
  <c r="AM15" i="15"/>
  <c r="AN15" i="15" s="1"/>
  <c r="AM21" i="15"/>
  <c r="AN21" i="15" s="1"/>
  <c r="AM23" i="15"/>
  <c r="AN23" i="15" s="1"/>
  <c r="AM28" i="15"/>
  <c r="AN28" i="15" s="1"/>
  <c r="AM17" i="15"/>
  <c r="AN17" i="15" s="1"/>
  <c r="AM18" i="15"/>
  <c r="AN18" i="15" s="1"/>
  <c r="AM7" i="15"/>
  <c r="AN7" i="15" s="1"/>
  <c r="AM13" i="15"/>
  <c r="AN13" i="15" s="1"/>
  <c r="AM12" i="15"/>
  <c r="AN12" i="15" s="1"/>
  <c r="AM11" i="15"/>
  <c r="AN11" i="15" s="1"/>
  <c r="AM20" i="15"/>
  <c r="AN20" i="15" s="1"/>
  <c r="AM8" i="14"/>
  <c r="AN8" i="14" s="1"/>
  <c r="AM22" i="14"/>
  <c r="AN22" i="14" s="1"/>
  <c r="AM7" i="14"/>
  <c r="AN7" i="14" s="1"/>
  <c r="AM11" i="14"/>
  <c r="AN11" i="14" s="1"/>
  <c r="AM19" i="14"/>
  <c r="AN19" i="14" s="1"/>
  <c r="AM6" i="14"/>
  <c r="AN6" i="14" s="1"/>
  <c r="AM28" i="14"/>
  <c r="AN28" i="14" s="1"/>
  <c r="AM16" i="14"/>
  <c r="AN16" i="14" s="1"/>
  <c r="AM27" i="14"/>
  <c r="AN27" i="14" s="1"/>
  <c r="AM9" i="14"/>
  <c r="AN9" i="14" s="1"/>
  <c r="AM5" i="14"/>
  <c r="AN5" i="14" s="1"/>
  <c r="AM13" i="14"/>
  <c r="AN13" i="14" s="1"/>
  <c r="AM14" i="14"/>
  <c r="AN14" i="14" s="1"/>
  <c r="AM18" i="14"/>
  <c r="AN18" i="14" s="1"/>
  <c r="AM24" i="14"/>
  <c r="AN24" i="14" s="1"/>
  <c r="AM30" i="14"/>
  <c r="AN30" i="14" s="1"/>
  <c r="AM15" i="14"/>
  <c r="AN15" i="14" s="1"/>
  <c r="AM23" i="14"/>
  <c r="AN23" i="14" s="1"/>
  <c r="AM20" i="14"/>
  <c r="AN20" i="14" s="1"/>
  <c r="AM12" i="14"/>
  <c r="AN12" i="14" s="1"/>
  <c r="AM17" i="14"/>
  <c r="AN17" i="14" s="1"/>
  <c r="AM21" i="14"/>
  <c r="AN21" i="14" s="1"/>
  <c r="AM29" i="14"/>
  <c r="AN29" i="14" s="1"/>
  <c r="AM10" i="14"/>
  <c r="AN10" i="14" s="1"/>
  <c r="AM13" i="10"/>
  <c r="AN13" i="10" s="1"/>
  <c r="AM11" i="10"/>
  <c r="AN11" i="10" s="1"/>
  <c r="AM25" i="10"/>
  <c r="AN25" i="10" s="1"/>
  <c r="AM8" i="10"/>
  <c r="AN8" i="10" s="1"/>
  <c r="AM23" i="10"/>
  <c r="AN23" i="10" s="1"/>
  <c r="AM29" i="10"/>
  <c r="AN29" i="10" s="1"/>
  <c r="AM27" i="10"/>
  <c r="AN27" i="10" s="1"/>
  <c r="AM21" i="10"/>
  <c r="AN21" i="10" s="1"/>
  <c r="AM19" i="10"/>
  <c r="AN19" i="10" s="1"/>
  <c r="AM17" i="10"/>
  <c r="AN17" i="10" s="1"/>
  <c r="AM15" i="10"/>
  <c r="AN15" i="10" s="1"/>
  <c r="P34" i="10"/>
  <c r="AE40" i="31"/>
  <c r="K32" i="11"/>
  <c r="K33" i="12"/>
  <c r="K32" i="15"/>
  <c r="K32" i="5"/>
  <c r="K32" i="12"/>
  <c r="K34" i="12"/>
  <c r="K32" i="16"/>
  <c r="K32" i="7"/>
  <c r="K33" i="8"/>
  <c r="K32" i="9"/>
  <c r="K35" i="10"/>
  <c r="K32" i="13"/>
  <c r="K32" i="8"/>
  <c r="K34" i="8"/>
  <c r="K32" i="6"/>
  <c r="AL19" i="6"/>
  <c r="AL4" i="16"/>
  <c r="AK4" i="16" s="1"/>
  <c r="AE31" i="16"/>
  <c r="AE34" i="29" s="1"/>
  <c r="AE37" i="29" s="1"/>
  <c r="AE31" i="15"/>
  <c r="AL4" i="15"/>
  <c r="AK4" i="15" s="1"/>
  <c r="AL4" i="14"/>
  <c r="AK4" i="14" s="1"/>
  <c r="AE31" i="14"/>
  <c r="AE31" i="13"/>
  <c r="AE34" i="20" s="1"/>
  <c r="AE36" i="20" s="1"/>
  <c r="AL4" i="13"/>
  <c r="AK4" i="13" s="1"/>
  <c r="AL4" i="12"/>
  <c r="AE34" i="12"/>
  <c r="P33" i="12"/>
  <c r="P35" i="12" s="1"/>
  <c r="AL4" i="10"/>
  <c r="AE31" i="9"/>
  <c r="AL4" i="9"/>
  <c r="AK4" i="9" s="1"/>
  <c r="AE31" i="8"/>
  <c r="AE34" i="8" s="1"/>
  <c r="P31" i="5"/>
  <c r="P39" i="31" s="1"/>
  <c r="AL18" i="4"/>
  <c r="AK18" i="4" s="1"/>
  <c r="AL20" i="4"/>
  <c r="AK20" i="4" s="1"/>
  <c r="AL16" i="4"/>
  <c r="AK16" i="4" s="1"/>
  <c r="P31" i="4"/>
  <c r="P38" i="31" s="1"/>
  <c r="AL11" i="4"/>
  <c r="AK11" i="4" s="1"/>
  <c r="AL6" i="4"/>
  <c r="AK6" i="4" s="1"/>
  <c r="AL9" i="4"/>
  <c r="AK9" i="4" s="1"/>
  <c r="AL25" i="4"/>
  <c r="AK25" i="4" s="1"/>
  <c r="AL13" i="4"/>
  <c r="AK13" i="4" s="1"/>
  <c r="AL29" i="4"/>
  <c r="AK29" i="4" s="1"/>
  <c r="AL7" i="4"/>
  <c r="AK7" i="4" s="1"/>
  <c r="AL15" i="4"/>
  <c r="AK15" i="4" s="1"/>
  <c r="AL5" i="4"/>
  <c r="AK5" i="4" s="1"/>
  <c r="AL27" i="4"/>
  <c r="AK27" i="4" s="1"/>
  <c r="AM8" i="4"/>
  <c r="AN8" i="4" s="1"/>
  <c r="AL10" i="4"/>
  <c r="AK10" i="4" s="1"/>
  <c r="AL14" i="4"/>
  <c r="AK14" i="4" s="1"/>
  <c r="AL26" i="4"/>
  <c r="AK26" i="4" s="1"/>
  <c r="K31" i="4"/>
  <c r="K38" i="31" s="1"/>
  <c r="AL4" i="4"/>
  <c r="AK4" i="4" s="1"/>
  <c r="AL12" i="3"/>
  <c r="AL26" i="3"/>
  <c r="AL16" i="3"/>
  <c r="AL27" i="3"/>
  <c r="AL30" i="3"/>
  <c r="AL11" i="3"/>
  <c r="AL17" i="3"/>
  <c r="AL13" i="3"/>
  <c r="K31" i="3"/>
  <c r="K37" i="31" s="1"/>
  <c r="AL5" i="3"/>
  <c r="AL10" i="3"/>
  <c r="AL8" i="3"/>
  <c r="AL7" i="3"/>
  <c r="P4" i="3"/>
  <c r="P11" i="2"/>
  <c r="AH11" i="2" s="1"/>
  <c r="P10" i="2"/>
  <c r="AH10" i="2" s="1"/>
  <c r="AC31" i="2"/>
  <c r="AB31" i="2"/>
  <c r="AA31" i="2"/>
  <c r="Z31" i="2"/>
  <c r="Y31" i="2"/>
  <c r="X31" i="2"/>
  <c r="W31" i="2"/>
  <c r="V31" i="2"/>
  <c r="U31" i="2"/>
  <c r="T31" i="2"/>
  <c r="R31" i="2"/>
  <c r="I31" i="2"/>
  <c r="C5" i="17" s="1"/>
  <c r="A31" i="2"/>
  <c r="K9" i="2"/>
  <c r="P9" i="2" s="1"/>
  <c r="K8" i="2"/>
  <c r="P8" i="2" s="1"/>
  <c r="K7" i="2"/>
  <c r="P7" i="2" s="1"/>
  <c r="AM7" i="2" s="1"/>
  <c r="AN7" i="2" s="1"/>
  <c r="K6" i="2"/>
  <c r="P6" i="2" s="1"/>
  <c r="K4" i="2"/>
  <c r="P4" i="2" s="1"/>
  <c r="AM4" i="2" s="1"/>
  <c r="AN4" i="2" s="1"/>
  <c r="A31" i="1"/>
  <c r="R31" i="1"/>
  <c r="T31" i="1"/>
  <c r="U31" i="1"/>
  <c r="V31" i="1"/>
  <c r="P5" i="1"/>
  <c r="AH5" i="1" s="1"/>
  <c r="AL5" i="1" s="1"/>
  <c r="AK5" i="1" s="1"/>
  <c r="P6" i="1"/>
  <c r="AH6" i="1" s="1"/>
  <c r="P7" i="1"/>
  <c r="AM7" i="1" s="1"/>
  <c r="AN7" i="1" s="1"/>
  <c r="AC31" i="1"/>
  <c r="AB31" i="1"/>
  <c r="AA31" i="1"/>
  <c r="Z31" i="1"/>
  <c r="Y31" i="1"/>
  <c r="X31" i="1"/>
  <c r="W31" i="1"/>
  <c r="J31" i="1"/>
  <c r="I31" i="1"/>
  <c r="H31" i="1"/>
  <c r="P30" i="1"/>
  <c r="P9" i="1"/>
  <c r="AH9" i="1" s="1"/>
  <c r="P8" i="1"/>
  <c r="AH8" i="1" s="1"/>
  <c r="AK25" i="14" l="1"/>
  <c r="AM25" i="14"/>
  <c r="AN25" i="14" s="1"/>
  <c r="AK26" i="14"/>
  <c r="AM26" i="14"/>
  <c r="AN26" i="14" s="1"/>
  <c r="AH31" i="14"/>
  <c r="AH34" i="22" s="1"/>
  <c r="AH37" i="22" s="1"/>
  <c r="J12" i="17" s="1"/>
  <c r="T17" i="17"/>
  <c r="T14" i="17"/>
  <c r="AK6" i="15"/>
  <c r="AM6" i="15"/>
  <c r="AN6" i="15" s="1"/>
  <c r="T11" i="17"/>
  <c r="AK4" i="12"/>
  <c r="AK31" i="12" s="1"/>
  <c r="AK34" i="12" s="1"/>
  <c r="AG35" i="12"/>
  <c r="AL4" i="7"/>
  <c r="AG31" i="7"/>
  <c r="AG33" i="8" s="1"/>
  <c r="AG35" i="8" s="1"/>
  <c r="AM30" i="4"/>
  <c r="AN30" i="4" s="1"/>
  <c r="AM28" i="4"/>
  <c r="AN28" i="4" s="1"/>
  <c r="AM17" i="4"/>
  <c r="AN17" i="4" s="1"/>
  <c r="AM19" i="4"/>
  <c r="AN19" i="4" s="1"/>
  <c r="AM22" i="4"/>
  <c r="AN22" i="4" s="1"/>
  <c r="AK31" i="4"/>
  <c r="AM21" i="4"/>
  <c r="AN21" i="4" s="1"/>
  <c r="AM12" i="4"/>
  <c r="AN12" i="4" s="1"/>
  <c r="AM29" i="3"/>
  <c r="AN29" i="3" s="1"/>
  <c r="AM6" i="3"/>
  <c r="AN6" i="3" s="1"/>
  <c r="AM14" i="3"/>
  <c r="AN14" i="3" s="1"/>
  <c r="AM15" i="3"/>
  <c r="AN15" i="3" s="1"/>
  <c r="AM24" i="3"/>
  <c r="AN24" i="3" s="1"/>
  <c r="AM25" i="3"/>
  <c r="AN25" i="3" s="1"/>
  <c r="AM28" i="3"/>
  <c r="AN28" i="3" s="1"/>
  <c r="AM9" i="3"/>
  <c r="AN9" i="3" s="1"/>
  <c r="AL4" i="3"/>
  <c r="AG31" i="3"/>
  <c r="AG37" i="31" s="1"/>
  <c r="AG43" i="31" s="1"/>
  <c r="AL6" i="2"/>
  <c r="AL30" i="1"/>
  <c r="AL8" i="1"/>
  <c r="AK8" i="1" s="1"/>
  <c r="AL9" i="1"/>
  <c r="AK9" i="1" s="1"/>
  <c r="AL6" i="1"/>
  <c r="AK6" i="1" s="1"/>
  <c r="AL8" i="2"/>
  <c r="AL11" i="2"/>
  <c r="AK11" i="2" s="1"/>
  <c r="M17" i="17"/>
  <c r="AK31" i="13"/>
  <c r="AM15" i="13"/>
  <c r="AN15" i="13" s="1"/>
  <c r="M11" i="17"/>
  <c r="AM20" i="10"/>
  <c r="AN20" i="10" s="1"/>
  <c r="AG37" i="10"/>
  <c r="AG37" i="32"/>
  <c r="K38" i="10"/>
  <c r="K39" i="32"/>
  <c r="B9" i="17" s="1"/>
  <c r="R9" i="17" s="1"/>
  <c r="AG36" i="10"/>
  <c r="AG36" i="32"/>
  <c r="F14" i="17"/>
  <c r="M14" i="17"/>
  <c r="F11" i="17"/>
  <c r="AE35" i="8"/>
  <c r="K43" i="31"/>
  <c r="B7" i="17" s="1"/>
  <c r="R7" i="17" s="1"/>
  <c r="AE36" i="10"/>
  <c r="AE36" i="32"/>
  <c r="F17" i="17"/>
  <c r="P37" i="10"/>
  <c r="P38" i="10" s="1"/>
  <c r="P37" i="32"/>
  <c r="P39" i="32" s="1"/>
  <c r="R32" i="1"/>
  <c r="C4" i="17"/>
  <c r="K37" i="22"/>
  <c r="AK31" i="15"/>
  <c r="AM27" i="3"/>
  <c r="AN27" i="3" s="1"/>
  <c r="AK31" i="16"/>
  <c r="AK34" i="29" s="1"/>
  <c r="AK37" i="29" s="1"/>
  <c r="AM30" i="3"/>
  <c r="AN30" i="3" s="1"/>
  <c r="AM26" i="3"/>
  <c r="AN26" i="3" s="1"/>
  <c r="AK31" i="9"/>
  <c r="AK34" i="8"/>
  <c r="AM19" i="6"/>
  <c r="AN19" i="6" s="1"/>
  <c r="AL4" i="6"/>
  <c r="AM29" i="4"/>
  <c r="AN29" i="4" s="1"/>
  <c r="AM27" i="4"/>
  <c r="AN27" i="4" s="1"/>
  <c r="AM26" i="4"/>
  <c r="AN26" i="4" s="1"/>
  <c r="AM25" i="4"/>
  <c r="AN25" i="4" s="1"/>
  <c r="AM20" i="4"/>
  <c r="AN20" i="4" s="1"/>
  <c r="AM18" i="4"/>
  <c r="AN18" i="4" s="1"/>
  <c r="AM16" i="4"/>
  <c r="AN16" i="4" s="1"/>
  <c r="AM15" i="4"/>
  <c r="AN15" i="4" s="1"/>
  <c r="AM14" i="4"/>
  <c r="AN14" i="4" s="1"/>
  <c r="AM13" i="4"/>
  <c r="AN13" i="4" s="1"/>
  <c r="AM11" i="4"/>
  <c r="AN11" i="4" s="1"/>
  <c r="AM10" i="4"/>
  <c r="AN10" i="4" s="1"/>
  <c r="AM9" i="4"/>
  <c r="AN9" i="4" s="1"/>
  <c r="AM7" i="4"/>
  <c r="AN7" i="4" s="1"/>
  <c r="AM6" i="4"/>
  <c r="AN6" i="4" s="1"/>
  <c r="AM5" i="4"/>
  <c r="AN5" i="4" s="1"/>
  <c r="AK31" i="14"/>
  <c r="AK34" i="22" s="1"/>
  <c r="AK37" i="22" s="1"/>
  <c r="AM17" i="3"/>
  <c r="AN17" i="3" s="1"/>
  <c r="AM16" i="3"/>
  <c r="AN16" i="3" s="1"/>
  <c r="AM13" i="3"/>
  <c r="AN13" i="3" s="1"/>
  <c r="AM12" i="3"/>
  <c r="AN12" i="3" s="1"/>
  <c r="AM11" i="3"/>
  <c r="AN11" i="3" s="1"/>
  <c r="AM10" i="3"/>
  <c r="AN10" i="3" s="1"/>
  <c r="AM8" i="3"/>
  <c r="AN8" i="3" s="1"/>
  <c r="AM7" i="3"/>
  <c r="AN7" i="3" s="1"/>
  <c r="AM5" i="3"/>
  <c r="AN5" i="3" s="1"/>
  <c r="AM5" i="10"/>
  <c r="AN5" i="10" s="1"/>
  <c r="AL30" i="2"/>
  <c r="AL29" i="2"/>
  <c r="AL10" i="2"/>
  <c r="AK10" i="2" s="1"/>
  <c r="AL9" i="2"/>
  <c r="R33" i="2"/>
  <c r="AE34" i="22"/>
  <c r="AL18" i="10"/>
  <c r="AK18" i="10" s="1"/>
  <c r="AE34" i="10"/>
  <c r="K35" i="8"/>
  <c r="D18" i="17"/>
  <c r="D22" i="17" s="1"/>
  <c r="K35" i="12"/>
  <c r="K32" i="4"/>
  <c r="K32" i="3"/>
  <c r="P4" i="1"/>
  <c r="AH4" i="1" s="1"/>
  <c r="AL4" i="1" s="1"/>
  <c r="AK4" i="1" s="1"/>
  <c r="AL31" i="16"/>
  <c r="AL34" i="29" s="1"/>
  <c r="AL37" i="29" s="1"/>
  <c r="AM4" i="16"/>
  <c r="AL31" i="15"/>
  <c r="AM4" i="15"/>
  <c r="AL31" i="14"/>
  <c r="AL34" i="22" s="1"/>
  <c r="AL37" i="22" s="1"/>
  <c r="AM4" i="14"/>
  <c r="AL31" i="13"/>
  <c r="AL34" i="20" s="1"/>
  <c r="AL36" i="20" s="1"/>
  <c r="AM4" i="13"/>
  <c r="AL31" i="12"/>
  <c r="AL34" i="12" s="1"/>
  <c r="AM4" i="12"/>
  <c r="AL4" i="11"/>
  <c r="AK4" i="11" s="1"/>
  <c r="AE33" i="12"/>
  <c r="AE35" i="12" s="1"/>
  <c r="AM4" i="10"/>
  <c r="AN4" i="10" s="1"/>
  <c r="AL31" i="9"/>
  <c r="AM4" i="9"/>
  <c r="AL31" i="8"/>
  <c r="AL34" i="8" s="1"/>
  <c r="AM4" i="8"/>
  <c r="AE31" i="5"/>
  <c r="AE39" i="31" s="1"/>
  <c r="AE31" i="4"/>
  <c r="AE38" i="31" s="1"/>
  <c r="P31" i="3"/>
  <c r="P37" i="31" s="1"/>
  <c r="P43" i="31" s="1"/>
  <c r="K31" i="2"/>
  <c r="P5" i="2"/>
  <c r="K31" i="1"/>
  <c r="AK31" i="7" l="1"/>
  <c r="AK33" i="8" s="1"/>
  <c r="AK35" i="8" s="1"/>
  <c r="AK4" i="7"/>
  <c r="AL5" i="2"/>
  <c r="AK5" i="2" s="1"/>
  <c r="AH31" i="2"/>
  <c r="J5" i="17" s="1"/>
  <c r="M5" i="17" s="1"/>
  <c r="AG38" i="10"/>
  <c r="AM8" i="1"/>
  <c r="AN8" i="1" s="1"/>
  <c r="AL31" i="11"/>
  <c r="AL33" i="12" s="1"/>
  <c r="AL35" i="12" s="1"/>
  <c r="AK31" i="11"/>
  <c r="AK33" i="12" s="1"/>
  <c r="AK35" i="12" s="1"/>
  <c r="AM11" i="2"/>
  <c r="AN11" i="2" s="1"/>
  <c r="AM8" i="2"/>
  <c r="AN8" i="2" s="1"/>
  <c r="B5" i="17"/>
  <c r="R5" i="17" s="1"/>
  <c r="T10" i="17"/>
  <c r="AG31" i="2"/>
  <c r="AG39" i="32"/>
  <c r="E9" i="17"/>
  <c r="F9" i="17" s="1"/>
  <c r="AK34" i="10"/>
  <c r="AK37" i="10" s="1"/>
  <c r="AM4" i="7"/>
  <c r="AN4" i="7" s="1"/>
  <c r="AN31" i="7" s="1"/>
  <c r="AN33" i="8" s="1"/>
  <c r="AL31" i="7"/>
  <c r="AL33" i="8" s="1"/>
  <c r="AL35" i="8" s="1"/>
  <c r="E7" i="17"/>
  <c r="F7" i="17" s="1"/>
  <c r="AM31" i="15"/>
  <c r="AN4" i="15"/>
  <c r="AN31" i="15" s="1"/>
  <c r="O14" i="17" s="1"/>
  <c r="AM31" i="9"/>
  <c r="AN4" i="9"/>
  <c r="AN31" i="9" s="1"/>
  <c r="E4" i="17"/>
  <c r="B4" i="17"/>
  <c r="R4" i="17" s="1"/>
  <c r="AL36" i="10"/>
  <c r="AL36" i="32"/>
  <c r="AM31" i="12"/>
  <c r="AM34" i="12" s="1"/>
  <c r="AN4" i="12"/>
  <c r="AN31" i="12" s="1"/>
  <c r="AN34" i="12" s="1"/>
  <c r="AM31" i="14"/>
  <c r="AM34" i="22" s="1"/>
  <c r="AM37" i="22" s="1"/>
  <c r="AN4" i="14"/>
  <c r="AN31" i="14" s="1"/>
  <c r="AN34" i="22" s="1"/>
  <c r="AN37" i="22" s="1"/>
  <c r="O12" i="17" s="1"/>
  <c r="AM31" i="16"/>
  <c r="AM34" i="29" s="1"/>
  <c r="AM37" i="29" s="1"/>
  <c r="AN4" i="16"/>
  <c r="AN31" i="16" s="1"/>
  <c r="AN34" i="29" s="1"/>
  <c r="AN37" i="29" s="1"/>
  <c r="O17" i="17" s="1"/>
  <c r="AM31" i="13"/>
  <c r="AM34" i="20" s="1"/>
  <c r="AM36" i="20" s="1"/>
  <c r="AN4" i="13"/>
  <c r="AN31" i="13" s="1"/>
  <c r="AN34" i="20" s="1"/>
  <c r="AN36" i="20" s="1"/>
  <c r="O11" i="17" s="1"/>
  <c r="AM31" i="8"/>
  <c r="AM34" i="8" s="1"/>
  <c r="AN4" i="8"/>
  <c r="AN31" i="8" s="1"/>
  <c r="AN34" i="8" s="1"/>
  <c r="AK36" i="32"/>
  <c r="AK36" i="10"/>
  <c r="C18" i="17"/>
  <c r="C22" i="17" s="1"/>
  <c r="E12" i="17"/>
  <c r="B12" i="17"/>
  <c r="R12" i="17" s="1"/>
  <c r="AE37" i="10"/>
  <c r="AE38" i="10" s="1"/>
  <c r="AE37" i="32"/>
  <c r="AE39" i="32" s="1"/>
  <c r="E10" i="17"/>
  <c r="B10" i="17"/>
  <c r="R10" i="17" s="1"/>
  <c r="E8" i="17"/>
  <c r="B8" i="17"/>
  <c r="R8" i="17" s="1"/>
  <c r="E5" i="17"/>
  <c r="AE37" i="22"/>
  <c r="AK34" i="20"/>
  <c r="AK36" i="20" s="1"/>
  <c r="AK31" i="5"/>
  <c r="AK39" i="31" s="1"/>
  <c r="AM4" i="6"/>
  <c r="AK31" i="6"/>
  <c r="AL31" i="6"/>
  <c r="AL40" i="31" s="1"/>
  <c r="AK38" i="31"/>
  <c r="AM9" i="2"/>
  <c r="AN9" i="2" s="1"/>
  <c r="AM30" i="1"/>
  <c r="AN30" i="1" s="1"/>
  <c r="AM6" i="1"/>
  <c r="AN6" i="1" s="1"/>
  <c r="AM9" i="1"/>
  <c r="AN9" i="1" s="1"/>
  <c r="AM5" i="1"/>
  <c r="AN5" i="1" s="1"/>
  <c r="AM10" i="2"/>
  <c r="AN10" i="2" s="1"/>
  <c r="AM29" i="2"/>
  <c r="AN29" i="2" s="1"/>
  <c r="AM6" i="2"/>
  <c r="AN6" i="2" s="1"/>
  <c r="AM30" i="2"/>
  <c r="AN30" i="2" s="1"/>
  <c r="AM18" i="10"/>
  <c r="AL34" i="10"/>
  <c r="K32" i="2"/>
  <c r="AM4" i="11"/>
  <c r="AM31" i="11" s="1"/>
  <c r="AL31" i="5"/>
  <c r="AL39" i="31" s="1"/>
  <c r="AM4" i="5"/>
  <c r="P31" i="2"/>
  <c r="AL31" i="4"/>
  <c r="AL38" i="31" s="1"/>
  <c r="AM4" i="4"/>
  <c r="AE31" i="3"/>
  <c r="AE37" i="31" s="1"/>
  <c r="AE43" i="31" s="1"/>
  <c r="P31" i="1"/>
  <c r="T9" i="17" l="1"/>
  <c r="AM31" i="7"/>
  <c r="AM33" i="8" s="1"/>
  <c r="AM35" i="8" s="1"/>
  <c r="T7" i="17"/>
  <c r="AH31" i="1"/>
  <c r="M8" i="17"/>
  <c r="T8" i="17"/>
  <c r="AK31" i="2"/>
  <c r="T12" i="17"/>
  <c r="M10" i="17"/>
  <c r="AK37" i="32"/>
  <c r="AK39" i="32" s="1"/>
  <c r="AN36" i="32"/>
  <c r="AN36" i="10"/>
  <c r="AK38" i="10"/>
  <c r="AM31" i="4"/>
  <c r="AM38" i="31" s="1"/>
  <c r="AN4" i="4"/>
  <c r="AN31" i="4" s="1"/>
  <c r="AN38" i="31" s="1"/>
  <c r="AM34" i="10"/>
  <c r="AM37" i="32" s="1"/>
  <c r="AN18" i="10"/>
  <c r="AN34" i="10" s="1"/>
  <c r="AM31" i="6"/>
  <c r="AM40" i="31" s="1"/>
  <c r="AN4" i="6"/>
  <c r="AN31" i="6" s="1"/>
  <c r="AN40" i="31" s="1"/>
  <c r="AM33" i="12"/>
  <c r="AM35" i="12" s="1"/>
  <c r="AN4" i="11"/>
  <c r="AN31" i="11" s="1"/>
  <c r="AN33" i="12" s="1"/>
  <c r="AN35" i="12" s="1"/>
  <c r="O10" i="17" s="1"/>
  <c r="AK31" i="3"/>
  <c r="AK37" i="31" s="1"/>
  <c r="AM31" i="5"/>
  <c r="AM39" i="31" s="1"/>
  <c r="AN4" i="5"/>
  <c r="AN31" i="5" s="1"/>
  <c r="AN39" i="31" s="1"/>
  <c r="AN35" i="8"/>
  <c r="O8" i="17" s="1"/>
  <c r="AM36" i="10"/>
  <c r="AM36" i="32"/>
  <c r="M9" i="17"/>
  <c r="F12" i="17"/>
  <c r="F8" i="17"/>
  <c r="F10" i="17"/>
  <c r="AL37" i="10"/>
  <c r="AL38" i="10" s="1"/>
  <c r="AL37" i="32"/>
  <c r="AL39" i="32" s="1"/>
  <c r="AK40" i="31"/>
  <c r="M7" i="17"/>
  <c r="F4" i="17"/>
  <c r="B18" i="17"/>
  <c r="B22" i="17" s="1"/>
  <c r="F5" i="17"/>
  <c r="AL31" i="2"/>
  <c r="AM5" i="2"/>
  <c r="E18" i="17"/>
  <c r="E22" i="17" s="1"/>
  <c r="AL31" i="3"/>
  <c r="AL37" i="31" s="1"/>
  <c r="AL43" i="31" s="1"/>
  <c r="AM4" i="3"/>
  <c r="AE31" i="2"/>
  <c r="AE31" i="1"/>
  <c r="J18" i="17" l="1"/>
  <c r="J22" i="17" s="1"/>
  <c r="T4" i="17"/>
  <c r="T5" i="17"/>
  <c r="M12" i="17"/>
  <c r="R18" i="17"/>
  <c r="AM37" i="10"/>
  <c r="AM38" i="10" s="1"/>
  <c r="AM39" i="32"/>
  <c r="AM31" i="2"/>
  <c r="AN5" i="2"/>
  <c r="AN31" i="2" s="1"/>
  <c r="O5" i="17" s="1"/>
  <c r="AK43" i="31"/>
  <c r="AN37" i="32"/>
  <c r="AN39" i="32" s="1"/>
  <c r="O9" i="17" s="1"/>
  <c r="AN37" i="10"/>
  <c r="AN38" i="10" s="1"/>
  <c r="AM31" i="3"/>
  <c r="AM37" i="31" s="1"/>
  <c r="AM43" i="31" s="1"/>
  <c r="AN4" i="3"/>
  <c r="AN31" i="3" s="1"/>
  <c r="AN37" i="31" s="1"/>
  <c r="AN43" i="31" s="1"/>
  <c r="O7" i="17" s="1"/>
  <c r="E19" i="17"/>
  <c r="F19" i="17" s="1"/>
  <c r="F18" i="17"/>
  <c r="M4" i="17" l="1"/>
  <c r="J24" i="17"/>
  <c r="D32" i="17" s="1"/>
  <c r="AK31" i="1"/>
  <c r="AM4" i="1"/>
  <c r="AL31" i="1"/>
  <c r="H18" i="17"/>
  <c r="J26" i="17" l="1"/>
  <c r="AN4" i="1"/>
  <c r="AN31" i="1" s="1"/>
  <c r="O4" i="17" s="1"/>
  <c r="O18" i="17" s="1"/>
  <c r="AM31" i="1"/>
  <c r="H22" i="17"/>
  <c r="B24" i="17" s="1"/>
  <c r="M18" i="17"/>
  <c r="M22" i="17" s="1"/>
  <c r="E24" i="17" s="1"/>
  <c r="T18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tc={8FDB836F-57F3-4031-ACE7-EBC1435E38AF}</author>
  </authors>
  <commentList>
    <comment ref="AF11" authorId="0" shapeId="0" xr:uid="{8FDB836F-57F3-4031-ACE7-EBC1435E38AF}">
      <text>
        <t>[Threaded comment]
Your version of Excel allows you to read this threaded comment; however, any edits to it will get removed if the file is opened in a newer version of Excel. Learn more: https://go.microsoft.com/fwlink/?linkid=870924
Comment:
    Prior Year depreciation was off $266.</t>
      </text>
    </comment>
  </commentList>
</comments>
</file>

<file path=xl/sharedStrings.xml><?xml version="1.0" encoding="utf-8"?>
<sst xmlns="http://schemas.openxmlformats.org/spreadsheetml/2006/main" count="3103" uniqueCount="537">
  <si>
    <t>BEGINNING</t>
  </si>
  <si>
    <t>ENDING</t>
  </si>
  <si>
    <t>DEPR</t>
  </si>
  <si>
    <t>BALANCE</t>
  </si>
  <si>
    <t>ADDITIONS</t>
  </si>
  <si>
    <t>RETIREMENTS</t>
  </si>
  <si>
    <t>BASIS</t>
  </si>
  <si>
    <t>STRUCTURES &amp; IMPROVEMENTS # 105</t>
  </si>
  <si>
    <t>Structures</t>
  </si>
  <si>
    <t xml:space="preserve">ACCUMULATED </t>
  </si>
  <si>
    <t>DEPRECIAITON</t>
  </si>
  <si>
    <t>REMAINING</t>
  </si>
  <si>
    <t>YRS</t>
  </si>
  <si>
    <t>SL</t>
  </si>
  <si>
    <t>STANDPIPES # 107</t>
  </si>
  <si>
    <t>Standpipes</t>
  </si>
  <si>
    <t>RETIREMENT</t>
  </si>
  <si>
    <t>DATE</t>
  </si>
  <si>
    <t>WATER DISTRIBUTION MAINS # 109</t>
  </si>
  <si>
    <t>Water Distribution Lines</t>
  </si>
  <si>
    <t>YR</t>
  </si>
  <si>
    <t>SERVICES # 110</t>
  </si>
  <si>
    <t>METERS # 111</t>
  </si>
  <si>
    <t>METER INSTALLATION # 112</t>
  </si>
  <si>
    <t>HYDRANTS # 113</t>
  </si>
  <si>
    <t>PUMPING STATION EQUIP # 115</t>
  </si>
  <si>
    <t>WATER DISTRIBUTION MAINS</t>
  </si>
  <si>
    <t>PERSIMMON RIDGE</t>
  </si>
  <si>
    <t>METERS</t>
  </si>
  <si>
    <t>MOTOR</t>
  </si>
  <si>
    <t>PUMPING EQUIP</t>
  </si>
  <si>
    <t>SERVICES</t>
  </si>
  <si>
    <t>METER INSTALLATIONS</t>
  </si>
  <si>
    <t>Page 1</t>
  </si>
  <si>
    <t>Page 2</t>
  </si>
  <si>
    <t>Page 4</t>
  </si>
  <si>
    <t>Page 3</t>
  </si>
  <si>
    <t>TOTAL</t>
  </si>
  <si>
    <t>Total</t>
  </si>
  <si>
    <t xml:space="preserve">Accumulated </t>
  </si>
  <si>
    <t>Depreciation</t>
  </si>
  <si>
    <t>Anticipated</t>
  </si>
  <si>
    <t>Shrubbery</t>
  </si>
  <si>
    <t>Land Rights</t>
  </si>
  <si>
    <t>Land Rights-Jacksonville</t>
  </si>
  <si>
    <t>Jacksonville</t>
  </si>
  <si>
    <t>Painted Stone Tank - Fence</t>
  </si>
  <si>
    <t>School Tank - Rock</t>
  </si>
  <si>
    <t>Standpipes-Site</t>
  </si>
  <si>
    <t>New Tank at Todds Point</t>
  </si>
  <si>
    <t>Paint-Jacksonville</t>
  </si>
  <si>
    <t>Clayvillage Tank Telemetering</t>
  </si>
  <si>
    <t>1,000,000 Gal School Tank</t>
  </si>
  <si>
    <t>Paint - Clore Jackson</t>
  </si>
  <si>
    <t>WATER TREATMENT PLANT # 108</t>
  </si>
  <si>
    <t>Water Treatment Plant</t>
  </si>
  <si>
    <t xml:space="preserve">Water Distribution Lines - Oldham </t>
  </si>
  <si>
    <t>Water Distribution Lines - Dover</t>
  </si>
  <si>
    <t>Water Distribution Lines - Franklin</t>
  </si>
  <si>
    <t>Water Distribution Lines - Combs &amp; Marsh</t>
  </si>
  <si>
    <t>Water Distribution Lines - Taylor Est Rd</t>
  </si>
  <si>
    <t>Water Distribution Lines - US 60</t>
  </si>
  <si>
    <t>Water Distribution Lines - Cropper</t>
  </si>
  <si>
    <t>Water Distribution Lines - Bellview Rd</t>
  </si>
  <si>
    <t>Water Distribtuion Lines - Frankfort</t>
  </si>
  <si>
    <t>Water Distribution Lines - Louisville</t>
  </si>
  <si>
    <t>Water Distribution Lines - 395 Hatton</t>
  </si>
  <si>
    <t>Water Distribution Mains</t>
  </si>
  <si>
    <t>Distribution Lines - Rubie on Pogue Rd</t>
  </si>
  <si>
    <t>Distribution Mains - Upgrade Long</t>
  </si>
  <si>
    <t>Water Distribution Lines - Beachridge</t>
  </si>
  <si>
    <t>Persimmon Ridge</t>
  </si>
  <si>
    <t>Long Run Relocation</t>
  </si>
  <si>
    <t>Distribution Mains - Hansborough Rd 1070 ft</t>
  </si>
  <si>
    <t>Distribution Mains - Hermitage Ridge 600 ft</t>
  </si>
  <si>
    <t>Distribution Mains - Persimmon Ridge 8" Mains</t>
  </si>
  <si>
    <t>Distribution Mains - Beard Rd-Stivers 4485 ft</t>
  </si>
  <si>
    <t xml:space="preserve">Various Distribution Mains </t>
  </si>
  <si>
    <t>Hansborough Rd 2800 ft 4"</t>
  </si>
  <si>
    <t>Tracey Lane 3000 ft 4"</t>
  </si>
  <si>
    <t>Paddock Division 3060 ft 4"</t>
  </si>
  <si>
    <t>Hansborough 3020 ft 4"</t>
  </si>
  <si>
    <t>Aiken Anderson 1400 ft</t>
  </si>
  <si>
    <t>400 ft 2" &amp; 720 ft 4"</t>
  </si>
  <si>
    <t>Permission Rd 1980 ft 8", 520 6" 150 1"</t>
  </si>
  <si>
    <t>Harrington Mill Rd 1600 ft 6"</t>
  </si>
  <si>
    <t>2620 4" East &amp; West Connector</t>
  </si>
  <si>
    <t>SMWC-Brassfield-Partridge Run</t>
  </si>
  <si>
    <t>Road Bore - Brassfield 80 ft 12"</t>
  </si>
  <si>
    <t>Partridge Run &amp; Brassfield</t>
  </si>
  <si>
    <t>7020 ft 4" - Pilcher Rd</t>
  </si>
  <si>
    <t>9 New Regulators - Brassfield</t>
  </si>
  <si>
    <t>Engineering - Persimmon Ridge</t>
  </si>
  <si>
    <t>Upgrade 1200 ft 6" - Travis Farm</t>
  </si>
  <si>
    <t>200 ft 4" - E'burg</t>
  </si>
  <si>
    <t>135610 ft 4-8" - Franklin Co Project</t>
  </si>
  <si>
    <t>1040 FT 6" HEBRON RD</t>
  </si>
  <si>
    <t>720 FT 4" - DOVER RD</t>
  </si>
  <si>
    <t>50 FT 12", 1585 FT 8", 396 FT 1x2" Persi</t>
  </si>
  <si>
    <t>400 FT 4" PILCHER RD</t>
  </si>
  <si>
    <t>53/55 CONNECTOR 1140 FT 4"</t>
  </si>
  <si>
    <t>6860 FT 6" HWY 43 - COTTER JOB</t>
  </si>
  <si>
    <t>PERSIMMON RIDGE - CLEAN UP</t>
  </si>
  <si>
    <t>DOUG ALDRIDGE 950 FT 4"</t>
  </si>
  <si>
    <t>1580 FT 6" SCOTT STATION</t>
  </si>
  <si>
    <t>1200 FT 6" - HARRINGTON MILL</t>
  </si>
  <si>
    <t>1100 FT 6" &amp; SOFT 12" - HARRINGTON MIL</t>
  </si>
  <si>
    <t>520 FT 4" - CHRISTIANBURG</t>
  </si>
  <si>
    <t>1040 FT 4" - CHRISTIANBURG # 2</t>
  </si>
  <si>
    <t>1365 FT 4" DOVER RD</t>
  </si>
  <si>
    <t>FOX RUN 2000 FT 6"</t>
  </si>
  <si>
    <t>HWY 53 3000 FT 4" - 2 ROAD BORES</t>
  </si>
  <si>
    <t>PERSIMMON RIDGE 1500 FT 8" &amp; 6"</t>
  </si>
  <si>
    <t>TRACEY LANE 775 FT 4"</t>
  </si>
  <si>
    <t>BANTA LANE</t>
  </si>
  <si>
    <t>TODDS POINT FIRE STATION</t>
  </si>
  <si>
    <t>AIKENSHIRE</t>
  </si>
  <si>
    <t>WEST SHELBY CONNECTION</t>
  </si>
  <si>
    <t>CARDINAL VIEW</t>
  </si>
  <si>
    <t>CLEAR CREEK</t>
  </si>
  <si>
    <t>1600 FT 4" TRACY RD</t>
  </si>
  <si>
    <t>EMMA WADE ROAD</t>
  </si>
  <si>
    <t>CATWALK</t>
  </si>
  <si>
    <t>NORTH COUNTRY SUBDIVISION</t>
  </si>
  <si>
    <t>ORPHANS LANE</t>
  </si>
  <si>
    <t>5299 FT 6" DEVILS HOLLOW ROAD</t>
  </si>
  <si>
    <t>4000 FT 6"</t>
  </si>
  <si>
    <t>2000 FT 6" FLOYDSBURG</t>
  </si>
  <si>
    <t>4900 FT 8" ANDERSON LANE</t>
  </si>
  <si>
    <t>900 FT 8" - NORTH COUNTRY PHASE II</t>
  </si>
  <si>
    <t>3500 FT 8" WATCH HILL SUBDIVISION</t>
  </si>
  <si>
    <t>WATER DISTRIBUTION MAINS VARIOUS</t>
  </si>
  <si>
    <t>10230 FT 6" &amp; 2120 FT 8" CEDARMORE</t>
  </si>
  <si>
    <t>HWY 55 UPSIZE</t>
  </si>
  <si>
    <t>WATER DIST MAINS VARIOUS</t>
  </si>
  <si>
    <t>1010 FT 8" &amp; 2300 FT 12" MAGNOLIA</t>
  </si>
  <si>
    <t>1200 FT 12" NORTH COUNTRY PHASE III</t>
  </si>
  <si>
    <t>300 FT 8" PAINTED STONE SCHOOL</t>
  </si>
  <si>
    <t>NEW MASTER 4" TANDEM METER AT</t>
  </si>
  <si>
    <t>ASH AVENUE 3340' 12"</t>
  </si>
  <si>
    <t>COTTER FARM 2265' 6" PVC</t>
  </si>
  <si>
    <t>OLD MILL VILLAGE 1750' 12" 1200' 8</t>
  </si>
  <si>
    <t>117,000 FT 6 - 8" FLAT CREEK</t>
  </si>
  <si>
    <t>5559 FT 8" PERSIMMON RIDGE</t>
  </si>
  <si>
    <t>BELLVIEW RD 765 6" PVC</t>
  </si>
  <si>
    <t>MOODY PIKE 950' 6" PVC</t>
  </si>
  <si>
    <t>BEARD LANE 4220' 6" PVC</t>
  </si>
  <si>
    <t>FINAL HANSBOROUGH LANE</t>
  </si>
  <si>
    <t>1655' 6" PVC PARTRIDGE RUN</t>
  </si>
  <si>
    <t>2010' 6" PVC SHELBY ATHLETIC COMPLEX</t>
  </si>
  <si>
    <t>FINAL BEARD RD</t>
  </si>
  <si>
    <t>6" SDR21 PIPE 2090 FT CEDARMORE RD</t>
  </si>
  <si>
    <t>1840' 6" MAGNOLIA PLACE</t>
  </si>
  <si>
    <t>1150' 6" PVC VIGO RD &amp; HWY 141</t>
  </si>
  <si>
    <t>400' 8" PVC - ST JOHNS RD</t>
  </si>
  <si>
    <t>MULBERRY TIE-IN</t>
  </si>
  <si>
    <t>910' 6" PVC OLD MILL VILLAGE</t>
  </si>
  <si>
    <t>1000' 12" PVC - 2275' 6" PVC NORTH</t>
  </si>
  <si>
    <t>2690' 6" PVC VIGO ROAD</t>
  </si>
  <si>
    <t>NORTH COUNTRY 1,330' 6" PVC</t>
  </si>
  <si>
    <t>DRANE LANE 4,720' 6" PVC</t>
  </si>
  <si>
    <t>TRAMMEL LANE 5,700' 6" PVC</t>
  </si>
  <si>
    <t>MILES LANE 2,365' 6" PVC</t>
  </si>
  <si>
    <t>MONROE/SNOW HILL 423' 6" 1,300' 4"</t>
  </si>
  <si>
    <t>BOB RODGERS RD</t>
  </si>
  <si>
    <t>MAIN UPGRADES</t>
  </si>
  <si>
    <t>WATERLINES - RODGES</t>
  </si>
  <si>
    <t>WATER LINES - MOODY</t>
  </si>
  <si>
    <t>WATER LINES - HIDDEN</t>
  </si>
  <si>
    <t>Page 5</t>
  </si>
  <si>
    <t>34458' 6" PVC KY 43</t>
  </si>
  <si>
    <t>2510' 6" PVC OAKMOORE WOODS</t>
  </si>
  <si>
    <t>ROB RODGERS 20,860' 6" PVC</t>
  </si>
  <si>
    <t>PARTRIDGE RUN 1,750 6" PVC</t>
  </si>
  <si>
    <t>MULBERRY 5,760' 6" PVC</t>
  </si>
  <si>
    <t>METERS-102 TO CHANGE OUT</t>
  </si>
  <si>
    <t>METER INSTALLATION</t>
  </si>
  <si>
    <t>HYDRANTS</t>
  </si>
  <si>
    <t>2 FLUSH HYDRANTS</t>
  </si>
  <si>
    <t>1 HYDRANT</t>
  </si>
  <si>
    <t>2 HYDRANTS</t>
  </si>
  <si>
    <t>HYDRANTS - PERSIMMON RIDGE</t>
  </si>
  <si>
    <t>2 HYDRANTS - PERSIMMON RIDGE</t>
  </si>
  <si>
    <t>9 HYDRANTS</t>
  </si>
  <si>
    <t>HYDRANTS (3)</t>
  </si>
  <si>
    <t>4 HYDRANTS</t>
  </si>
  <si>
    <t>FIRE HYDRANT - ASH AVE PROJECT</t>
  </si>
  <si>
    <t>HYDRANT - CORNERSTONE SCHOOL</t>
  </si>
  <si>
    <t>HYDRANT  NORTH COUNTRY</t>
  </si>
  <si>
    <t>HYDRANT PARTRIDGE RUN</t>
  </si>
  <si>
    <t>HYDRANT CLORE-JACKSON</t>
  </si>
  <si>
    <t>3 HYDRANTS FISCAL COURT</t>
  </si>
  <si>
    <t>HYDRANTS (2)</t>
  </si>
  <si>
    <t>HYDRANTS (1)</t>
  </si>
  <si>
    <t>HYDRANTS (8)</t>
  </si>
  <si>
    <t>HYDRANTS (5) PERSIMMON RIDGE</t>
  </si>
  <si>
    <t>HYDRANTS (2) OLD MILL</t>
  </si>
  <si>
    <t>HYDRANTS (2) 2014 WATER SYSTEM IMPROVEMENTS</t>
  </si>
  <si>
    <t>PUMPING EQUIPMENT</t>
  </si>
  <si>
    <t>PUMPING EQUIP-MONITOR ES</t>
  </si>
  <si>
    <t>LONG RUN PUMPING STATION SITE</t>
  </si>
  <si>
    <t xml:space="preserve">LONG RUN PUMPING STATION </t>
  </si>
  <si>
    <t>COMPUTER-MONITORING PLANT</t>
  </si>
  <si>
    <t>NEW CONTROLS AND ANTENNA</t>
  </si>
  <si>
    <t>PUMPING EQUIP-LOCATOR</t>
  </si>
  <si>
    <t>50 PSI TRANSDUCER PUMP</t>
  </si>
  <si>
    <t>ALTITUDE VALVE - JACKSONVILLE TANK</t>
  </si>
  <si>
    <t>PUMP/DEHUMIDIFIER FOR PUMP</t>
  </si>
  <si>
    <t>3 HEATERS</t>
  </si>
  <si>
    <t>RADIO EQUIPMENT</t>
  </si>
  <si>
    <t>DEHUMIDIFIER</t>
  </si>
  <si>
    <t>RADIO &amp; CONTROL CARD # 53</t>
  </si>
  <si>
    <t>CONTROL PANEL</t>
  </si>
  <si>
    <t>PUMPING STATION - TODD'S POINT</t>
  </si>
  <si>
    <t>3 DEHUMIDIFIERS</t>
  </si>
  <si>
    <t>25 HP MOTOR AT TODDS POINT</t>
  </si>
  <si>
    <t>40 HP MARATHON MOTOR AT LONG RUN</t>
  </si>
  <si>
    <t>HYDRONIC HEATER AT LR PPUMP STA</t>
  </si>
  <si>
    <t>2 40 HP MOTORS AT BELLPOINT</t>
  </si>
  <si>
    <t>FLATCREEK PUMPING STATION</t>
  </si>
  <si>
    <t>NEW MOTOR AT TODDS POINT</t>
  </si>
  <si>
    <t>CARVER PUMP NEW MOTOR AT LONG</t>
  </si>
  <si>
    <t>NEW PUMP AT LONG RUN BPS</t>
  </si>
  <si>
    <t>PUMP AT TODDS PT BPS</t>
  </si>
  <si>
    <t>DEHUMIDIFIER AT PUMP STATION</t>
  </si>
  <si>
    <t>2/31/2000</t>
  </si>
  <si>
    <t>NEW CHECK VALVES AT CLAYVILLAGE</t>
  </si>
  <si>
    <t>CK VALVES AT PEYTONA TANK PUMPIN</t>
  </si>
  <si>
    <t>NEW AUTOMATIC VALVE CLAYVILLAGE</t>
  </si>
  <si>
    <t>TODD PT PUMP REPLACED</t>
  </si>
  <si>
    <t>40 HP BOOSTER PUMP FOR TODDS</t>
  </si>
  <si>
    <t>ANTENNA AT CLAYVILLAGE TOWER</t>
  </si>
  <si>
    <t>(2) 30 HP HEMCO MOTORS</t>
  </si>
  <si>
    <t>BLAST &amp; TANK AT JACKSONVILLE PUMP</t>
  </si>
  <si>
    <t>NEW PUMP AT TODDS PT PUMP STATION</t>
  </si>
  <si>
    <t>JACKSONVILLE PUMPING STATION</t>
  </si>
  <si>
    <t>BAGDAD PUMPING STATION</t>
  </si>
  <si>
    <t>BELL POINT PUMP</t>
  </si>
  <si>
    <t>ST. JOHNS 100 AMP TRANSFER SWITCH</t>
  </si>
  <si>
    <t>MINK RUN STATION</t>
  </si>
  <si>
    <t>WIRING BEECHRIDGE PUMP STATION</t>
  </si>
  <si>
    <t>BOB RODGERS STATION</t>
  </si>
  <si>
    <t>2 DEHUMIDIFIERS HWY 53 STATION</t>
  </si>
  <si>
    <t>PUMP AT MINK RUN</t>
  </si>
  <si>
    <t>PUMP AT ST JOHN'S</t>
  </si>
  <si>
    <t>PUMPING EQUIP - PERSIMMON RIDGE</t>
  </si>
  <si>
    <t>PUMPING EQUIP - ST JOHNS</t>
  </si>
  <si>
    <t>PUMPING EQUIP - BELLPOINT</t>
  </si>
  <si>
    <t>LONG RUN PUMP STATION UPGRADE</t>
  </si>
  <si>
    <t>EAST WEST CONNECTOR BOOSTER PUMP STATION</t>
  </si>
  <si>
    <t>WATER SALES STATION</t>
  </si>
  <si>
    <t>WATER SALES STATION # 116</t>
  </si>
  <si>
    <t>AUTOMATIC WATER</t>
  </si>
  <si>
    <t>WATER SALES STATION - BALD KNOB</t>
  </si>
  <si>
    <t>BUILDING # 149</t>
  </si>
  <si>
    <t>LAND</t>
  </si>
  <si>
    <t>BUILDING</t>
  </si>
  <si>
    <t>IMPROVEMENTS</t>
  </si>
  <si>
    <t>LANDSCAPING</t>
  </si>
  <si>
    <t>PAVING LOT</t>
  </si>
  <si>
    <t>CARPET</t>
  </si>
  <si>
    <t>STORAGE BLDG/NEW OFFICE ADDITION</t>
  </si>
  <si>
    <t>NEW OFFICE ADDITION</t>
  </si>
  <si>
    <t>FENCE</t>
  </si>
  <si>
    <t>MEN'S BATHROOM/TARA'S WORKAREA</t>
  </si>
  <si>
    <t>NEW BUILDING AT OFFICE</t>
  </si>
  <si>
    <t>LAND - HIGH SCHOOL COURT ADDITION</t>
  </si>
  <si>
    <t>AIR CONDITIONER - OFFICE</t>
  </si>
  <si>
    <t>CONCRETE AT OFFICE</t>
  </si>
  <si>
    <t>OFFICE EQUIPMENT # 150</t>
  </si>
  <si>
    <t xml:space="preserve">OFFICE EQUIPMENT </t>
  </si>
  <si>
    <t>OFFICE EQUIPMENT</t>
  </si>
  <si>
    <t>TELEPHONE EQUIPMENT</t>
  </si>
  <si>
    <t>COMPUTER</t>
  </si>
  <si>
    <t>AUTOCARD FOR COMPUTER AT TANK</t>
  </si>
  <si>
    <t>512K RAM MON, WKSTATION, PRINTER, PR</t>
  </si>
  <si>
    <t>COMPUTER TABLE</t>
  </si>
  <si>
    <t>LETTERING ON BUILDING</t>
  </si>
  <si>
    <t>PRINTER</t>
  </si>
  <si>
    <t>PHONE</t>
  </si>
  <si>
    <t>1020 COPIER CX150753</t>
  </si>
  <si>
    <t>DESK</t>
  </si>
  <si>
    <t>GRAY CHAIR</t>
  </si>
  <si>
    <t>TYPEWRITER</t>
  </si>
  <si>
    <t>UPDATE TANK MONITORING SYSTEM</t>
  </si>
  <si>
    <t>CALCULATOR</t>
  </si>
  <si>
    <t>WATER HEATER - OFFICE</t>
  </si>
  <si>
    <t>PROGRAMS</t>
  </si>
  <si>
    <t>2 CHAIRS</t>
  </si>
  <si>
    <t>CEILING FAN</t>
  </si>
  <si>
    <t>DRAFTING TABLE</t>
  </si>
  <si>
    <t>ANSWERING MACHINE</t>
  </si>
  <si>
    <t>FAX MACHINE &amp; CHAIR</t>
  </si>
  <si>
    <t>CHAIR &amp; HEATER</t>
  </si>
  <si>
    <t>FILE CABINET</t>
  </si>
  <si>
    <t>LAP TOP COMPUTER</t>
  </si>
  <si>
    <t>WYSE 150 TERMINAL</t>
  </si>
  <si>
    <t>PARTS INVENTORY PROGRAMS</t>
  </si>
  <si>
    <t>MODEM</t>
  </si>
  <si>
    <t>COMPUTER EQUIPMENT</t>
  </si>
  <si>
    <t>COPIER</t>
  </si>
  <si>
    <t>FAX, CHAIR, COMPUTER EQUIPMENT</t>
  </si>
  <si>
    <t>BOOKCASE</t>
  </si>
  <si>
    <t>COMPUTER, SCANNER, PRINTER</t>
  </si>
  <si>
    <t>NEW COUNTER/CASH DRAWER &amp;</t>
  </si>
  <si>
    <t>SWEEPER</t>
  </si>
  <si>
    <t>COMPUTER NETWORK</t>
  </si>
  <si>
    <t>2 LAPTOPS &amp; COMPUTER FOR</t>
  </si>
  <si>
    <t>COPY MACHINE</t>
  </si>
  <si>
    <t>RADIO</t>
  </si>
  <si>
    <t>PAGERS</t>
  </si>
  <si>
    <t>LASER PRINTER</t>
  </si>
  <si>
    <t>17" MONITOR &amp; EQUIP</t>
  </si>
  <si>
    <t>GENERATOR</t>
  </si>
  <si>
    <t>2 CHAIRS AND FILING CABINET</t>
  </si>
  <si>
    <t>FAX MACHINE</t>
  </si>
  <si>
    <t>COMPUTER FILE SERVER AND MONITOR</t>
  </si>
  <si>
    <t>COMPUTER AND PRINTER</t>
  </si>
  <si>
    <t>COMPUTER FOR TELEMETRY</t>
  </si>
  <si>
    <t>OFFICE PHONES</t>
  </si>
  <si>
    <t>TRANSPORTATION EQUIPMENT # 155</t>
  </si>
  <si>
    <t>FORD DUMP TRUCK &amp; TRAILER</t>
  </si>
  <si>
    <t>1988 GMC 2500 UTILITY TRUCK</t>
  </si>
  <si>
    <t>1992 CHEVY SERVICE TRUCK</t>
  </si>
  <si>
    <t>TOOL BOXES FOR SERVICE TRUCKS</t>
  </si>
  <si>
    <t>94 CHEVY S-10 AND 93 CHEVY 1500 EXT</t>
  </si>
  <si>
    <t>TOOL BOX - SERVICE TRUCK</t>
  </si>
  <si>
    <t>1980 DUMP TRUCK</t>
  </si>
  <si>
    <t>MOTOR FOR 1986 TRUCK</t>
  </si>
  <si>
    <t>LOW PROFILE LOAD TRAILER</t>
  </si>
  <si>
    <t>TRAILER HITCH</t>
  </si>
  <si>
    <t>2001 F250 FORD TRUCK</t>
  </si>
  <si>
    <t>TRANSMISSION - BLUE TRUCK</t>
  </si>
  <si>
    <t>TRANSMISSION - BLACK TRUCK</t>
  </si>
  <si>
    <t>TRUCK BED 2001 F250 TRUCK</t>
  </si>
  <si>
    <t>MOTOR FOR SERVICE TRUCK</t>
  </si>
  <si>
    <t>FLAT BED FOR CHEVY</t>
  </si>
  <si>
    <t>NEW TRANSMISSION 94 CHEVY S-10</t>
  </si>
  <si>
    <t>TRUCK BED - 1993 CHEVY 1500</t>
  </si>
  <si>
    <t>TRAILER FOR BACKHOE</t>
  </si>
  <si>
    <t>MOTOR FOR 2001 FORD SERVICE TRUCK</t>
  </si>
  <si>
    <t>MOTOR - DUMP TRUCK</t>
  </si>
  <si>
    <t>UTILITY TRUCK BED 2003 GMC</t>
  </si>
  <si>
    <t>2005 GMC TRUCK</t>
  </si>
  <si>
    <t>PIPE RACK FOR TRUCK</t>
  </si>
  <si>
    <t>2005 CHEVY 2500 4X4</t>
  </si>
  <si>
    <t>1999 INT'L DUMP</t>
  </si>
  <si>
    <t>BACKHOE BUCKET</t>
  </si>
  <si>
    <t>2003 GMC PICKUP</t>
  </si>
  <si>
    <t>2006 CHEVY P/U</t>
  </si>
  <si>
    <t>SHOP EQUIPMENT # 157</t>
  </si>
  <si>
    <t>RADIOS</t>
  </si>
  <si>
    <t>SIGN</t>
  </si>
  <si>
    <t>TEST EQUIPMENT</t>
  </si>
  <si>
    <t>RECORDER</t>
  </si>
  <si>
    <t>METER TESTER</t>
  </si>
  <si>
    <t>HEATERS FOR TANKS</t>
  </si>
  <si>
    <t>MOBILE RADIO</t>
  </si>
  <si>
    <t>LOCATOR</t>
  </si>
  <si>
    <t>RADIO &amp; BASE MIC</t>
  </si>
  <si>
    <t>RADIO &amp; ANTENNA</t>
  </si>
  <si>
    <t>LLADER</t>
  </si>
  <si>
    <t>4 FT HOG PUMP TO PUMP OUT METER</t>
  </si>
  <si>
    <t>TRASH PUMP</t>
  </si>
  <si>
    <t>2 RADIOS FOR DARRELL &amp; BILLY TRUCK</t>
  </si>
  <si>
    <t>ANTENNA AT OFFICE</t>
  </si>
  <si>
    <t>PLANE, GRIP, METER WRENCH</t>
  </si>
  <si>
    <t>CASE BACKHOE</t>
  </si>
  <si>
    <t>FUEL TANK</t>
  </si>
  <si>
    <t>BORING MACHINE</t>
  </si>
  <si>
    <t>COMPRESSOR, SAW, TESTER &amp; ETC</t>
  </si>
  <si>
    <t>MEASURING MACHINE</t>
  </si>
  <si>
    <t>PUMP</t>
  </si>
  <si>
    <t>OTHER</t>
  </si>
  <si>
    <t>BACKHOE - 310E W/LOADER JD</t>
  </si>
  <si>
    <t>SMALL TOOLS</t>
  </si>
  <si>
    <t>NEW RADIO &amp; HOOKUP KIT (N/C FOR RAD</t>
  </si>
  <si>
    <t>GTX PORTABLE RADIO</t>
  </si>
  <si>
    <t>CONCRETE SAW</t>
  </si>
  <si>
    <t>LAWNMOWER</t>
  </si>
  <si>
    <t>POWER SAW</t>
  </si>
  <si>
    <t>PORTABLE PUMP</t>
  </si>
  <si>
    <t>LAWN MOWER</t>
  </si>
  <si>
    <t>TILLER</t>
  </si>
  <si>
    <t>AIR COMPRESSOR</t>
  </si>
  <si>
    <t>CHAIN SAW</t>
  </si>
  <si>
    <t>EXTRA PUMP ON TRUCK FOR PUMPING</t>
  </si>
  <si>
    <t>TRAILER FOR AIR COMPRESSOR</t>
  </si>
  <si>
    <t>TOOL BOX FOR 2001 F250</t>
  </si>
  <si>
    <t>PIPE SAW</t>
  </si>
  <si>
    <t>TRAILER (FOR GENERATOR)</t>
  </si>
  <si>
    <t>HOE HOG BORING MACHINE</t>
  </si>
  <si>
    <t>4" PRESSURE RECORDER</t>
  </si>
  <si>
    <t>5.5 HP HAND-HELD TRASH PUMP</t>
  </si>
  <si>
    <t>TRENCHER</t>
  </si>
  <si>
    <t>METER PUMP FOR SHOP</t>
  </si>
  <si>
    <t>STIHL CUT OFF SAW</t>
  </si>
  <si>
    <t>DITCH WITCH 3" HAMMERHEAD</t>
  </si>
  <si>
    <t>JD 310SL BACKHOE LOADER</t>
  </si>
  <si>
    <t>Retirements</t>
  </si>
  <si>
    <t>PRIOR ACCUM</t>
  </si>
  <si>
    <t>DEPRECIATION</t>
  </si>
  <si>
    <t>Tank - Todd's Point - Land</t>
  </si>
  <si>
    <t>Todd's Point 400,000 Gallon Multi-Column Tank</t>
  </si>
  <si>
    <t>Jacksonville Tank- Renovation</t>
  </si>
  <si>
    <t>Todd's Point Tank - Fencing</t>
  </si>
  <si>
    <t>Jacksonville Tank- Fencing</t>
  </si>
  <si>
    <t>Page 6</t>
  </si>
  <si>
    <t>I 64 PROJECT LINES</t>
  </si>
  <si>
    <t>AIKEN LANE</t>
  </si>
  <si>
    <t>EITHINGTON LINE</t>
  </si>
  <si>
    <t>FLAT CREEK</t>
  </si>
  <si>
    <t>EMERGENCY LINES - 2007</t>
  </si>
  <si>
    <t>R ENGLAND</t>
  </si>
  <si>
    <t>FIREHOUSE</t>
  </si>
  <si>
    <t>BRIDGE</t>
  </si>
  <si>
    <t>LOUISVILLE TRANSMISSION LINE</t>
  </si>
  <si>
    <t>SCHOOL TANK TRANSMISSION LINE</t>
  </si>
  <si>
    <t>OLD MILL VILLAGE - SCTION II EXTENSION</t>
  </si>
  <si>
    <t>EAST WEST CONNECTOR PHASE II</t>
  </si>
  <si>
    <t>2014 WATER SYSTEM IMPROVEMENTS</t>
  </si>
  <si>
    <t>OLD MILL VILLAGE EXTENSION</t>
  </si>
  <si>
    <t>PERSIMMON RIDGE EXTENSION</t>
  </si>
  <si>
    <t>NORTHDRIDGE PROJECT</t>
  </si>
  <si>
    <t>LAPTOPS (2)</t>
  </si>
  <si>
    <t>COMPUTER SOFTWARE</t>
  </si>
  <si>
    <t>PHONE SYSTEM</t>
  </si>
  <si>
    <t>SOFTWARE</t>
  </si>
  <si>
    <t>FURNITURE - MANAGER'S OFFICE</t>
  </si>
  <si>
    <t>BOARD ROOM TABLE</t>
  </si>
  <si>
    <t>SENSUS STARTER KIT AUTO READS</t>
  </si>
  <si>
    <t>RADIO READ PROGRAMMING</t>
  </si>
  <si>
    <t>SERVER &amp; INSTALLATION</t>
  </si>
  <si>
    <t>TRADED 07</t>
  </si>
  <si>
    <t>SOLD 13</t>
  </si>
  <si>
    <t>STOLEN 07</t>
  </si>
  <si>
    <t>SOLD 11</t>
  </si>
  <si>
    <t>SOLD 08</t>
  </si>
  <si>
    <t>2007 GMC</t>
  </si>
  <si>
    <t>2008 CHEVY TRUCK</t>
  </si>
  <si>
    <t>CHEVY SERVICE TRUCK</t>
  </si>
  <si>
    <t>TOYOTA SERVICE TRUCK</t>
  </si>
  <si>
    <t>2013 FORD WHITE F150 EXT CAB</t>
  </si>
  <si>
    <t>2016 CHEVY WHITE - MANAGER</t>
  </si>
  <si>
    <t>sold 2016</t>
  </si>
  <si>
    <t>Sold 2012</t>
  </si>
  <si>
    <t>CONSTRUCTION IN PROCESS</t>
  </si>
  <si>
    <t>BOOSTER PUMP STATION</t>
  </si>
  <si>
    <t>TRANMISSION MAIN 17300 LF - EAST WEST PHASE 3</t>
  </si>
  <si>
    <t>TELEMETRY EQUIPMENT - TODD'S POINT</t>
  </si>
  <si>
    <t>METERS (3 -  1")</t>
  </si>
  <si>
    <t>METERS (94 -  5/8")</t>
  </si>
  <si>
    <t>METERS REPLACED (299 @ $120)</t>
  </si>
  <si>
    <t>METERS REPLACED (6 @ $185.31)</t>
  </si>
  <si>
    <t>METERS-228 SINGLE PORT/54 DUAL PORT RECEIVERS</t>
  </si>
  <si>
    <t>TELEMETRY EQUIPMENT - TODD'S PT, SCHOOL &amp; JACKSONVILLE</t>
  </si>
  <si>
    <t>NIGHT DROP</t>
  </si>
  <si>
    <t>FRIDGE &amp; TOASTER-BREAK ROOM</t>
  </si>
  <si>
    <t>INS CLAIM-PRIOR YEARS</t>
  </si>
  <si>
    <t>SOLD 2017</t>
  </si>
  <si>
    <t>2017 CHEVY WHITE SILVERADO SERVICE TRUCK</t>
  </si>
  <si>
    <t>2018 INTERNATIONAL 4300 DUMP TRUCK</t>
  </si>
  <si>
    <t>Sold 2017</t>
  </si>
  <si>
    <t>TRIMBLE NOMAD 1050 LE WITH CAMERA</t>
  </si>
  <si>
    <t xml:space="preserve">FULLY </t>
  </si>
  <si>
    <t>DEPRECIATED</t>
  </si>
  <si>
    <t xml:space="preserve">Fully </t>
  </si>
  <si>
    <t>Depreciated</t>
  </si>
  <si>
    <t>METERS (72 - 5/8")</t>
  </si>
  <si>
    <t>METERS REPLACED (317 @ $125)</t>
  </si>
  <si>
    <t>METERS REPLACED (5 @ $185.31)</t>
  </si>
  <si>
    <t>METERS REPLACED (1@ $701)</t>
  </si>
  <si>
    <t>2018 TANDEM HVY DUTY PINTLE HOOK 102X26</t>
  </si>
  <si>
    <t>2004</t>
  </si>
  <si>
    <t>TRADED 2018</t>
  </si>
  <si>
    <t>2019 CHEVY DOUBLE CAB 4X4 LONG BED</t>
  </si>
  <si>
    <t>RICOH MPC2004 COLOR COPIER</t>
  </si>
  <si>
    <t>Depreciation - Trans &amp; Distribution</t>
  </si>
  <si>
    <t>Depreciation - General Plant</t>
  </si>
  <si>
    <t>2018 LOAD TRAILER 102X25 TANDEM HEAVY DUTY PINTL HOOK BLACK</t>
  </si>
  <si>
    <t>AMPSTUN UTILITY BILLING MODULE</t>
  </si>
  <si>
    <t>TELEMETRY EQUIPMENT - BAGDAD WATER TANK</t>
  </si>
  <si>
    <t>HYDRANTS (6) DIAGEO/BENSON PIKE IMPROVEMENTS</t>
  </si>
  <si>
    <t xml:space="preserve">METER INSTALLATIONS </t>
  </si>
  <si>
    <t>METER INSTALLATIONS (DIAGEO)</t>
  </si>
  <si>
    <t>BALANCING ENTRY</t>
  </si>
  <si>
    <t>BAGDAD TANK - FENCING</t>
  </si>
  <si>
    <t>BAGDAD TANK-1 MG COMPOSITE ELEVATED</t>
  </si>
  <si>
    <t>BENSON PIKE - DIAGEO - 17890 LF 8 INCH</t>
  </si>
  <si>
    <t>PERSIMMON RIDGE EXTENSION-6 INCH PVC</t>
  </si>
  <si>
    <t>SERVICES-DIAGEO</t>
  </si>
  <si>
    <t>METERS  (52 - 5/8")</t>
  </si>
  <si>
    <t>METERS  (4 - 1")</t>
  </si>
  <si>
    <t>METER  (1 - 2")</t>
  </si>
  <si>
    <t>METERS REPLACED (199 @ $125)</t>
  </si>
  <si>
    <t>METER (2" COMMERCIAL-DAIGEO VISITOR'S CENTER)</t>
  </si>
  <si>
    <t>METER (2" COMMERCIAL)</t>
  </si>
  <si>
    <t>METER (3" COMMERCIAL)</t>
  </si>
  <si>
    <t>HYDRANTS (2) PERSIMMON RIDGE</t>
  </si>
  <si>
    <t>2019 CHEVY DOUBLE CAB 4X4 SHORT BED WHITE</t>
  </si>
  <si>
    <t>TRANS &amp; DIST</t>
  </si>
  <si>
    <t>GEN. PLANT</t>
  </si>
  <si>
    <t>Increase over PY</t>
  </si>
  <si>
    <t>OFFICE RENOVATION</t>
  </si>
  <si>
    <t>2019 CHEVY SILVERADO (19-2629)</t>
  </si>
  <si>
    <t>2020 F150 CREW CAB 4X4 (VIN 1FTEWIE56LFC67627)</t>
  </si>
  <si>
    <t>School Tank - Renovation</t>
  </si>
  <si>
    <t>SCADA SYSTEM UPGRADE IN OFFICE</t>
  </si>
  <si>
    <t>OFFICE FURNITURE</t>
  </si>
  <si>
    <t>METERS  (53 - 5/8")</t>
  </si>
  <si>
    <t>METERS (14 - 1")</t>
  </si>
  <si>
    <t>METERS (591 RADIO READ)</t>
  </si>
  <si>
    <t>METER INSTALLATIONS (RADIO READ)</t>
  </si>
  <si>
    <t>NET CAPITAL ASSETS</t>
  </si>
  <si>
    <t>MINI EXCAVATOR</t>
  </si>
  <si>
    <t>TRAILER</t>
  </si>
  <si>
    <t>TOYOTA METER READING TRUCK W/ TOOL BOX</t>
  </si>
  <si>
    <t>TOYOTA SERVICE TRUCK METER READING W/ TOOL BOX</t>
  </si>
  <si>
    <t>METERS  (73 - 5/8")</t>
  </si>
  <si>
    <t>METERS  (8 - 1")</t>
  </si>
  <si>
    <t xml:space="preserve">HYDRANT (1) </t>
  </si>
  <si>
    <t>2020 CHEVY K3500RC</t>
  </si>
  <si>
    <t>MATHIS LANE EXTENSION</t>
  </si>
  <si>
    <t>ELMBURG RD &amp; BENSON PIKE REPLACEMENT</t>
  </si>
  <si>
    <t>METERS (534 RADIO READ WITH BOXES)</t>
  </si>
  <si>
    <t>METER INSTALLATIONS (RADIO READ-PHASE2)</t>
  </si>
  <si>
    <t>Sold 2021</t>
  </si>
  <si>
    <t>2021 CAPITAL IMPROVEMENTS BUDGET</t>
  </si>
  <si>
    <t>2021 DEPRECIATION EXPENSE BUDGET</t>
  </si>
  <si>
    <t>Posted to GL on a monthly basis = $348,000</t>
  </si>
  <si>
    <t>No relation to actual projects or purchases during 2021</t>
  </si>
  <si>
    <t>2020 DEPRECIATION EXPENSE</t>
  </si>
  <si>
    <t>North Shelby Water Company</t>
  </si>
  <si>
    <t xml:space="preserve">Reconciliation of Fixed Assets </t>
  </si>
  <si>
    <t>AS REPORTED IN 2021 PSC ANNUAL REPORT</t>
  </si>
  <si>
    <t>AS REPORTED IN RATE STUDY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</si>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</sst>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0_);[Red]\(#,##0.00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i/>
      <sz val="10"/>
      <color rgb="FF0070C0"/>
      <name val="Calibri"/>
      <family val="2"/>
      <scheme val="minor"/>
    </font>
    <font>
      <b/>
      <i/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4" fillId="5" borderId="0" applyNumberFormat="0" applyBorder="0" applyAlignment="0" applyProtection="0"/>
    <xf numFmtId="0" fontId="16" fillId="6" borderId="0" applyNumberFormat="0" applyBorder="0" applyAlignment="0" applyProtection="0"/>
  </cellStyleXfs>
  <cellXfs count="121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/>
    <xf numFmtId="14" fontId="5" fillId="0" borderId="0" xfId="0" applyNumberFormat="1" applyFont="1"/>
    <xf numFmtId="43" fontId="0" fillId="0" borderId="0" xfId="1" applyFont="1"/>
    <xf numFmtId="43" fontId="0" fillId="3" borderId="2" xfId="1" applyFont="1" applyFill="1" applyBorder="1"/>
    <xf numFmtId="43" fontId="0" fillId="0" borderId="0" xfId="1" applyFont="1" applyFill="1"/>
    <xf numFmtId="14" fontId="6" fillId="0" borderId="0" xfId="0" applyNumberFormat="1" applyFont="1"/>
    <xf numFmtId="43" fontId="3" fillId="0" borderId="0" xfId="1" applyFont="1"/>
    <xf numFmtId="43" fontId="3" fillId="3" borderId="2" xfId="1" applyFont="1" applyFill="1" applyBorder="1"/>
    <xf numFmtId="43" fontId="0" fillId="0" borderId="0" xfId="0" applyNumberFormat="1"/>
    <xf numFmtId="43" fontId="3" fillId="0" borderId="0" xfId="1" applyFont="1" applyFill="1"/>
    <xf numFmtId="40" fontId="0" fillId="0" borderId="0" xfId="1" applyNumberFormat="1" applyFont="1"/>
    <xf numFmtId="40" fontId="0" fillId="3" borderId="2" xfId="1" applyNumberFormat="1" applyFont="1" applyFill="1" applyBorder="1"/>
    <xf numFmtId="40" fontId="3" fillId="0" borderId="0" xfId="1" applyNumberFormat="1" applyFont="1"/>
    <xf numFmtId="40" fontId="3" fillId="3" borderId="2" xfId="1" applyNumberFormat="1" applyFont="1" applyFill="1" applyBorder="1"/>
    <xf numFmtId="0" fontId="7" fillId="0" borderId="0" xfId="0" applyFont="1"/>
    <xf numFmtId="43" fontId="7" fillId="0" borderId="0" xfId="1" applyFont="1"/>
    <xf numFmtId="43" fontId="7" fillId="0" borderId="0" xfId="1" applyFont="1" applyFill="1"/>
    <xf numFmtId="43" fontId="8" fillId="0" borderId="0" xfId="1" applyFont="1" applyFill="1"/>
    <xf numFmtId="0" fontId="4" fillId="0" borderId="0" xfId="0" applyFont="1" applyAlignment="1">
      <alignment horizontal="center"/>
    </xf>
    <xf numFmtId="43" fontId="0" fillId="3" borderId="2" xfId="1" applyFont="1" applyFill="1" applyBorder="1" applyAlignment="1">
      <alignment horizontal="center"/>
    </xf>
    <xf numFmtId="0" fontId="0" fillId="3" borderId="2" xfId="1" applyNumberFormat="1" applyFont="1" applyFill="1" applyBorder="1" applyAlignment="1">
      <alignment horizontal="center"/>
    </xf>
    <xf numFmtId="43" fontId="2" fillId="2" borderId="1" xfId="2" applyNumberFormat="1"/>
    <xf numFmtId="0" fontId="2" fillId="2" borderId="1" xfId="2"/>
    <xf numFmtId="14" fontId="2" fillId="2" borderId="1" xfId="2" applyNumberFormat="1"/>
    <xf numFmtId="0" fontId="2" fillId="2" borderId="1" xfId="2" applyNumberFormat="1"/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0" fontId="1" fillId="0" borderId="0" xfId="1" applyNumberFormat="1" applyFont="1" applyFill="1"/>
    <xf numFmtId="0" fontId="7" fillId="0" borderId="0" xfId="1" applyNumberFormat="1" applyFont="1"/>
    <xf numFmtId="0" fontId="7" fillId="0" borderId="0" xfId="1" applyNumberFormat="1" applyFont="1" applyFill="1"/>
    <xf numFmtId="0" fontId="9" fillId="0" borderId="0" xfId="0" applyFont="1"/>
    <xf numFmtId="14" fontId="10" fillId="0" borderId="0" xfId="0" applyNumberFormat="1" applyFont="1"/>
    <xf numFmtId="0" fontId="10" fillId="0" borderId="0" xfId="0" applyFont="1"/>
    <xf numFmtId="43" fontId="9" fillId="0" borderId="0" xfId="1" applyFont="1"/>
    <xf numFmtId="0" fontId="6" fillId="0" borderId="0" xfId="0" applyFont="1"/>
    <xf numFmtId="0" fontId="11" fillId="0" borderId="0" xfId="0" applyFont="1"/>
    <xf numFmtId="14" fontId="12" fillId="0" borderId="0" xfId="0" applyNumberFormat="1" applyFont="1"/>
    <xf numFmtId="0" fontId="12" fillId="0" borderId="0" xfId="0" applyFont="1"/>
    <xf numFmtId="43" fontId="11" fillId="0" borderId="0" xfId="1" applyFont="1"/>
    <xf numFmtId="40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2" fillId="2" borderId="1" xfId="2" applyNumberFormat="1" applyAlignment="1">
      <alignment horizontal="right"/>
    </xf>
    <xf numFmtId="40" fontId="0" fillId="4" borderId="0" xfId="0" applyNumberFormat="1" applyFill="1"/>
    <xf numFmtId="0" fontId="13" fillId="0" borderId="0" xfId="1" applyNumberFormat="1" applyFont="1" applyFill="1"/>
    <xf numFmtId="43" fontId="13" fillId="0" borderId="0" xfId="1" applyFont="1"/>
    <xf numFmtId="40" fontId="0" fillId="0" borderId="0" xfId="1" applyNumberFormat="1" applyFont="1" applyFill="1"/>
    <xf numFmtId="40" fontId="3" fillId="4" borderId="0" xfId="1" applyNumberFormat="1" applyFont="1" applyFill="1"/>
    <xf numFmtId="40" fontId="3" fillId="0" borderId="0" xfId="1" applyNumberFormat="1" applyFont="1" applyFill="1"/>
    <xf numFmtId="0" fontId="15" fillId="2" borderId="1" xfId="2" applyFont="1"/>
    <xf numFmtId="164" fontId="0" fillId="0" borderId="0" xfId="0" applyNumberFormat="1"/>
    <xf numFmtId="43" fontId="17" fillId="6" borderId="0" xfId="4" applyNumberFormat="1" applyFont="1"/>
    <xf numFmtId="43" fontId="0" fillId="7" borderId="0" xfId="1" applyFont="1" applyFill="1"/>
    <xf numFmtId="43" fontId="4" fillId="0" borderId="0" xfId="1" applyFont="1" applyAlignment="1">
      <alignment horizontal="center"/>
    </xf>
    <xf numFmtId="43" fontId="0" fillId="0" borderId="3" xfId="1" applyFont="1" applyBorder="1"/>
    <xf numFmtId="43" fontId="0" fillId="0" borderId="4" xfId="1" applyFont="1" applyBorder="1"/>
    <xf numFmtId="43" fontId="0" fillId="0" borderId="5" xfId="0" applyNumberFormat="1" applyBorder="1"/>
    <xf numFmtId="43" fontId="0" fillId="0" borderId="6" xfId="1" applyFont="1" applyBorder="1"/>
    <xf numFmtId="43" fontId="0" fillId="0" borderId="7" xfId="1" applyFont="1" applyBorder="1"/>
    <xf numFmtId="43" fontId="0" fillId="0" borderId="8" xfId="0" applyNumberFormat="1" applyBorder="1"/>
    <xf numFmtId="0" fontId="4" fillId="0" borderId="0" xfId="1" applyNumberFormat="1" applyFont="1" applyAlignment="1">
      <alignment horizontal="center"/>
    </xf>
    <xf numFmtId="0" fontId="8" fillId="0" borderId="0" xfId="1" applyNumberFormat="1" applyFont="1" applyFill="1"/>
    <xf numFmtId="43" fontId="0" fillId="0" borderId="0" xfId="1" applyFont="1" applyFill="1" applyAlignment="1">
      <alignment horizontal="center"/>
    </xf>
    <xf numFmtId="0" fontId="14" fillId="0" borderId="0" xfId="3" applyFill="1"/>
    <xf numFmtId="43" fontId="14" fillId="0" borderId="0" xfId="3" applyNumberFormat="1" applyFill="1"/>
    <xf numFmtId="43" fontId="3" fillId="0" borderId="0" xfId="0" applyNumberFormat="1" applyFont="1"/>
    <xf numFmtId="40" fontId="3" fillId="0" borderId="0" xfId="0" applyNumberFormat="1" applyFont="1"/>
    <xf numFmtId="0" fontId="7" fillId="0" borderId="0" xfId="1" applyNumberFormat="1" applyFont="1" applyAlignment="1">
      <alignment horizontal="left"/>
    </xf>
    <xf numFmtId="14" fontId="2" fillId="2" borderId="1" xfId="2" quotePrefix="1" applyNumberFormat="1"/>
    <xf numFmtId="43" fontId="18" fillId="0" borderId="0" xfId="0" applyNumberFormat="1" applyFont="1"/>
    <xf numFmtId="0" fontId="18" fillId="0" borderId="0" xfId="0" applyFont="1"/>
    <xf numFmtId="40" fontId="18" fillId="0" borderId="0" xfId="0" applyNumberFormat="1" applyFont="1"/>
    <xf numFmtId="43" fontId="14" fillId="0" borderId="0" xfId="1" applyFont="1" applyFill="1"/>
    <xf numFmtId="43" fontId="0" fillId="8" borderId="0" xfId="0" applyNumberFormat="1" applyFill="1"/>
    <xf numFmtId="0" fontId="19" fillId="2" borderId="1" xfId="2" applyFont="1"/>
    <xf numFmtId="14" fontId="19" fillId="2" borderId="1" xfId="2" applyNumberFormat="1" applyFont="1"/>
    <xf numFmtId="0" fontId="19" fillId="2" borderId="1" xfId="2" applyNumberFormat="1" applyFont="1"/>
    <xf numFmtId="43" fontId="19" fillId="2" borderId="1" xfId="2" applyNumberFormat="1" applyFont="1"/>
    <xf numFmtId="40" fontId="11" fillId="3" borderId="2" xfId="1" applyNumberFormat="1" applyFont="1" applyFill="1" applyBorder="1"/>
    <xf numFmtId="40" fontId="11" fillId="0" borderId="0" xfId="1" applyNumberFormat="1" applyFont="1"/>
    <xf numFmtId="43" fontId="11" fillId="0" borderId="0" xfId="0" applyNumberFormat="1" applyFont="1"/>
    <xf numFmtId="43" fontId="20" fillId="0" borderId="0" xfId="1" applyFont="1"/>
    <xf numFmtId="43" fontId="20" fillId="0" borderId="0" xfId="0" applyNumberFormat="1" applyFont="1"/>
    <xf numFmtId="0" fontId="20" fillId="0" borderId="0" xfId="0" applyFont="1"/>
    <xf numFmtId="43" fontId="21" fillId="0" borderId="4" xfId="1" applyFont="1" applyBorder="1"/>
    <xf numFmtId="0" fontId="0" fillId="0" borderId="4" xfId="0" applyBorder="1"/>
    <xf numFmtId="0" fontId="0" fillId="0" borderId="5" xfId="0" applyBorder="1"/>
    <xf numFmtId="0" fontId="3" fillId="0" borderId="9" xfId="0" applyFont="1" applyBorder="1"/>
    <xf numFmtId="43" fontId="0" fillId="0" borderId="0" xfId="1" applyFont="1" applyBorder="1"/>
    <xf numFmtId="0" fontId="0" fillId="0" borderId="10" xfId="0" applyBorder="1"/>
    <xf numFmtId="0" fontId="21" fillId="0" borderId="0" xfId="0" applyFont="1"/>
    <xf numFmtId="0" fontId="21" fillId="0" borderId="0" xfId="0" applyFont="1" applyAlignment="1">
      <alignment horizontal="left" vertical="center"/>
    </xf>
    <xf numFmtId="0" fontId="0" fillId="0" borderId="6" xfId="0" applyBorder="1"/>
    <xf numFmtId="0" fontId="3" fillId="0" borderId="7" xfId="0" applyFont="1" applyBorder="1"/>
    <xf numFmtId="43" fontId="21" fillId="0" borderId="7" xfId="1" applyFont="1" applyBorder="1" applyAlignment="1">
      <alignment horizontal="left" vertical="center"/>
    </xf>
    <xf numFmtId="0" fontId="0" fillId="0" borderId="7" xfId="0" applyBorder="1"/>
    <xf numFmtId="0" fontId="0" fillId="0" borderId="8" xfId="0" applyBorder="1"/>
    <xf numFmtId="0" fontId="22" fillId="0" borderId="3" xfId="0" applyFont="1" applyBorder="1"/>
    <xf numFmtId="0" fontId="22" fillId="0" borderId="9" xfId="0" applyFont="1" applyBorder="1"/>
    <xf numFmtId="43" fontId="22" fillId="0" borderId="0" xfId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3" fillId="3" borderId="2" xfId="1" applyNumberFormat="1" applyFont="1" applyFill="1" applyBorder="1" applyAlignment="1">
      <alignment horizontal="center"/>
    </xf>
    <xf numFmtId="0" fontId="0" fillId="0" borderId="10" xfId="1" applyNumberFormat="1" applyFont="1" applyFill="1" applyBorder="1" applyAlignment="1">
      <alignment horizontal="center"/>
    </xf>
    <xf numFmtId="43" fontId="0" fillId="0" borderId="10" xfId="1" applyFont="1" applyFill="1" applyBorder="1"/>
    <xf numFmtId="40" fontId="3" fillId="0" borderId="10" xfId="1" applyNumberFormat="1" applyFont="1" applyFill="1" applyBorder="1"/>
    <xf numFmtId="40" fontId="0" fillId="0" borderId="0" xfId="1" applyNumberFormat="1" applyFont="1" applyBorder="1"/>
    <xf numFmtId="40" fontId="3" fillId="0" borderId="0" xfId="1" applyNumberFormat="1" applyFont="1" applyFill="1" applyBorder="1"/>
    <xf numFmtId="43" fontId="11" fillId="0" borderId="0" xfId="1" applyFont="1" applyBorder="1"/>
    <xf numFmtId="40" fontId="2" fillId="2" borderId="1" xfId="2" applyNumberFormat="1"/>
    <xf numFmtId="43" fontId="2" fillId="2" borderId="11" xfId="2" applyNumberFormat="1" applyBorder="1"/>
    <xf numFmtId="43" fontId="2" fillId="2" borderId="12" xfId="2" applyNumberFormat="1" applyBorder="1"/>
    <xf numFmtId="43" fontId="1" fillId="0" borderId="0" xfId="1" applyFont="1" applyFill="1"/>
    <xf numFmtId="43" fontId="0" fillId="4" borderId="0" xfId="1" applyFont="1" applyFill="1"/>
    <xf numFmtId="40" fontId="23" fillId="0" borderId="0" xfId="0" applyNumberFormat="1" applyFont="1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3" fontId="0" fillId="0" borderId="0" xfId="0" applyNumberFormat="1" applyFont="1" applyAlignment="1">
      <alignment horizontal="right"/>
    </xf>
  </cellXfs>
  <cellStyles count="5">
    <cellStyle name="Bad" xfId="3" builtinId="27"/>
    <cellStyle name="Comma" xfId="1" builtinId="3"/>
    <cellStyle name="Good" xfId="4" builtinId="26"/>
    <cellStyle name="Input" xfId="2" builtinId="20"/>
    <cellStyle name="Normal" xfId="0" builtinId="0"/>
  </cellStyles>
  <dxfs count="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microsoft.com/office/2017/10/relationships/person" Target="persons/perso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preciation%20Schedule%202021%20from%20Audi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MULATOR"/>
      <sheetName val="105"/>
      <sheetName val="107"/>
      <sheetName val="108"/>
      <sheetName val="109"/>
      <sheetName val="109 (2)"/>
      <sheetName val="109 (3)"/>
      <sheetName val="109 (4)"/>
      <sheetName val="109 (5)"/>
      <sheetName val="109 (6)"/>
      <sheetName val="110"/>
      <sheetName val="110 (2)"/>
      <sheetName val="111"/>
      <sheetName val="111 (2)"/>
      <sheetName val="111 (3)"/>
      <sheetName val="112"/>
      <sheetName val="112 (2)"/>
      <sheetName val="113"/>
      <sheetName val="113 (2)"/>
      <sheetName val="115"/>
      <sheetName val="115 (2)"/>
      <sheetName val="115 (3)"/>
      <sheetName val="116"/>
      <sheetName val="149"/>
      <sheetName val="150"/>
      <sheetName val="150 (2)"/>
      <sheetName val="150 (3)"/>
      <sheetName val="150 (4)"/>
      <sheetName val="155"/>
      <sheetName val="155 (2)"/>
      <sheetName val="157"/>
      <sheetName val="157 (2)"/>
      <sheetName val="157 (3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/>
      <sheetData sheetId="14"/>
      <sheetData sheetId="15" refreshError="1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/>
      <sheetData sheetId="28" refreshError="1"/>
      <sheetData sheetId="29"/>
      <sheetData sheetId="30"/>
      <sheetData sheetId="31" refreshError="1"/>
      <sheetData sheetId="3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Susan Dukes" id="{5DC3B2D7-6091-4D6B-9CB1-2D358BA653A2}" userId="S::sdukes@rzwcpas.com::7d294a41-c6ad-44d6-a256-14819d145907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F11" dT="2020-02-11T21:48:48.71" personId="{5DC3B2D7-6091-4D6B-9CB1-2D358BA653A2}" id="{8FDB836F-57F3-4031-ACE7-EBC1435E38AF}">
    <text>Prior Year depreciation was off $266.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F8BD2-22B7-4599-AF46-6AFA4C9535B7}">
  <dimension ref="A1:L27"/>
  <sheetViews>
    <sheetView tabSelected="1" workbookViewId="0">
      <selection activeCell="A9" sqref="A9"/>
    </sheetView>
  </sheetViews>
  <sheetFormatPr defaultRowHeight="14.25" x14ac:dyDescent="0.45"/>
  <cols>
    <col min="1" max="1" width="33.9296875" customWidth="1"/>
    <col min="2" max="2" width="13.3984375" bestFit="1" customWidth="1"/>
    <col min="3" max="3" width="12.33203125" bestFit="1" customWidth="1"/>
    <col min="4" max="4" width="11.86328125" bestFit="1" customWidth="1"/>
    <col min="5" max="5" width="13.3984375" bestFit="1" customWidth="1"/>
    <col min="7" max="7" width="13.3984375" bestFit="1" customWidth="1"/>
    <col min="8" max="8" width="12.33203125" bestFit="1" customWidth="1"/>
    <col min="9" max="9" width="11.86328125" bestFit="1" customWidth="1"/>
    <col min="10" max="10" width="13.3984375" bestFit="1" customWidth="1"/>
    <col min="12" max="12" width="12.33203125" style="119" bestFit="1" customWidth="1"/>
  </cols>
  <sheetData>
    <row r="1" spans="1:12" x14ac:dyDescent="0.45">
      <c r="A1" s="3" t="s">
        <v>532</v>
      </c>
    </row>
    <row r="2" spans="1:12" x14ac:dyDescent="0.45">
      <c r="A2" s="3" t="s">
        <v>533</v>
      </c>
    </row>
    <row r="4" spans="1:12" x14ac:dyDescent="0.45">
      <c r="B4" s="118" t="s">
        <v>534</v>
      </c>
      <c r="C4" s="118"/>
      <c r="D4" s="118"/>
      <c r="E4" s="118"/>
      <c r="G4" s="118" t="s">
        <v>535</v>
      </c>
      <c r="H4" s="118"/>
      <c r="I4" s="118"/>
      <c r="J4" s="118"/>
      <c r="L4" s="119" t="s">
        <v>536</v>
      </c>
    </row>
    <row r="6" spans="1:12" x14ac:dyDescent="0.45">
      <c r="B6" s="117" t="s">
        <v>0</v>
      </c>
      <c r="C6" s="117"/>
      <c r="D6" s="117"/>
      <c r="E6" s="117" t="s">
        <v>1</v>
      </c>
      <c r="G6" s="117" t="str">
        <f>ACCUMULATOR!B2</f>
        <v>BEGINNING</v>
      </c>
      <c r="H6" s="117"/>
      <c r="I6" s="117"/>
      <c r="J6" s="117" t="str">
        <f>ACCUMULATOR!E2</f>
        <v>ENDING</v>
      </c>
      <c r="L6" s="117" t="s">
        <v>1</v>
      </c>
    </row>
    <row r="7" spans="1:12" x14ac:dyDescent="0.45">
      <c r="B7" s="117" t="s">
        <v>3</v>
      </c>
      <c r="C7" s="117" t="s">
        <v>4</v>
      </c>
      <c r="D7" s="117" t="s">
        <v>5</v>
      </c>
      <c r="E7" s="117" t="s">
        <v>3</v>
      </c>
      <c r="G7" s="117" t="str">
        <f>ACCUMULATOR!B3</f>
        <v>BALANCE</v>
      </c>
      <c r="H7" s="117" t="str">
        <f>ACCUMULATOR!C3</f>
        <v>ADDITIONS</v>
      </c>
      <c r="I7" s="117" t="str">
        <f>ACCUMULATOR!D3</f>
        <v>RETIREMENTS</v>
      </c>
      <c r="J7" s="117" t="str">
        <f>ACCUMULATOR!E3</f>
        <v>BALANCE</v>
      </c>
      <c r="L7" s="117" t="s">
        <v>3</v>
      </c>
    </row>
    <row r="8" spans="1:12" x14ac:dyDescent="0.45">
      <c r="A8" t="s">
        <v>7</v>
      </c>
      <c r="B8" s="5">
        <v>43296.28</v>
      </c>
      <c r="C8" s="5">
        <v>0</v>
      </c>
      <c r="D8" s="5">
        <v>0</v>
      </c>
      <c r="E8" s="5">
        <v>43296.28</v>
      </c>
      <c r="G8" s="5">
        <f>ACCUMULATOR!B4</f>
        <v>22159.23</v>
      </c>
      <c r="H8" s="5">
        <f>ACCUMULATOR!C4</f>
        <v>0</v>
      </c>
      <c r="I8" s="5">
        <f>ACCUMULATOR!D4</f>
        <v>0</v>
      </c>
      <c r="J8" s="5">
        <f>ACCUMULATOR!E4</f>
        <v>22159.23</v>
      </c>
      <c r="L8" s="120">
        <f>E8-J8</f>
        <v>21137.05</v>
      </c>
    </row>
    <row r="9" spans="1:12" x14ac:dyDescent="0.45">
      <c r="A9" t="s">
        <v>14</v>
      </c>
      <c r="B9" s="5">
        <v>5318382.88</v>
      </c>
      <c r="C9" s="5">
        <v>0</v>
      </c>
      <c r="D9" s="5">
        <v>0</v>
      </c>
      <c r="E9" s="5">
        <v>5318382.88</v>
      </c>
      <c r="G9" s="5">
        <f>ACCUMULATOR!B5</f>
        <v>4980129.2700000005</v>
      </c>
      <c r="H9" s="5">
        <f>ACCUMULATOR!C5</f>
        <v>0</v>
      </c>
      <c r="I9" s="5">
        <f>ACCUMULATOR!D5</f>
        <v>0</v>
      </c>
      <c r="J9" s="5">
        <f>ACCUMULATOR!E5</f>
        <v>4980129.2700000005</v>
      </c>
      <c r="L9" s="120">
        <f t="shared" ref="L9:L27" si="0">E9-J9</f>
        <v>338253.6099999994</v>
      </c>
    </row>
    <row r="10" spans="1:12" x14ac:dyDescent="0.45">
      <c r="A10" t="s">
        <v>54</v>
      </c>
      <c r="B10" s="5">
        <v>14666.42</v>
      </c>
      <c r="C10" s="5">
        <v>0</v>
      </c>
      <c r="D10" s="5">
        <v>0</v>
      </c>
      <c r="E10" s="5">
        <v>14666.42</v>
      </c>
      <c r="G10" s="5">
        <f>ACCUMULATOR!B6</f>
        <v>14666.42</v>
      </c>
      <c r="H10" s="5">
        <f>ACCUMULATOR!C6</f>
        <v>0</v>
      </c>
      <c r="I10" s="5">
        <f>ACCUMULATOR!D6</f>
        <v>0</v>
      </c>
      <c r="J10" s="5">
        <f>ACCUMULATOR!E6</f>
        <v>14666.42</v>
      </c>
      <c r="L10" s="120">
        <f t="shared" si="0"/>
        <v>0</v>
      </c>
    </row>
    <row r="11" spans="1:12" x14ac:dyDescent="0.45">
      <c r="A11" t="s">
        <v>18</v>
      </c>
      <c r="B11" s="5">
        <v>15511380.719999999</v>
      </c>
      <c r="C11" s="5">
        <v>139289</v>
      </c>
      <c r="D11" s="5">
        <v>0</v>
      </c>
      <c r="E11" s="5">
        <v>15650669.719999999</v>
      </c>
      <c r="G11" s="5">
        <f>ACCUMULATOR!B7</f>
        <v>15481380.719999999</v>
      </c>
      <c r="H11" s="5">
        <f>ACCUMULATOR!C7</f>
        <v>139289</v>
      </c>
      <c r="I11" s="5">
        <f>ACCUMULATOR!D7</f>
        <v>0</v>
      </c>
      <c r="J11" s="5">
        <f>ACCUMULATOR!E7</f>
        <v>15620669.719999999</v>
      </c>
      <c r="L11" s="120">
        <f t="shared" si="0"/>
        <v>30000</v>
      </c>
    </row>
    <row r="12" spans="1:12" x14ac:dyDescent="0.45">
      <c r="A12" t="s">
        <v>21</v>
      </c>
      <c r="B12" s="5">
        <v>873915.96</v>
      </c>
      <c r="C12" s="5">
        <v>33280</v>
      </c>
      <c r="D12" s="5">
        <v>0</v>
      </c>
      <c r="E12" s="5">
        <v>907195.96</v>
      </c>
      <c r="G12" s="5">
        <f>ACCUMULATOR!B8</f>
        <v>637056.93999999994</v>
      </c>
      <c r="H12" s="5">
        <f>ACCUMULATOR!C8</f>
        <v>33280</v>
      </c>
      <c r="I12" s="5">
        <f>ACCUMULATOR!D8</f>
        <v>0</v>
      </c>
      <c r="J12" s="5">
        <f>ACCUMULATOR!E8</f>
        <v>670336.93999999994</v>
      </c>
      <c r="L12" s="120">
        <f t="shared" si="0"/>
        <v>236859.02000000002</v>
      </c>
    </row>
    <row r="13" spans="1:12" x14ac:dyDescent="0.45">
      <c r="A13" t="s">
        <v>22</v>
      </c>
      <c r="B13" s="5">
        <v>908249.87000000011</v>
      </c>
      <c r="C13" s="5">
        <v>341947.49</v>
      </c>
      <c r="D13" s="5">
        <v>15749.24</v>
      </c>
      <c r="E13" s="5">
        <v>1234448.1200000001</v>
      </c>
      <c r="G13" s="5">
        <f>ACCUMULATOR!B9</f>
        <v>908249.87000000011</v>
      </c>
      <c r="H13" s="5">
        <f>ACCUMULATOR!C9</f>
        <v>341947.49</v>
      </c>
      <c r="I13" s="5">
        <f>ACCUMULATOR!D9</f>
        <v>15749.24</v>
      </c>
      <c r="J13" s="5">
        <f>ACCUMULATOR!E9</f>
        <v>1234448.1200000001</v>
      </c>
      <c r="L13" s="120">
        <f t="shared" si="0"/>
        <v>0</v>
      </c>
    </row>
    <row r="14" spans="1:12" x14ac:dyDescent="0.45">
      <c r="A14" t="s">
        <v>23</v>
      </c>
      <c r="B14" s="5">
        <v>694769.32000000007</v>
      </c>
      <c r="C14" s="5">
        <v>109515</v>
      </c>
      <c r="D14" s="5">
        <v>0</v>
      </c>
      <c r="E14" s="5">
        <v>804284.32000000007</v>
      </c>
      <c r="G14" s="5">
        <f>ACCUMULATOR!B10</f>
        <v>506353.52</v>
      </c>
      <c r="H14" s="5">
        <f>ACCUMULATOR!C10</f>
        <v>109515</v>
      </c>
      <c r="I14" s="5">
        <f>ACCUMULATOR!D10</f>
        <v>0</v>
      </c>
      <c r="J14" s="5">
        <f>ACCUMULATOR!E10</f>
        <v>615868.52</v>
      </c>
      <c r="L14" s="120">
        <f t="shared" si="0"/>
        <v>188415.80000000005</v>
      </c>
    </row>
    <row r="15" spans="1:12" x14ac:dyDescent="0.45">
      <c r="A15" t="s">
        <v>24</v>
      </c>
      <c r="B15" s="5">
        <v>282436.09999999998</v>
      </c>
      <c r="C15" s="5">
        <v>6392.86</v>
      </c>
      <c r="D15" s="5">
        <v>0</v>
      </c>
      <c r="E15" s="5">
        <v>288828.95999999996</v>
      </c>
      <c r="G15" s="5">
        <f>ACCUMULATOR!B11</f>
        <v>282436.09999999998</v>
      </c>
      <c r="H15" s="5">
        <f>ACCUMULATOR!C11</f>
        <v>6392.86</v>
      </c>
      <c r="I15" s="5">
        <f>ACCUMULATOR!D11</f>
        <v>0</v>
      </c>
      <c r="J15" s="5">
        <f>ACCUMULATOR!E11</f>
        <v>288828.95999999996</v>
      </c>
      <c r="L15" s="120">
        <f t="shared" si="0"/>
        <v>0</v>
      </c>
    </row>
    <row r="16" spans="1:12" x14ac:dyDescent="0.45">
      <c r="A16" t="s">
        <v>25</v>
      </c>
      <c r="B16" s="5">
        <v>2602767.9499999997</v>
      </c>
      <c r="C16" s="5">
        <v>0</v>
      </c>
      <c r="D16" s="5">
        <v>0</v>
      </c>
      <c r="E16" s="5">
        <v>2602767.9499999997</v>
      </c>
      <c r="G16" s="5">
        <f>ACCUMULATOR!B12</f>
        <v>2239520.92</v>
      </c>
      <c r="H16" s="5">
        <f>ACCUMULATOR!C12</f>
        <v>0</v>
      </c>
      <c r="I16" s="5">
        <f>ACCUMULATOR!D12</f>
        <v>0</v>
      </c>
      <c r="J16" s="5">
        <f>ACCUMULATOR!E12</f>
        <v>2239520.92</v>
      </c>
      <c r="L16" s="120">
        <f t="shared" si="0"/>
        <v>363247.0299999998</v>
      </c>
    </row>
    <row r="17" spans="1:12" x14ac:dyDescent="0.45">
      <c r="A17" t="s">
        <v>251</v>
      </c>
      <c r="B17" s="5">
        <v>7722.4699999999993</v>
      </c>
      <c r="C17" s="5">
        <v>0</v>
      </c>
      <c r="D17" s="5">
        <v>0</v>
      </c>
      <c r="E17" s="5">
        <v>7722.4699999999993</v>
      </c>
      <c r="G17" s="5">
        <f>ACCUMULATOR!B13</f>
        <v>0</v>
      </c>
      <c r="H17" s="5">
        <f>ACCUMULATOR!C13</f>
        <v>0</v>
      </c>
      <c r="I17" s="5">
        <f>ACCUMULATOR!D13</f>
        <v>0</v>
      </c>
      <c r="J17" s="5">
        <f>ACCUMULATOR!E13</f>
        <v>0</v>
      </c>
      <c r="L17" s="120">
        <f t="shared" si="0"/>
        <v>7722.4699999999993</v>
      </c>
    </row>
    <row r="18" spans="1:12" x14ac:dyDescent="0.45">
      <c r="A18" t="s">
        <v>254</v>
      </c>
      <c r="B18" s="5">
        <v>515599.85</v>
      </c>
      <c r="C18" s="5">
        <v>0</v>
      </c>
      <c r="D18" s="5">
        <v>0</v>
      </c>
      <c r="E18" s="5">
        <v>515599.85</v>
      </c>
      <c r="G18" s="5">
        <f>ACCUMULATOR!B14</f>
        <v>432403.22</v>
      </c>
      <c r="H18" s="5">
        <f>ACCUMULATOR!C14</f>
        <v>0</v>
      </c>
      <c r="I18" s="5">
        <f>ACCUMULATOR!D14</f>
        <v>0</v>
      </c>
      <c r="J18" s="5">
        <f>ACCUMULATOR!E14</f>
        <v>432403.22</v>
      </c>
      <c r="L18" s="120">
        <f t="shared" si="0"/>
        <v>83196.63</v>
      </c>
    </row>
    <row r="19" spans="1:12" x14ac:dyDescent="0.45">
      <c r="A19" t="s">
        <v>269</v>
      </c>
      <c r="B19" s="5">
        <v>137101.24</v>
      </c>
      <c r="C19" s="5">
        <v>0</v>
      </c>
      <c r="D19" s="5">
        <v>0</v>
      </c>
      <c r="E19" s="5">
        <v>137101.24</v>
      </c>
      <c r="G19" s="5">
        <f>ACCUMULATOR!B15</f>
        <v>100107.47</v>
      </c>
      <c r="H19" s="5">
        <f>ACCUMULATOR!C15</f>
        <v>0</v>
      </c>
      <c r="I19" s="5">
        <f>ACCUMULATOR!D15</f>
        <v>0</v>
      </c>
      <c r="J19" s="5">
        <f>ACCUMULATOR!E15</f>
        <v>100107.47</v>
      </c>
      <c r="L19" s="120">
        <f t="shared" si="0"/>
        <v>36993.76999999999</v>
      </c>
    </row>
    <row r="20" spans="1:12" x14ac:dyDescent="0.45">
      <c r="A20" t="s">
        <v>320</v>
      </c>
      <c r="B20" s="5">
        <v>456262.86999999994</v>
      </c>
      <c r="C20" s="5">
        <v>127258.18</v>
      </c>
      <c r="D20" s="5">
        <v>72600.75</v>
      </c>
      <c r="E20" s="5">
        <v>510920.29999999993</v>
      </c>
      <c r="G20" s="5">
        <f>ACCUMULATOR!B16</f>
        <v>348855.07</v>
      </c>
      <c r="H20" s="5">
        <f>ACCUMULATOR!C16</f>
        <v>127258.18</v>
      </c>
      <c r="I20" s="5">
        <f>ACCUMULATOR!D16</f>
        <v>72600.75</v>
      </c>
      <c r="J20" s="5">
        <f>ACCUMULATOR!E16</f>
        <v>403512.5</v>
      </c>
      <c r="L20" s="120">
        <f t="shared" si="0"/>
        <v>107407.79999999993</v>
      </c>
    </row>
    <row r="21" spans="1:12" x14ac:dyDescent="0.45">
      <c r="A21" t="s">
        <v>350</v>
      </c>
      <c r="B21" s="5">
        <v>204874.45999999996</v>
      </c>
      <c r="C21" s="5">
        <v>62852.7</v>
      </c>
      <c r="D21" s="5">
        <v>0</v>
      </c>
      <c r="E21" s="5">
        <v>267727.15999999997</v>
      </c>
      <c r="G21" s="5">
        <f>ACCUMULATOR!B17</f>
        <v>96859.27</v>
      </c>
      <c r="H21" s="5">
        <f>ACCUMULATOR!C17</f>
        <v>62852.7</v>
      </c>
      <c r="I21" s="5">
        <f>ACCUMULATOR!D17</f>
        <v>0</v>
      </c>
      <c r="J21" s="5">
        <f>ACCUMULATOR!E17</f>
        <v>159711.97</v>
      </c>
      <c r="L21" s="120">
        <f t="shared" si="0"/>
        <v>108015.18999999997</v>
      </c>
    </row>
    <row r="22" spans="1:12" x14ac:dyDescent="0.45">
      <c r="B22" s="5">
        <v>27571426.390000001</v>
      </c>
      <c r="C22" s="5">
        <v>820535.23</v>
      </c>
      <c r="D22" s="5">
        <v>88349.99</v>
      </c>
      <c r="E22" s="5">
        <v>28303611.629999999</v>
      </c>
      <c r="G22" s="5">
        <f>ACCUMULATOR!B18</f>
        <v>26050178.02</v>
      </c>
      <c r="H22" s="5">
        <f>ACCUMULATOR!C18</f>
        <v>820535.23</v>
      </c>
      <c r="I22" s="5">
        <f>ACCUMULATOR!D18</f>
        <v>88349.99</v>
      </c>
      <c r="J22" s="5">
        <f>ACCUMULATOR!E18</f>
        <v>26782363.259999998</v>
      </c>
      <c r="L22" s="120">
        <f t="shared" si="0"/>
        <v>1521248.370000001</v>
      </c>
    </row>
    <row r="23" spans="1:12" x14ac:dyDescent="0.45">
      <c r="B23" s="5"/>
      <c r="C23" s="5"/>
      <c r="D23" s="5"/>
      <c r="E23" s="5">
        <v>0</v>
      </c>
      <c r="G23" s="5"/>
      <c r="H23" s="5"/>
      <c r="I23" s="5"/>
      <c r="J23" s="5"/>
      <c r="L23" s="120"/>
    </row>
    <row r="24" spans="1:12" x14ac:dyDescent="0.45">
      <c r="A24" t="s">
        <v>446</v>
      </c>
      <c r="B24" s="5">
        <v>0</v>
      </c>
      <c r="C24" s="5">
        <v>202144</v>
      </c>
      <c r="D24" s="5">
        <v>202144</v>
      </c>
      <c r="E24" s="5">
        <v>0</v>
      </c>
      <c r="G24" s="5">
        <f>ACCUMULATOR!B20</f>
        <v>0</v>
      </c>
      <c r="H24" s="5">
        <f>ACCUMULATOR!C20</f>
        <v>202144</v>
      </c>
      <c r="I24" s="5">
        <f>ACCUMULATOR!D20</f>
        <v>202144</v>
      </c>
      <c r="J24" s="5">
        <f>ACCUMULATOR!E20</f>
        <v>0</v>
      </c>
      <c r="L24" s="120">
        <f t="shared" si="0"/>
        <v>0</v>
      </c>
    </row>
    <row r="25" spans="1:12" x14ac:dyDescent="0.45">
      <c r="B25" s="5"/>
      <c r="C25" s="5"/>
      <c r="D25" s="5"/>
      <c r="E25" s="5"/>
      <c r="G25" s="5"/>
      <c r="H25" s="5"/>
      <c r="I25" s="5"/>
      <c r="J25" s="5"/>
      <c r="L25" s="120"/>
    </row>
    <row r="26" spans="1:12" x14ac:dyDescent="0.45">
      <c r="A26" t="s">
        <v>3</v>
      </c>
      <c r="B26" s="5">
        <v>27571426.390000001</v>
      </c>
      <c r="C26" s="5">
        <v>1022679.23</v>
      </c>
      <c r="D26" s="5">
        <v>290493.99</v>
      </c>
      <c r="E26" s="5">
        <v>28303611.629999999</v>
      </c>
      <c r="G26" s="5">
        <f>ACCUMULATOR!B22</f>
        <v>26050178.02</v>
      </c>
      <c r="H26" s="5">
        <f>ACCUMULATOR!C22</f>
        <v>1022679.23</v>
      </c>
      <c r="I26" s="5">
        <f>ACCUMULATOR!D22</f>
        <v>290493.99</v>
      </c>
      <c r="J26" s="5">
        <f>ACCUMULATOR!E22</f>
        <v>26782363.259999998</v>
      </c>
      <c r="L26" s="120">
        <f t="shared" si="0"/>
        <v>1521248.370000001</v>
      </c>
    </row>
    <row r="27" spans="1:12" x14ac:dyDescent="0.45">
      <c r="L27" s="120"/>
    </row>
  </sheetData>
  <mergeCells count="2">
    <mergeCell ref="B4:E4"/>
    <mergeCell ref="G4:J4"/>
  </mergeCells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N128"/>
  <sheetViews>
    <sheetView zoomScale="90" zoomScaleNormal="90" workbookViewId="0">
      <selection activeCell="AE7" sqref="AE7"/>
    </sheetView>
  </sheetViews>
  <sheetFormatPr defaultRowHeight="14.25" x14ac:dyDescent="0.45"/>
  <cols>
    <col min="1" max="1" width="35.3984375" bestFit="1" customWidth="1"/>
    <col min="2" max="2" width="11.59765625" style="4" bestFit="1" customWidth="1"/>
    <col min="3" max="3" width="3.265625" style="2" bestFit="1" customWidth="1"/>
    <col min="4" max="4" width="3.73046875" style="2" bestFit="1" customWidth="1"/>
    <col min="5" max="5" width="2.73046875" style="2" bestFit="1" customWidth="1"/>
    <col min="6" max="7" width="1.73046875" customWidth="1"/>
    <col min="8" max="8" width="13.86328125" bestFit="1" customWidth="1"/>
    <col min="9" max="9" width="10.3984375" bestFit="1" customWidth="1"/>
    <col min="10" max="10" width="12.59765625" bestFit="1" customWidth="1"/>
    <col min="11" max="11" width="13.86328125" bestFit="1" customWidth="1"/>
    <col min="12" max="12" width="12" style="6" bestFit="1" customWidth="1"/>
    <col min="13" max="13" width="11.59765625" style="17" bestFit="1" customWidth="1"/>
    <col min="14" max="15" width="1.73046875" customWidth="1"/>
    <col min="16" max="16" width="14.3984375" bestFit="1" customWidth="1"/>
    <col min="17" max="17" width="1.73046875" customWidth="1"/>
    <col min="18" max="18" width="11.59765625" hidden="1" customWidth="1"/>
    <col min="19" max="30" width="10.3984375" hidden="1" customWidth="1"/>
    <col min="31" max="33" width="10.3984375" customWidth="1"/>
    <col min="34" max="34" width="12.1328125" style="6" bestFit="1" customWidth="1"/>
    <col min="35" max="35" width="13.1328125" style="6" bestFit="1" customWidth="1"/>
    <col min="36" max="36" width="2.73046875" customWidth="1"/>
    <col min="37" max="39" width="13.86328125" bestFit="1" customWidth="1"/>
    <col min="40" max="40" width="13.3984375" style="5" bestFit="1" customWidth="1"/>
  </cols>
  <sheetData>
    <row r="1" spans="1:40" s="1" customFormat="1" x14ac:dyDescent="0.45">
      <c r="B1" s="4"/>
      <c r="C1" s="2"/>
      <c r="D1" s="2"/>
      <c r="E1" s="2"/>
      <c r="H1" s="21" t="s">
        <v>0</v>
      </c>
      <c r="I1" s="21"/>
      <c r="J1" s="21"/>
      <c r="K1" s="21" t="s">
        <v>1</v>
      </c>
      <c r="L1" s="23">
        <v>2021</v>
      </c>
      <c r="M1" s="21" t="s">
        <v>16</v>
      </c>
      <c r="N1" s="21"/>
      <c r="O1" s="21"/>
      <c r="P1" s="21" t="s">
        <v>2</v>
      </c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2"/>
      <c r="AI1" s="23">
        <v>2021</v>
      </c>
      <c r="AJ1" s="21"/>
      <c r="AK1" s="1" t="s">
        <v>400</v>
      </c>
      <c r="AL1" s="21" t="s">
        <v>9</v>
      </c>
      <c r="AM1" s="21" t="s">
        <v>11</v>
      </c>
      <c r="AN1" s="56" t="s">
        <v>464</v>
      </c>
    </row>
    <row r="2" spans="1:40" s="1" customFormat="1" x14ac:dyDescent="0.45">
      <c r="B2" s="4"/>
      <c r="C2" s="2"/>
      <c r="D2" s="2"/>
      <c r="E2" s="2"/>
      <c r="H2" s="21" t="s">
        <v>3</v>
      </c>
      <c r="I2" s="21" t="s">
        <v>4</v>
      </c>
      <c r="J2" s="21" t="s">
        <v>5</v>
      </c>
      <c r="K2" s="21" t="s">
        <v>3</v>
      </c>
      <c r="L2" s="23" t="s">
        <v>399</v>
      </c>
      <c r="M2" s="21" t="s">
        <v>17</v>
      </c>
      <c r="N2" s="21"/>
      <c r="O2" s="21"/>
      <c r="P2" s="21" t="s">
        <v>6</v>
      </c>
      <c r="Q2" s="21"/>
      <c r="R2" s="21" t="s">
        <v>0</v>
      </c>
      <c r="S2" s="21">
        <v>2006</v>
      </c>
      <c r="T2" s="21">
        <v>2007</v>
      </c>
      <c r="U2" s="21">
        <v>2008</v>
      </c>
      <c r="V2" s="21">
        <v>2009</v>
      </c>
      <c r="W2" s="21">
        <v>2010</v>
      </c>
      <c r="X2" s="21">
        <v>2011</v>
      </c>
      <c r="Y2" s="21">
        <v>2012</v>
      </c>
      <c r="Z2" s="21">
        <v>2013</v>
      </c>
      <c r="AA2" s="21">
        <v>2014</v>
      </c>
      <c r="AB2" s="21">
        <v>2015</v>
      </c>
      <c r="AC2" s="21">
        <v>2016</v>
      </c>
      <c r="AD2" s="21">
        <v>2017</v>
      </c>
      <c r="AE2" s="21">
        <v>2018</v>
      </c>
      <c r="AF2" s="21">
        <v>2019</v>
      </c>
      <c r="AG2" s="21">
        <v>2020</v>
      </c>
      <c r="AH2" s="23">
        <v>2021</v>
      </c>
      <c r="AI2" s="23" t="s">
        <v>5</v>
      </c>
      <c r="AJ2" s="21"/>
      <c r="AK2" s="1" t="s">
        <v>401</v>
      </c>
      <c r="AL2" s="21" t="s">
        <v>10</v>
      </c>
      <c r="AM2" s="21" t="s">
        <v>6</v>
      </c>
      <c r="AN2" s="56" t="s">
        <v>465</v>
      </c>
    </row>
    <row r="3" spans="1:40" x14ac:dyDescent="0.45">
      <c r="A3" s="3" t="s">
        <v>18</v>
      </c>
      <c r="B3" s="28" t="s">
        <v>17</v>
      </c>
      <c r="C3" s="29" t="s">
        <v>20</v>
      </c>
    </row>
    <row r="4" spans="1:40" x14ac:dyDescent="0.45">
      <c r="A4" s="25" t="s">
        <v>145</v>
      </c>
      <c r="B4" s="26">
        <v>37469</v>
      </c>
      <c r="C4" s="27">
        <v>50</v>
      </c>
      <c r="D4" s="4" t="s">
        <v>12</v>
      </c>
      <c r="E4" s="4" t="s">
        <v>13</v>
      </c>
      <c r="H4" s="24">
        <v>13592</v>
      </c>
      <c r="I4" s="5"/>
      <c r="J4" s="5"/>
      <c r="K4" s="5">
        <f>+H4+I4-J4</f>
        <v>13592</v>
      </c>
      <c r="L4" s="14"/>
      <c r="M4" s="18"/>
      <c r="P4" s="5">
        <f>+K4</f>
        <v>13592</v>
      </c>
      <c r="Q4" s="5"/>
      <c r="R4" s="5">
        <v>928.79</v>
      </c>
      <c r="S4" s="5">
        <v>271.83999999999997</v>
      </c>
      <c r="T4" s="5">
        <v>271.83999999999997</v>
      </c>
      <c r="U4" s="5">
        <v>271.83999999999997</v>
      </c>
      <c r="V4" s="5">
        <v>271.83999999999997</v>
      </c>
      <c r="W4" s="5">
        <v>271.83999999999997</v>
      </c>
      <c r="X4" s="5">
        <v>271.83999999999997</v>
      </c>
      <c r="Y4" s="5">
        <v>271.83999999999997</v>
      </c>
      <c r="Z4" s="5">
        <v>271.83999999999997</v>
      </c>
      <c r="AA4" s="5">
        <v>271.83999999999997</v>
      </c>
      <c r="AB4" s="5">
        <v>271.83999999999997</v>
      </c>
      <c r="AC4" s="5">
        <v>271.83999999999997</v>
      </c>
      <c r="AD4" s="5">
        <v>271.83999999999997</v>
      </c>
      <c r="AE4" s="5">
        <v>271.83999999999997</v>
      </c>
      <c r="AF4" s="5">
        <v>271.83999999999997</v>
      </c>
      <c r="AG4" s="5">
        <v>271.83999999999997</v>
      </c>
      <c r="AH4" s="6">
        <f>+IF(P4-AG4-S4-R4-T4-U4-V4-W4-X4-Y4-Z4-AA4-AB4-AC4-AD4-AE4-AF4&gt;1,ROUND(P4/C4,2),0)</f>
        <v>271.83999999999997</v>
      </c>
      <c r="AI4" s="14"/>
      <c r="AJ4" s="5"/>
      <c r="AK4" s="5">
        <f>+AL4-AI4-AH4</f>
        <v>5006.3900000000012</v>
      </c>
      <c r="AL4" s="5">
        <f t="shared" ref="AL4:AL10" si="0">SUM(R4:AI4)</f>
        <v>5278.2300000000014</v>
      </c>
      <c r="AM4" s="11">
        <f t="shared" ref="AM4:AM33" si="1">+P4-AL4</f>
        <v>8313.7699999999986</v>
      </c>
      <c r="AN4" s="5">
        <f>IF(AM4=0,AL4,0)</f>
        <v>0</v>
      </c>
    </row>
    <row r="5" spans="1:40" x14ac:dyDescent="0.45">
      <c r="A5" s="25" t="s">
        <v>146</v>
      </c>
      <c r="B5" s="26">
        <v>37529</v>
      </c>
      <c r="C5" s="27">
        <v>50</v>
      </c>
      <c r="D5" s="4" t="s">
        <v>12</v>
      </c>
      <c r="E5" s="4" t="s">
        <v>13</v>
      </c>
      <c r="H5" s="24">
        <v>42190.12</v>
      </c>
      <c r="I5" s="5"/>
      <c r="J5" s="5"/>
      <c r="K5" s="5">
        <f t="shared" ref="K5:K33" si="2">+H5+I5-J5</f>
        <v>42190.12</v>
      </c>
      <c r="L5" s="14"/>
      <c r="M5" s="18"/>
      <c r="P5" s="5">
        <f t="shared" ref="P5:P33" si="3">+K5</f>
        <v>42190.12</v>
      </c>
      <c r="Q5" s="5"/>
      <c r="R5" s="5">
        <v>2812.67</v>
      </c>
      <c r="S5" s="5">
        <v>843.8</v>
      </c>
      <c r="T5" s="5">
        <v>843.8</v>
      </c>
      <c r="U5" s="5">
        <v>843.8</v>
      </c>
      <c r="V5" s="5">
        <v>843.8</v>
      </c>
      <c r="W5" s="5">
        <v>843.8</v>
      </c>
      <c r="X5" s="5">
        <v>843.8</v>
      </c>
      <c r="Y5" s="5">
        <v>843.8</v>
      </c>
      <c r="Z5" s="5">
        <v>843.8</v>
      </c>
      <c r="AA5" s="5">
        <v>843.8</v>
      </c>
      <c r="AB5" s="5">
        <v>843.8</v>
      </c>
      <c r="AC5" s="5">
        <v>843.8</v>
      </c>
      <c r="AD5" s="5">
        <v>843.8</v>
      </c>
      <c r="AE5" s="5">
        <v>843.8</v>
      </c>
      <c r="AF5" s="5">
        <v>843.8</v>
      </c>
      <c r="AG5" s="5">
        <v>843.8</v>
      </c>
      <c r="AH5" s="6">
        <f t="shared" ref="AH5:AH34" si="4">+IF(P5-AG5-S5-R5-T5-U5-V5-W5-X5-Y5-Z5-AA5-AB5-AC5-AD5-AE5-AF5&gt;1,ROUND(P5/C5,2),0)</f>
        <v>843.8</v>
      </c>
      <c r="AI5" s="14"/>
      <c r="AJ5" s="5"/>
      <c r="AK5" s="5">
        <f t="shared" ref="AK5:AK34" si="5">+AL5-AI5-AH5</f>
        <v>15469.669999999995</v>
      </c>
      <c r="AL5" s="5">
        <f t="shared" si="0"/>
        <v>16313.469999999994</v>
      </c>
      <c r="AM5" s="11">
        <f t="shared" si="1"/>
        <v>25876.650000000009</v>
      </c>
      <c r="AN5" s="5">
        <f t="shared" ref="AN5:AN33" si="6">IF(AM5=0,AL5,0)</f>
        <v>0</v>
      </c>
    </row>
    <row r="6" spans="1:40" x14ac:dyDescent="0.45">
      <c r="A6" s="25" t="s">
        <v>147</v>
      </c>
      <c r="B6" s="26">
        <v>37652</v>
      </c>
      <c r="C6" s="27">
        <v>50</v>
      </c>
      <c r="D6" s="4" t="s">
        <v>12</v>
      </c>
      <c r="E6" s="4" t="s">
        <v>13</v>
      </c>
      <c r="H6" s="24">
        <v>12915</v>
      </c>
      <c r="I6" s="5"/>
      <c r="J6" s="5"/>
      <c r="K6" s="5">
        <f t="shared" si="2"/>
        <v>12915</v>
      </c>
      <c r="L6" s="14"/>
      <c r="M6" s="18"/>
      <c r="P6" s="5">
        <f t="shared" si="3"/>
        <v>12915</v>
      </c>
      <c r="Q6" s="5"/>
      <c r="R6" s="5">
        <v>774.9</v>
      </c>
      <c r="S6" s="5">
        <v>258.3</v>
      </c>
      <c r="T6" s="5">
        <v>258.3</v>
      </c>
      <c r="U6" s="5">
        <v>258.3</v>
      </c>
      <c r="V6" s="5">
        <v>258.3</v>
      </c>
      <c r="W6" s="5">
        <v>258.3</v>
      </c>
      <c r="X6" s="5">
        <v>258.3</v>
      </c>
      <c r="Y6" s="5">
        <v>258.3</v>
      </c>
      <c r="Z6" s="5">
        <v>258.3</v>
      </c>
      <c r="AA6" s="5">
        <v>258.3</v>
      </c>
      <c r="AB6" s="5">
        <v>258.3</v>
      </c>
      <c r="AC6" s="5">
        <v>258.3</v>
      </c>
      <c r="AD6" s="5">
        <v>258.3</v>
      </c>
      <c r="AE6" s="5">
        <v>258.3</v>
      </c>
      <c r="AF6" s="5">
        <v>258.3</v>
      </c>
      <c r="AG6" s="5">
        <v>258.3</v>
      </c>
      <c r="AH6" s="6">
        <f t="shared" si="4"/>
        <v>258.3</v>
      </c>
      <c r="AI6" s="14"/>
      <c r="AJ6" s="5"/>
      <c r="AK6" s="5">
        <f t="shared" si="5"/>
        <v>4649.4000000000015</v>
      </c>
      <c r="AL6" s="5">
        <f t="shared" si="0"/>
        <v>4907.7000000000016</v>
      </c>
      <c r="AM6" s="11">
        <f t="shared" si="1"/>
        <v>8007.2999999999984</v>
      </c>
      <c r="AN6" s="5">
        <f t="shared" si="6"/>
        <v>0</v>
      </c>
    </row>
    <row r="7" spans="1:40" x14ac:dyDescent="0.45">
      <c r="A7" s="25" t="s">
        <v>148</v>
      </c>
      <c r="B7" s="26">
        <v>37721</v>
      </c>
      <c r="C7" s="27">
        <v>50</v>
      </c>
      <c r="D7" s="4" t="s">
        <v>12</v>
      </c>
      <c r="E7" s="4" t="s">
        <v>13</v>
      </c>
      <c r="H7" s="24">
        <v>35042.67</v>
      </c>
      <c r="I7" s="5"/>
      <c r="J7" s="5"/>
      <c r="K7" s="5">
        <f t="shared" si="2"/>
        <v>35042.67</v>
      </c>
      <c r="L7" s="14"/>
      <c r="M7" s="18"/>
      <c r="P7" s="5">
        <f t="shared" si="3"/>
        <v>35042.67</v>
      </c>
      <c r="Q7" s="5"/>
      <c r="R7" s="5">
        <v>1927.34</v>
      </c>
      <c r="S7" s="5">
        <v>700.85</v>
      </c>
      <c r="T7" s="5">
        <v>700.85</v>
      </c>
      <c r="U7" s="5">
        <v>700.85</v>
      </c>
      <c r="V7" s="5">
        <v>700.85</v>
      </c>
      <c r="W7" s="5">
        <v>700.85</v>
      </c>
      <c r="X7" s="5">
        <v>700.85</v>
      </c>
      <c r="Y7" s="5">
        <v>700.85</v>
      </c>
      <c r="Z7" s="5">
        <v>700.85</v>
      </c>
      <c r="AA7" s="5">
        <v>700.85</v>
      </c>
      <c r="AB7" s="5">
        <v>700.85</v>
      </c>
      <c r="AC7" s="5">
        <v>700.85</v>
      </c>
      <c r="AD7" s="5">
        <v>700.85</v>
      </c>
      <c r="AE7" s="5">
        <v>700.85</v>
      </c>
      <c r="AF7" s="5">
        <v>700.85</v>
      </c>
      <c r="AG7" s="5">
        <v>700.85</v>
      </c>
      <c r="AH7" s="6">
        <f t="shared" si="4"/>
        <v>700.85</v>
      </c>
      <c r="AI7" s="14"/>
      <c r="AJ7" s="5"/>
      <c r="AK7" s="5">
        <f t="shared" si="5"/>
        <v>12440.090000000004</v>
      </c>
      <c r="AL7" s="5">
        <f t="shared" si="0"/>
        <v>13140.940000000004</v>
      </c>
      <c r="AM7" s="11">
        <f t="shared" si="1"/>
        <v>21901.729999999996</v>
      </c>
      <c r="AN7" s="5">
        <f t="shared" si="6"/>
        <v>0</v>
      </c>
    </row>
    <row r="8" spans="1:40" x14ac:dyDescent="0.45">
      <c r="A8" s="25" t="s">
        <v>149</v>
      </c>
      <c r="B8" s="26">
        <v>37740</v>
      </c>
      <c r="C8" s="27">
        <v>50</v>
      </c>
      <c r="D8" s="4" t="s">
        <v>12</v>
      </c>
      <c r="E8" s="4" t="s">
        <v>13</v>
      </c>
      <c r="H8" s="24">
        <v>28244.080000000002</v>
      </c>
      <c r="I8" s="5"/>
      <c r="J8" s="5"/>
      <c r="K8" s="5">
        <f t="shared" si="2"/>
        <v>28244.080000000002</v>
      </c>
      <c r="L8" s="14"/>
      <c r="M8" s="19"/>
      <c r="P8" s="5">
        <f t="shared" si="3"/>
        <v>28244.080000000002</v>
      </c>
      <c r="Q8" s="5"/>
      <c r="R8" s="5">
        <v>1553.42</v>
      </c>
      <c r="S8" s="5">
        <v>564.88</v>
      </c>
      <c r="T8" s="5">
        <v>564.88</v>
      </c>
      <c r="U8" s="5">
        <v>564.88</v>
      </c>
      <c r="V8" s="5">
        <v>564.88</v>
      </c>
      <c r="W8" s="5">
        <v>564.88</v>
      </c>
      <c r="X8" s="5">
        <v>564.88</v>
      </c>
      <c r="Y8" s="5">
        <v>564.88</v>
      </c>
      <c r="Z8" s="5">
        <v>564.88</v>
      </c>
      <c r="AA8" s="5">
        <v>564.88</v>
      </c>
      <c r="AB8" s="5">
        <v>564.88</v>
      </c>
      <c r="AC8" s="5">
        <v>564.88</v>
      </c>
      <c r="AD8" s="5">
        <v>564.88</v>
      </c>
      <c r="AE8" s="5">
        <v>564.88</v>
      </c>
      <c r="AF8" s="5">
        <v>564.88</v>
      </c>
      <c r="AG8" s="5">
        <v>564.88</v>
      </c>
      <c r="AH8" s="6">
        <f t="shared" si="4"/>
        <v>564.88</v>
      </c>
      <c r="AI8" s="14"/>
      <c r="AJ8" s="5"/>
      <c r="AK8" s="5">
        <f t="shared" si="5"/>
        <v>10026.619999999999</v>
      </c>
      <c r="AL8" s="5">
        <f t="shared" si="0"/>
        <v>10591.499999999998</v>
      </c>
      <c r="AM8" s="11">
        <f t="shared" si="1"/>
        <v>17652.580000000002</v>
      </c>
      <c r="AN8" s="5">
        <f t="shared" si="6"/>
        <v>0</v>
      </c>
    </row>
    <row r="9" spans="1:40" x14ac:dyDescent="0.45">
      <c r="A9" s="25" t="s">
        <v>150</v>
      </c>
      <c r="B9" s="26">
        <v>37802</v>
      </c>
      <c r="C9" s="27">
        <v>50</v>
      </c>
      <c r="D9" s="4" t="s">
        <v>12</v>
      </c>
      <c r="E9" s="4" t="s">
        <v>13</v>
      </c>
      <c r="H9" s="24">
        <v>850</v>
      </c>
      <c r="I9" s="5"/>
      <c r="J9" s="5"/>
      <c r="K9" s="5">
        <f t="shared" si="2"/>
        <v>850</v>
      </c>
      <c r="L9" s="14"/>
      <c r="M9" s="19"/>
      <c r="P9" s="5">
        <f t="shared" si="3"/>
        <v>850</v>
      </c>
      <c r="Q9" s="5"/>
      <c r="R9" s="5">
        <v>43.92</v>
      </c>
      <c r="S9" s="5">
        <v>17</v>
      </c>
      <c r="T9" s="5">
        <v>17</v>
      </c>
      <c r="U9" s="5">
        <v>17</v>
      </c>
      <c r="V9" s="5">
        <v>17</v>
      </c>
      <c r="W9" s="5">
        <v>17</v>
      </c>
      <c r="X9" s="5">
        <v>17</v>
      </c>
      <c r="Y9" s="5">
        <v>17</v>
      </c>
      <c r="Z9" s="5">
        <v>17</v>
      </c>
      <c r="AA9" s="5">
        <v>17</v>
      </c>
      <c r="AB9" s="5">
        <v>17</v>
      </c>
      <c r="AC9" s="5">
        <v>17</v>
      </c>
      <c r="AD9" s="5">
        <v>17</v>
      </c>
      <c r="AE9" s="5">
        <v>17</v>
      </c>
      <c r="AF9" s="5">
        <v>17</v>
      </c>
      <c r="AG9" s="5">
        <v>17</v>
      </c>
      <c r="AH9" s="6">
        <f t="shared" si="4"/>
        <v>17</v>
      </c>
      <c r="AI9" s="14"/>
      <c r="AJ9" s="5"/>
      <c r="AK9" s="5">
        <f t="shared" si="5"/>
        <v>298.92</v>
      </c>
      <c r="AL9" s="5">
        <f t="shared" si="0"/>
        <v>315.92</v>
      </c>
      <c r="AM9" s="11">
        <f t="shared" si="1"/>
        <v>534.07999999999993</v>
      </c>
      <c r="AN9" s="5">
        <f t="shared" si="6"/>
        <v>0</v>
      </c>
    </row>
    <row r="10" spans="1:40" x14ac:dyDescent="0.45">
      <c r="A10" s="25" t="s">
        <v>170</v>
      </c>
      <c r="B10" s="26">
        <v>37868</v>
      </c>
      <c r="C10" s="27">
        <v>50</v>
      </c>
      <c r="D10" s="4" t="s">
        <v>12</v>
      </c>
      <c r="E10" s="4" t="s">
        <v>13</v>
      </c>
      <c r="H10" s="24">
        <v>336215.61</v>
      </c>
      <c r="I10" s="5"/>
      <c r="J10" s="5"/>
      <c r="K10" s="5">
        <f t="shared" si="2"/>
        <v>336215.61</v>
      </c>
      <c r="L10" s="14"/>
      <c r="M10" s="19"/>
      <c r="P10" s="5">
        <f t="shared" si="3"/>
        <v>336215.61</v>
      </c>
      <c r="Q10" s="5"/>
      <c r="R10" s="5">
        <v>15690.06</v>
      </c>
      <c r="S10" s="5">
        <v>6724.31</v>
      </c>
      <c r="T10" s="5">
        <v>6724.31</v>
      </c>
      <c r="U10" s="5">
        <v>6724.31</v>
      </c>
      <c r="V10" s="5">
        <v>6724.31</v>
      </c>
      <c r="W10" s="5">
        <v>6724.31</v>
      </c>
      <c r="X10" s="5">
        <v>6724.31</v>
      </c>
      <c r="Y10" s="5">
        <v>6724.31</v>
      </c>
      <c r="Z10" s="5">
        <v>6724.31</v>
      </c>
      <c r="AA10" s="5">
        <v>6724.31</v>
      </c>
      <c r="AB10" s="5">
        <v>6724.31</v>
      </c>
      <c r="AC10" s="5">
        <v>6724.31</v>
      </c>
      <c r="AD10" s="5">
        <v>6724.31</v>
      </c>
      <c r="AE10" s="5">
        <v>6724.31</v>
      </c>
      <c r="AF10" s="5">
        <v>6724.31</v>
      </c>
      <c r="AG10" s="5">
        <v>6724.31</v>
      </c>
      <c r="AH10" s="6">
        <f t="shared" si="4"/>
        <v>6724.31</v>
      </c>
      <c r="AI10" s="14"/>
      <c r="AJ10" s="5"/>
      <c r="AK10" s="5">
        <f t="shared" si="5"/>
        <v>116554.70999999998</v>
      </c>
      <c r="AL10" s="5">
        <f t="shared" si="0"/>
        <v>123279.01999999997</v>
      </c>
      <c r="AM10" s="11">
        <f t="shared" si="1"/>
        <v>212936.59000000003</v>
      </c>
      <c r="AN10" s="5">
        <f t="shared" si="6"/>
        <v>0</v>
      </c>
    </row>
    <row r="11" spans="1:40" x14ac:dyDescent="0.45">
      <c r="A11" s="25" t="s">
        <v>151</v>
      </c>
      <c r="B11" s="26">
        <v>37868</v>
      </c>
      <c r="C11" s="27">
        <v>50</v>
      </c>
      <c r="D11" s="4" t="s">
        <v>12</v>
      </c>
      <c r="E11" s="4" t="s">
        <v>13</v>
      </c>
      <c r="H11" s="24">
        <v>20082.7</v>
      </c>
      <c r="I11" s="5"/>
      <c r="J11" s="5"/>
      <c r="K11" s="5">
        <f t="shared" si="2"/>
        <v>20082.7</v>
      </c>
      <c r="L11" s="14"/>
      <c r="M11" s="19"/>
      <c r="P11" s="5">
        <f t="shared" si="3"/>
        <v>20082.7</v>
      </c>
      <c r="Q11" s="5"/>
      <c r="R11" s="5">
        <v>937.18</v>
      </c>
      <c r="S11" s="5">
        <v>401.65</v>
      </c>
      <c r="T11" s="5">
        <v>401.65</v>
      </c>
      <c r="U11" s="5">
        <v>401.65</v>
      </c>
      <c r="V11" s="5">
        <v>401.65</v>
      </c>
      <c r="W11" s="5">
        <v>401.65</v>
      </c>
      <c r="X11" s="5">
        <v>401.65</v>
      </c>
      <c r="Y11" s="5">
        <v>401.65</v>
      </c>
      <c r="Z11" s="5">
        <v>401.65</v>
      </c>
      <c r="AA11" s="5">
        <v>401.65</v>
      </c>
      <c r="AB11" s="5">
        <v>401.65</v>
      </c>
      <c r="AC11" s="5">
        <v>401.65</v>
      </c>
      <c r="AD11" s="5">
        <v>401.65</v>
      </c>
      <c r="AE11" s="5">
        <v>401.65</v>
      </c>
      <c r="AF11" s="5">
        <v>401.65</v>
      </c>
      <c r="AG11" s="5">
        <v>401.65</v>
      </c>
      <c r="AH11" s="6">
        <f t="shared" si="4"/>
        <v>401.65</v>
      </c>
      <c r="AI11" s="14"/>
      <c r="AJ11" s="5"/>
      <c r="AK11" s="5">
        <f t="shared" si="5"/>
        <v>6961.9299999999976</v>
      </c>
      <c r="AL11" s="5">
        <f t="shared" ref="AL11:AL33" si="7">SUM(R11:AI11)</f>
        <v>7363.5799999999972</v>
      </c>
      <c r="AM11" s="11">
        <f t="shared" si="1"/>
        <v>12719.120000000003</v>
      </c>
      <c r="AN11" s="5">
        <f t="shared" si="6"/>
        <v>0</v>
      </c>
    </row>
    <row r="12" spans="1:40" x14ac:dyDescent="0.45">
      <c r="A12" s="25" t="s">
        <v>152</v>
      </c>
      <c r="B12" s="26">
        <v>37879</v>
      </c>
      <c r="C12" s="27">
        <v>50</v>
      </c>
      <c r="D12" s="4" t="s">
        <v>12</v>
      </c>
      <c r="E12" s="4" t="s">
        <v>13</v>
      </c>
      <c r="H12" s="24">
        <v>17850</v>
      </c>
      <c r="I12" s="5"/>
      <c r="J12" s="5"/>
      <c r="K12" s="5">
        <f t="shared" si="2"/>
        <v>17850</v>
      </c>
      <c r="L12" s="14"/>
      <c r="M12" s="19"/>
      <c r="P12" s="5">
        <f t="shared" si="3"/>
        <v>17850</v>
      </c>
      <c r="Q12" s="5"/>
      <c r="R12" s="5">
        <v>833</v>
      </c>
      <c r="S12" s="5">
        <v>357</v>
      </c>
      <c r="T12" s="5">
        <v>357</v>
      </c>
      <c r="U12" s="5">
        <v>357</v>
      </c>
      <c r="V12" s="5">
        <v>357</v>
      </c>
      <c r="W12" s="5">
        <v>357</v>
      </c>
      <c r="X12" s="5">
        <v>357</v>
      </c>
      <c r="Y12" s="5">
        <v>357</v>
      </c>
      <c r="Z12" s="5">
        <v>357</v>
      </c>
      <c r="AA12" s="5">
        <v>357</v>
      </c>
      <c r="AB12" s="5">
        <v>357</v>
      </c>
      <c r="AC12" s="5">
        <v>357</v>
      </c>
      <c r="AD12" s="5">
        <v>357</v>
      </c>
      <c r="AE12" s="5">
        <v>357</v>
      </c>
      <c r="AF12" s="5">
        <v>357</v>
      </c>
      <c r="AG12" s="5">
        <v>357</v>
      </c>
      <c r="AH12" s="6">
        <f t="shared" si="4"/>
        <v>357</v>
      </c>
      <c r="AI12" s="14"/>
      <c r="AJ12" s="5"/>
      <c r="AK12" s="5">
        <f t="shared" si="5"/>
        <v>6188</v>
      </c>
      <c r="AL12" s="5">
        <f t="shared" si="7"/>
        <v>6545</v>
      </c>
      <c r="AM12" s="11">
        <f t="shared" si="1"/>
        <v>11305</v>
      </c>
      <c r="AN12" s="5">
        <f t="shared" si="6"/>
        <v>0</v>
      </c>
    </row>
    <row r="13" spans="1:40" x14ac:dyDescent="0.45">
      <c r="A13" s="25" t="s">
        <v>153</v>
      </c>
      <c r="B13" s="26">
        <v>37956</v>
      </c>
      <c r="C13" s="27">
        <v>50</v>
      </c>
      <c r="D13" s="4" t="s">
        <v>12</v>
      </c>
      <c r="E13" s="4" t="s">
        <v>13</v>
      </c>
      <c r="H13" s="24">
        <v>4090.68</v>
      </c>
      <c r="I13" s="5"/>
      <c r="J13" s="5"/>
      <c r="K13" s="5">
        <f t="shared" si="2"/>
        <v>4090.68</v>
      </c>
      <c r="L13" s="14"/>
      <c r="M13" s="19"/>
      <c r="P13" s="5">
        <f t="shared" si="3"/>
        <v>4090.68</v>
      </c>
      <c r="Q13" s="5"/>
      <c r="R13" s="5">
        <v>170.44</v>
      </c>
      <c r="S13" s="5">
        <v>81.81</v>
      </c>
      <c r="T13" s="5">
        <v>81.81</v>
      </c>
      <c r="U13" s="5">
        <v>81.81</v>
      </c>
      <c r="V13" s="5">
        <v>81.81</v>
      </c>
      <c r="W13" s="5">
        <v>81.81</v>
      </c>
      <c r="X13" s="5">
        <v>81.81</v>
      </c>
      <c r="Y13" s="5">
        <v>81.81</v>
      </c>
      <c r="Z13" s="5">
        <v>81.81</v>
      </c>
      <c r="AA13" s="5">
        <v>81.81</v>
      </c>
      <c r="AB13" s="5">
        <v>81.81</v>
      </c>
      <c r="AC13" s="5">
        <v>81.81</v>
      </c>
      <c r="AD13" s="5">
        <v>81.81</v>
      </c>
      <c r="AE13" s="5">
        <v>81.81</v>
      </c>
      <c r="AF13" s="5">
        <v>81.81</v>
      </c>
      <c r="AG13" s="5">
        <v>81.81</v>
      </c>
      <c r="AH13" s="6">
        <f t="shared" si="4"/>
        <v>81.81</v>
      </c>
      <c r="AI13" s="14"/>
      <c r="AJ13" s="5"/>
      <c r="AK13" s="5">
        <f t="shared" si="5"/>
        <v>1397.5899999999995</v>
      </c>
      <c r="AL13" s="5">
        <f t="shared" si="7"/>
        <v>1479.3999999999994</v>
      </c>
      <c r="AM13" s="11">
        <f t="shared" si="1"/>
        <v>2611.2800000000007</v>
      </c>
      <c r="AN13" s="5">
        <f t="shared" si="6"/>
        <v>0</v>
      </c>
    </row>
    <row r="14" spans="1:40" x14ac:dyDescent="0.45">
      <c r="A14" s="25" t="s">
        <v>154</v>
      </c>
      <c r="B14" s="26">
        <v>38138</v>
      </c>
      <c r="C14" s="27">
        <v>50</v>
      </c>
      <c r="D14" s="4" t="s">
        <v>12</v>
      </c>
      <c r="E14" s="4" t="s">
        <v>13</v>
      </c>
      <c r="H14" s="24">
        <v>4319</v>
      </c>
      <c r="I14" s="5"/>
      <c r="J14" s="5"/>
      <c r="K14" s="5">
        <f t="shared" si="2"/>
        <v>4319</v>
      </c>
      <c r="L14" s="14"/>
      <c r="M14" s="19"/>
      <c r="P14" s="5">
        <f t="shared" si="3"/>
        <v>4319</v>
      </c>
      <c r="Q14" s="5"/>
      <c r="R14" s="5">
        <v>143.97</v>
      </c>
      <c r="S14" s="5">
        <v>86.38</v>
      </c>
      <c r="T14" s="5">
        <v>86.38</v>
      </c>
      <c r="U14" s="5">
        <v>86.38</v>
      </c>
      <c r="V14" s="5">
        <v>86.38</v>
      </c>
      <c r="W14" s="5">
        <v>86.38</v>
      </c>
      <c r="X14" s="5">
        <v>86.38</v>
      </c>
      <c r="Y14" s="5">
        <v>86.38</v>
      </c>
      <c r="Z14" s="5">
        <v>86.38</v>
      </c>
      <c r="AA14" s="5">
        <v>86.38</v>
      </c>
      <c r="AB14" s="5">
        <v>86.38</v>
      </c>
      <c r="AC14" s="5">
        <v>86.38</v>
      </c>
      <c r="AD14" s="5">
        <v>86.38</v>
      </c>
      <c r="AE14" s="5">
        <v>86.38</v>
      </c>
      <c r="AF14" s="5">
        <v>86.38</v>
      </c>
      <c r="AG14" s="5">
        <v>86.38</v>
      </c>
      <c r="AH14" s="6">
        <f t="shared" si="4"/>
        <v>86.38</v>
      </c>
      <c r="AI14" s="14"/>
      <c r="AJ14" s="5"/>
      <c r="AK14" s="5">
        <f t="shared" si="5"/>
        <v>1439.6700000000005</v>
      </c>
      <c r="AL14" s="5">
        <f t="shared" si="7"/>
        <v>1526.0500000000006</v>
      </c>
      <c r="AM14" s="11">
        <f t="shared" si="1"/>
        <v>2792.9499999999994</v>
      </c>
      <c r="AN14" s="5">
        <f t="shared" si="6"/>
        <v>0</v>
      </c>
    </row>
    <row r="15" spans="1:40" x14ac:dyDescent="0.45">
      <c r="A15" s="25" t="s">
        <v>155</v>
      </c>
      <c r="B15" s="26">
        <v>38199</v>
      </c>
      <c r="C15" s="27">
        <v>50</v>
      </c>
      <c r="D15" s="4" t="s">
        <v>12</v>
      </c>
      <c r="E15" s="4" t="s">
        <v>13</v>
      </c>
      <c r="H15" s="24">
        <v>6110.12</v>
      </c>
      <c r="I15" s="5"/>
      <c r="J15" s="5"/>
      <c r="K15" s="5">
        <f t="shared" si="2"/>
        <v>6110.12</v>
      </c>
      <c r="L15" s="14"/>
      <c r="M15" s="19"/>
      <c r="P15" s="5">
        <f t="shared" si="3"/>
        <v>6110.12</v>
      </c>
      <c r="Q15" s="5"/>
      <c r="R15" s="5">
        <v>183.3</v>
      </c>
      <c r="S15" s="5">
        <v>122.2</v>
      </c>
      <c r="T15" s="5">
        <v>122.2</v>
      </c>
      <c r="U15" s="5">
        <v>122.2</v>
      </c>
      <c r="V15" s="5">
        <v>122.2</v>
      </c>
      <c r="W15" s="5">
        <v>122.2</v>
      </c>
      <c r="X15" s="5">
        <v>122.2</v>
      </c>
      <c r="Y15" s="5">
        <v>122.2</v>
      </c>
      <c r="Z15" s="5">
        <v>122.2</v>
      </c>
      <c r="AA15" s="5">
        <v>122.2</v>
      </c>
      <c r="AB15" s="5">
        <v>122.2</v>
      </c>
      <c r="AC15" s="5">
        <v>122.2</v>
      </c>
      <c r="AD15" s="5">
        <v>122.2</v>
      </c>
      <c r="AE15" s="5">
        <v>122.2</v>
      </c>
      <c r="AF15" s="5">
        <v>122.2</v>
      </c>
      <c r="AG15" s="5">
        <v>122.2</v>
      </c>
      <c r="AH15" s="6">
        <f t="shared" si="4"/>
        <v>122.2</v>
      </c>
      <c r="AI15" s="14"/>
      <c r="AJ15" s="5"/>
      <c r="AK15" s="5">
        <f t="shared" si="5"/>
        <v>2016.3000000000004</v>
      </c>
      <c r="AL15" s="5">
        <f t="shared" si="7"/>
        <v>2138.5000000000005</v>
      </c>
      <c r="AM15" s="11">
        <f t="shared" si="1"/>
        <v>3971.6199999999994</v>
      </c>
      <c r="AN15" s="5">
        <f t="shared" si="6"/>
        <v>0</v>
      </c>
    </row>
    <row r="16" spans="1:40" x14ac:dyDescent="0.45">
      <c r="A16" s="25" t="s">
        <v>156</v>
      </c>
      <c r="B16" s="26">
        <v>38199</v>
      </c>
      <c r="C16" s="27">
        <v>50</v>
      </c>
      <c r="D16" s="4" t="s">
        <v>12</v>
      </c>
      <c r="E16" s="4" t="s">
        <v>13</v>
      </c>
      <c r="H16" s="24">
        <v>18678</v>
      </c>
      <c r="I16" s="5"/>
      <c r="J16" s="5"/>
      <c r="K16" s="5">
        <f t="shared" si="2"/>
        <v>18678</v>
      </c>
      <c r="L16" s="14"/>
      <c r="M16" s="19"/>
      <c r="P16" s="5">
        <f t="shared" si="3"/>
        <v>18678</v>
      </c>
      <c r="Q16" s="5"/>
      <c r="R16" s="5">
        <v>560.34</v>
      </c>
      <c r="S16" s="5">
        <v>373.56</v>
      </c>
      <c r="T16" s="5">
        <v>373.56</v>
      </c>
      <c r="U16" s="5">
        <v>373.56</v>
      </c>
      <c r="V16" s="5">
        <v>373.56</v>
      </c>
      <c r="W16" s="5">
        <v>373.56</v>
      </c>
      <c r="X16" s="5">
        <v>373.56</v>
      </c>
      <c r="Y16" s="5">
        <v>373.56</v>
      </c>
      <c r="Z16" s="5">
        <v>373.56</v>
      </c>
      <c r="AA16" s="5">
        <v>373.56</v>
      </c>
      <c r="AB16" s="5">
        <v>373.56</v>
      </c>
      <c r="AC16" s="5">
        <v>373.56</v>
      </c>
      <c r="AD16" s="5">
        <v>373.56</v>
      </c>
      <c r="AE16" s="5">
        <v>373.56</v>
      </c>
      <c r="AF16" s="5">
        <v>373.56</v>
      </c>
      <c r="AG16" s="5">
        <v>373.56</v>
      </c>
      <c r="AH16" s="6">
        <f t="shared" si="4"/>
        <v>373.56</v>
      </c>
      <c r="AI16" s="14"/>
      <c r="AJ16" s="5"/>
      <c r="AK16" s="5">
        <f t="shared" si="5"/>
        <v>6163.7400000000016</v>
      </c>
      <c r="AL16" s="5">
        <f t="shared" si="7"/>
        <v>6537.300000000002</v>
      </c>
      <c r="AM16" s="11">
        <f t="shared" si="1"/>
        <v>12140.699999999997</v>
      </c>
      <c r="AN16" s="5">
        <f t="shared" si="6"/>
        <v>0</v>
      </c>
    </row>
    <row r="17" spans="1:40" x14ac:dyDescent="0.45">
      <c r="A17" s="25" t="s">
        <v>171</v>
      </c>
      <c r="B17" s="26">
        <v>38199</v>
      </c>
      <c r="C17" s="27">
        <v>50</v>
      </c>
      <c r="D17" s="4" t="s">
        <v>12</v>
      </c>
      <c r="E17" s="4" t="s">
        <v>13</v>
      </c>
      <c r="H17" s="24">
        <v>37642.35</v>
      </c>
      <c r="I17" s="5"/>
      <c r="J17" s="5"/>
      <c r="K17" s="5">
        <f t="shared" si="2"/>
        <v>37642.35</v>
      </c>
      <c r="L17" s="14"/>
      <c r="M17" s="19"/>
      <c r="P17" s="5">
        <f t="shared" si="3"/>
        <v>37642.35</v>
      </c>
      <c r="Q17" s="5"/>
      <c r="R17" s="5">
        <v>1129.27</v>
      </c>
      <c r="S17" s="5">
        <v>752.85</v>
      </c>
      <c r="T17" s="5">
        <v>752.85</v>
      </c>
      <c r="U17" s="5">
        <v>752.85</v>
      </c>
      <c r="V17" s="5">
        <v>752.85</v>
      </c>
      <c r="W17" s="5">
        <v>752.85</v>
      </c>
      <c r="X17" s="5">
        <v>752.85</v>
      </c>
      <c r="Y17" s="5">
        <v>752.85</v>
      </c>
      <c r="Z17" s="5">
        <v>752.85</v>
      </c>
      <c r="AA17" s="5">
        <v>752.85</v>
      </c>
      <c r="AB17" s="5">
        <v>752.85</v>
      </c>
      <c r="AC17" s="5">
        <v>752.85</v>
      </c>
      <c r="AD17" s="5">
        <v>752.85</v>
      </c>
      <c r="AE17" s="5">
        <v>752.85</v>
      </c>
      <c r="AF17" s="5">
        <v>752.85</v>
      </c>
      <c r="AG17" s="5">
        <v>752.85</v>
      </c>
      <c r="AH17" s="6">
        <f t="shared" si="4"/>
        <v>752.85</v>
      </c>
      <c r="AI17" s="14"/>
      <c r="AJ17" s="5"/>
      <c r="AK17" s="5">
        <f t="shared" si="5"/>
        <v>12422.020000000004</v>
      </c>
      <c r="AL17" s="5">
        <f t="shared" si="7"/>
        <v>13174.870000000004</v>
      </c>
      <c r="AM17" s="11">
        <f t="shared" si="1"/>
        <v>24467.479999999996</v>
      </c>
      <c r="AN17" s="5">
        <f t="shared" si="6"/>
        <v>0</v>
      </c>
    </row>
    <row r="18" spans="1:40" x14ac:dyDescent="0.45">
      <c r="A18" s="25" t="s">
        <v>157</v>
      </c>
      <c r="B18" s="26">
        <v>38199</v>
      </c>
      <c r="C18" s="27">
        <v>50</v>
      </c>
      <c r="D18" s="4" t="s">
        <v>12</v>
      </c>
      <c r="E18" s="4" t="s">
        <v>13</v>
      </c>
      <c r="H18" s="24">
        <v>63339</v>
      </c>
      <c r="I18" s="5"/>
      <c r="J18" s="5"/>
      <c r="K18" s="5">
        <f t="shared" si="2"/>
        <v>63339</v>
      </c>
      <c r="L18" s="14"/>
      <c r="M18" s="19"/>
      <c r="P18" s="5">
        <f t="shared" si="3"/>
        <v>63339</v>
      </c>
      <c r="Q18" s="5"/>
      <c r="R18" s="5">
        <v>1900.17</v>
      </c>
      <c r="S18" s="5">
        <v>1266.78</v>
      </c>
      <c r="T18" s="5">
        <v>1266.78</v>
      </c>
      <c r="U18" s="5">
        <v>1266.78</v>
      </c>
      <c r="V18" s="5">
        <v>1266.78</v>
      </c>
      <c r="W18" s="5">
        <v>1266.78</v>
      </c>
      <c r="X18" s="5">
        <v>1266.78</v>
      </c>
      <c r="Y18" s="5">
        <v>1266.78</v>
      </c>
      <c r="Z18" s="5">
        <v>1266.78</v>
      </c>
      <c r="AA18" s="5">
        <v>1266.78</v>
      </c>
      <c r="AB18" s="5">
        <v>1266.78</v>
      </c>
      <c r="AC18" s="5">
        <v>1266.78</v>
      </c>
      <c r="AD18" s="5">
        <v>1266.78</v>
      </c>
      <c r="AE18" s="5">
        <v>1266.78</v>
      </c>
      <c r="AF18" s="5">
        <v>1266.78</v>
      </c>
      <c r="AG18" s="5">
        <v>1266.78</v>
      </c>
      <c r="AH18" s="6">
        <f t="shared" si="4"/>
        <v>1266.78</v>
      </c>
      <c r="AI18" s="14"/>
      <c r="AJ18" s="5"/>
      <c r="AK18" s="5">
        <f t="shared" si="5"/>
        <v>20901.87</v>
      </c>
      <c r="AL18" s="5">
        <f t="shared" si="7"/>
        <v>22168.649999999998</v>
      </c>
      <c r="AM18" s="11">
        <f t="shared" si="1"/>
        <v>41170.350000000006</v>
      </c>
      <c r="AN18" s="5">
        <f t="shared" si="6"/>
        <v>0</v>
      </c>
    </row>
    <row r="19" spans="1:40" x14ac:dyDescent="0.45">
      <c r="A19" s="25" t="s">
        <v>158</v>
      </c>
      <c r="B19" s="26">
        <v>38199</v>
      </c>
      <c r="C19" s="27">
        <v>50</v>
      </c>
      <c r="D19" s="4" t="s">
        <v>12</v>
      </c>
      <c r="E19" s="4" t="s">
        <v>13</v>
      </c>
      <c r="H19" s="24">
        <v>13197.35</v>
      </c>
      <c r="I19" s="5"/>
      <c r="J19" s="5"/>
      <c r="K19" s="5">
        <f t="shared" si="2"/>
        <v>13197.35</v>
      </c>
      <c r="L19" s="14"/>
      <c r="M19" s="19"/>
      <c r="P19" s="5">
        <f t="shared" si="3"/>
        <v>13197.35</v>
      </c>
      <c r="Q19" s="5"/>
      <c r="R19" s="5">
        <v>395.92</v>
      </c>
      <c r="S19" s="114">
        <v>263.95</v>
      </c>
      <c r="T19" s="114">
        <v>263.95</v>
      </c>
      <c r="U19" s="114">
        <v>263.95</v>
      </c>
      <c r="V19" s="114">
        <v>263.95</v>
      </c>
      <c r="W19" s="114">
        <v>263.95</v>
      </c>
      <c r="X19" s="114">
        <v>263.95</v>
      </c>
      <c r="Y19" s="114">
        <v>263.95</v>
      </c>
      <c r="Z19" s="114">
        <v>263.95</v>
      </c>
      <c r="AA19" s="114">
        <v>263.95</v>
      </c>
      <c r="AB19" s="114">
        <v>263.95</v>
      </c>
      <c r="AC19" s="114">
        <v>263.95</v>
      </c>
      <c r="AD19" s="114">
        <v>263.95</v>
      </c>
      <c r="AE19" s="114">
        <v>263.95</v>
      </c>
      <c r="AF19" s="114">
        <v>263.95</v>
      </c>
      <c r="AG19" s="114">
        <v>263.95</v>
      </c>
      <c r="AH19" s="6">
        <f t="shared" si="4"/>
        <v>263.95</v>
      </c>
      <c r="AI19" s="14"/>
      <c r="AJ19" s="5"/>
      <c r="AK19" s="5">
        <f t="shared" si="5"/>
        <v>4355.1699999999992</v>
      </c>
      <c r="AL19" s="5">
        <f t="shared" si="7"/>
        <v>4619.119999999999</v>
      </c>
      <c r="AM19" s="11">
        <f t="shared" si="1"/>
        <v>8578.2300000000014</v>
      </c>
      <c r="AN19" s="5">
        <f t="shared" si="6"/>
        <v>0</v>
      </c>
    </row>
    <row r="20" spans="1:40" x14ac:dyDescent="0.45">
      <c r="A20" s="25" t="s">
        <v>159</v>
      </c>
      <c r="B20" s="26">
        <v>38456</v>
      </c>
      <c r="C20" s="27">
        <v>50</v>
      </c>
      <c r="D20" s="4" t="s">
        <v>12</v>
      </c>
      <c r="E20" s="4" t="s">
        <v>13</v>
      </c>
      <c r="H20" s="24">
        <v>15235.56</v>
      </c>
      <c r="I20" s="5"/>
      <c r="J20" s="5"/>
      <c r="K20" s="5">
        <f t="shared" si="2"/>
        <v>15235.56</v>
      </c>
      <c r="L20" s="14"/>
      <c r="M20" s="19"/>
      <c r="P20" s="5">
        <f t="shared" si="3"/>
        <v>15235.56</v>
      </c>
      <c r="Q20" s="5"/>
      <c r="R20" s="5">
        <v>228.53</v>
      </c>
      <c r="S20" s="5">
        <v>304.70999999999998</v>
      </c>
      <c r="T20" s="5">
        <v>304.70999999999998</v>
      </c>
      <c r="U20" s="5">
        <v>304.70999999999998</v>
      </c>
      <c r="V20" s="5">
        <v>304.70999999999998</v>
      </c>
      <c r="W20" s="5">
        <v>304.70999999999998</v>
      </c>
      <c r="X20" s="5">
        <v>304.70999999999998</v>
      </c>
      <c r="Y20" s="5">
        <v>304.70999999999998</v>
      </c>
      <c r="Z20" s="5">
        <v>304.70999999999998</v>
      </c>
      <c r="AA20" s="5">
        <v>304.70999999999998</v>
      </c>
      <c r="AB20" s="5">
        <v>304.70999999999998</v>
      </c>
      <c r="AC20" s="5">
        <v>304.70999999999998</v>
      </c>
      <c r="AD20" s="5">
        <v>304.70999999999998</v>
      </c>
      <c r="AE20" s="5">
        <v>304.70999999999998</v>
      </c>
      <c r="AF20" s="5">
        <v>304.70999999999998</v>
      </c>
      <c r="AG20" s="5">
        <v>304.70999999999998</v>
      </c>
      <c r="AH20" s="6">
        <f t="shared" si="4"/>
        <v>304.70999999999998</v>
      </c>
      <c r="AI20" s="14"/>
      <c r="AJ20" s="5"/>
      <c r="AK20" s="5">
        <f t="shared" si="5"/>
        <v>4799.18</v>
      </c>
      <c r="AL20" s="5">
        <f t="shared" si="7"/>
        <v>5103.8900000000003</v>
      </c>
      <c r="AM20" s="11">
        <f t="shared" si="1"/>
        <v>10131.669999999998</v>
      </c>
      <c r="AN20" s="5">
        <f t="shared" si="6"/>
        <v>0</v>
      </c>
    </row>
    <row r="21" spans="1:40" x14ac:dyDescent="0.45">
      <c r="A21" s="25" t="s">
        <v>160</v>
      </c>
      <c r="B21" s="26">
        <v>38686</v>
      </c>
      <c r="C21" s="27">
        <v>50</v>
      </c>
      <c r="D21" s="4" t="s">
        <v>12</v>
      </c>
      <c r="E21" s="4" t="s">
        <v>13</v>
      </c>
      <c r="H21" s="24">
        <v>50089.5</v>
      </c>
      <c r="I21" s="5"/>
      <c r="J21" s="5"/>
      <c r="K21" s="5">
        <f t="shared" si="2"/>
        <v>50089.5</v>
      </c>
      <c r="L21" s="14"/>
      <c r="M21" s="19"/>
      <c r="P21" s="5">
        <f t="shared" si="3"/>
        <v>50089.5</v>
      </c>
      <c r="Q21" s="5"/>
      <c r="R21" s="5">
        <v>166.97</v>
      </c>
      <c r="S21" s="5">
        <v>1001.79</v>
      </c>
      <c r="T21" s="5">
        <v>1001.79</v>
      </c>
      <c r="U21" s="5">
        <v>1001.79</v>
      </c>
      <c r="V21" s="5">
        <v>1001.79</v>
      </c>
      <c r="W21" s="5">
        <v>1001.79</v>
      </c>
      <c r="X21" s="5">
        <v>1001.79</v>
      </c>
      <c r="Y21" s="5">
        <v>1001.79</v>
      </c>
      <c r="Z21" s="5">
        <v>1001.79</v>
      </c>
      <c r="AA21" s="5">
        <v>1001.79</v>
      </c>
      <c r="AB21" s="5">
        <v>1001.79</v>
      </c>
      <c r="AC21" s="5">
        <v>1001.79</v>
      </c>
      <c r="AD21" s="5">
        <v>1001.79</v>
      </c>
      <c r="AE21" s="5">
        <v>1001.79</v>
      </c>
      <c r="AF21" s="5">
        <v>1001.79</v>
      </c>
      <c r="AG21" s="5">
        <v>1001.79</v>
      </c>
      <c r="AH21" s="6">
        <f t="shared" si="4"/>
        <v>1001.79</v>
      </c>
      <c r="AI21" s="14"/>
      <c r="AJ21" s="5"/>
      <c r="AK21" s="5">
        <f t="shared" si="5"/>
        <v>15193.820000000003</v>
      </c>
      <c r="AL21" s="5">
        <f t="shared" si="7"/>
        <v>16195.610000000004</v>
      </c>
      <c r="AM21" s="11">
        <f t="shared" si="1"/>
        <v>33893.89</v>
      </c>
      <c r="AN21" s="5">
        <f t="shared" si="6"/>
        <v>0</v>
      </c>
    </row>
    <row r="22" spans="1:40" x14ac:dyDescent="0.45">
      <c r="A22" s="25" t="s">
        <v>172</v>
      </c>
      <c r="B22" s="26">
        <v>38686</v>
      </c>
      <c r="C22" s="27">
        <v>50</v>
      </c>
      <c r="D22" s="4" t="s">
        <v>12</v>
      </c>
      <c r="E22" s="4" t="s">
        <v>13</v>
      </c>
      <c r="H22" s="24">
        <v>232766.52</v>
      </c>
      <c r="I22" s="5"/>
      <c r="J22" s="5"/>
      <c r="K22" s="5">
        <f t="shared" si="2"/>
        <v>232766.52</v>
      </c>
      <c r="L22" s="14"/>
      <c r="M22" s="19"/>
      <c r="P22" s="5">
        <f t="shared" si="3"/>
        <v>232766.52</v>
      </c>
      <c r="Q22" s="5"/>
      <c r="R22" s="5">
        <v>775.89</v>
      </c>
      <c r="S22" s="5">
        <v>4655.33</v>
      </c>
      <c r="T22" s="5">
        <v>4655.33</v>
      </c>
      <c r="U22" s="5">
        <v>4655.33</v>
      </c>
      <c r="V22" s="5">
        <v>4655.33</v>
      </c>
      <c r="W22" s="5">
        <v>4655.33</v>
      </c>
      <c r="X22" s="5">
        <v>4655.33</v>
      </c>
      <c r="Y22" s="5">
        <v>4655.33</v>
      </c>
      <c r="Z22" s="5">
        <v>4655.33</v>
      </c>
      <c r="AA22" s="5">
        <v>4655.33</v>
      </c>
      <c r="AB22" s="5">
        <v>4655.33</v>
      </c>
      <c r="AC22" s="5">
        <v>4655.33</v>
      </c>
      <c r="AD22" s="5">
        <v>4655.33</v>
      </c>
      <c r="AE22" s="5">
        <v>4655.33</v>
      </c>
      <c r="AF22" s="5">
        <v>4655.33</v>
      </c>
      <c r="AG22" s="5">
        <v>4655.33</v>
      </c>
      <c r="AH22" s="6">
        <f t="shared" si="4"/>
        <v>4655.33</v>
      </c>
      <c r="AI22" s="14"/>
      <c r="AJ22" s="5"/>
      <c r="AK22" s="5">
        <f t="shared" si="5"/>
        <v>70605.840000000011</v>
      </c>
      <c r="AL22" s="5">
        <f t="shared" si="7"/>
        <v>75261.170000000013</v>
      </c>
      <c r="AM22" s="11">
        <f t="shared" si="1"/>
        <v>157505.34999999998</v>
      </c>
      <c r="AN22" s="5">
        <f t="shared" si="6"/>
        <v>0</v>
      </c>
    </row>
    <row r="23" spans="1:40" x14ac:dyDescent="0.45">
      <c r="A23" s="25" t="s">
        <v>161</v>
      </c>
      <c r="B23" s="26">
        <v>38687</v>
      </c>
      <c r="C23" s="27">
        <v>50</v>
      </c>
      <c r="D23" s="4" t="s">
        <v>12</v>
      </c>
      <c r="E23" s="4" t="s">
        <v>13</v>
      </c>
      <c r="H23" s="24">
        <v>72314.570000000007</v>
      </c>
      <c r="I23" s="5"/>
      <c r="J23" s="5"/>
      <c r="K23" s="5">
        <f t="shared" si="2"/>
        <v>72314.570000000007</v>
      </c>
      <c r="L23" s="14"/>
      <c r="M23" s="19"/>
      <c r="P23" s="5">
        <f t="shared" si="3"/>
        <v>72314.570000000007</v>
      </c>
      <c r="Q23" s="5"/>
      <c r="R23" s="5">
        <v>120.52</v>
      </c>
      <c r="S23" s="5">
        <v>1446.29</v>
      </c>
      <c r="T23" s="5">
        <v>1446.29</v>
      </c>
      <c r="U23" s="5">
        <v>1446.29</v>
      </c>
      <c r="V23" s="5">
        <v>1446.29</v>
      </c>
      <c r="W23" s="5">
        <v>1446.29</v>
      </c>
      <c r="X23" s="5">
        <v>1446.29</v>
      </c>
      <c r="Y23" s="5">
        <v>1446.29</v>
      </c>
      <c r="Z23" s="5">
        <v>1446.29</v>
      </c>
      <c r="AA23" s="5">
        <v>1446.29</v>
      </c>
      <c r="AB23" s="5">
        <v>1446.29</v>
      </c>
      <c r="AC23" s="5">
        <v>1446.29</v>
      </c>
      <c r="AD23" s="5">
        <v>1446.29</v>
      </c>
      <c r="AE23" s="5">
        <v>1446.29</v>
      </c>
      <c r="AF23" s="5">
        <v>1446.29</v>
      </c>
      <c r="AG23" s="5">
        <v>1446.29</v>
      </c>
      <c r="AH23" s="6">
        <f t="shared" si="4"/>
        <v>1446.29</v>
      </c>
      <c r="AI23" s="14"/>
      <c r="AJ23" s="5"/>
      <c r="AK23" s="5">
        <f t="shared" si="5"/>
        <v>21814.870000000006</v>
      </c>
      <c r="AL23" s="5">
        <f t="shared" si="7"/>
        <v>23261.160000000007</v>
      </c>
      <c r="AM23" s="11">
        <f t="shared" si="1"/>
        <v>49053.41</v>
      </c>
      <c r="AN23" s="5">
        <f t="shared" si="6"/>
        <v>0</v>
      </c>
    </row>
    <row r="24" spans="1:40" x14ac:dyDescent="0.45">
      <c r="A24" s="25" t="s">
        <v>173</v>
      </c>
      <c r="B24" s="26">
        <v>38687</v>
      </c>
      <c r="C24" s="27">
        <v>50</v>
      </c>
      <c r="D24" s="4" t="s">
        <v>12</v>
      </c>
      <c r="E24" s="4" t="s">
        <v>13</v>
      </c>
      <c r="H24" s="24">
        <v>36610</v>
      </c>
      <c r="I24" s="5"/>
      <c r="J24" s="5"/>
      <c r="K24" s="5">
        <f t="shared" si="2"/>
        <v>36610</v>
      </c>
      <c r="L24" s="14"/>
      <c r="M24" s="19"/>
      <c r="P24" s="5">
        <f t="shared" si="3"/>
        <v>36610</v>
      </c>
      <c r="Q24" s="5"/>
      <c r="R24" s="5">
        <v>61.02</v>
      </c>
      <c r="S24" s="5">
        <v>732.2</v>
      </c>
      <c r="T24" s="5">
        <v>732.2</v>
      </c>
      <c r="U24" s="5">
        <v>732.2</v>
      </c>
      <c r="V24" s="5">
        <v>732.2</v>
      </c>
      <c r="W24" s="5">
        <v>732.2</v>
      </c>
      <c r="X24" s="5">
        <v>732.2</v>
      </c>
      <c r="Y24" s="5">
        <v>732.2</v>
      </c>
      <c r="Z24" s="5">
        <v>732.2</v>
      </c>
      <c r="AA24" s="5">
        <v>732.2</v>
      </c>
      <c r="AB24" s="5">
        <v>732.2</v>
      </c>
      <c r="AC24" s="5">
        <v>732.2</v>
      </c>
      <c r="AD24" s="5">
        <v>732.2</v>
      </c>
      <c r="AE24" s="5">
        <v>732.2</v>
      </c>
      <c r="AF24" s="5">
        <v>732.2</v>
      </c>
      <c r="AG24" s="5">
        <v>732.2</v>
      </c>
      <c r="AH24" s="6">
        <f t="shared" si="4"/>
        <v>732.2</v>
      </c>
      <c r="AI24" s="14"/>
      <c r="AJ24" s="5"/>
      <c r="AK24" s="5">
        <f t="shared" si="5"/>
        <v>11044.02</v>
      </c>
      <c r="AL24" s="5">
        <f t="shared" si="7"/>
        <v>11776.220000000001</v>
      </c>
      <c r="AM24" s="11">
        <f t="shared" si="1"/>
        <v>24833.78</v>
      </c>
      <c r="AN24" s="5">
        <f t="shared" si="6"/>
        <v>0</v>
      </c>
    </row>
    <row r="25" spans="1:40" x14ac:dyDescent="0.45">
      <c r="A25" s="25" t="s">
        <v>174</v>
      </c>
      <c r="B25" s="26">
        <v>38687</v>
      </c>
      <c r="C25" s="27">
        <v>50</v>
      </c>
      <c r="D25" s="4" t="s">
        <v>12</v>
      </c>
      <c r="E25" s="4" t="s">
        <v>13</v>
      </c>
      <c r="H25" s="24">
        <v>41756.54</v>
      </c>
      <c r="I25" s="5"/>
      <c r="J25" s="5"/>
      <c r="K25" s="5">
        <f t="shared" si="2"/>
        <v>41756.54</v>
      </c>
      <c r="L25" s="14"/>
      <c r="M25" s="19"/>
      <c r="P25" s="5">
        <f t="shared" si="3"/>
        <v>41756.54</v>
      </c>
      <c r="Q25" s="5"/>
      <c r="R25" s="5">
        <v>69.59</v>
      </c>
      <c r="S25" s="5">
        <v>835.13</v>
      </c>
      <c r="T25" s="5">
        <v>835.13</v>
      </c>
      <c r="U25" s="5">
        <v>835.13</v>
      </c>
      <c r="V25" s="5">
        <v>835.13</v>
      </c>
      <c r="W25" s="5">
        <v>835.13</v>
      </c>
      <c r="X25" s="5">
        <v>835.13</v>
      </c>
      <c r="Y25" s="5">
        <v>835.13</v>
      </c>
      <c r="Z25" s="5">
        <v>835.13</v>
      </c>
      <c r="AA25" s="5">
        <v>835.13</v>
      </c>
      <c r="AB25" s="5">
        <v>835.13</v>
      </c>
      <c r="AC25" s="5">
        <v>835.13</v>
      </c>
      <c r="AD25" s="5">
        <v>835.13</v>
      </c>
      <c r="AE25" s="5">
        <v>835.13</v>
      </c>
      <c r="AF25" s="5">
        <v>835.13</v>
      </c>
      <c r="AG25" s="5">
        <v>835.13</v>
      </c>
      <c r="AH25" s="6">
        <f t="shared" si="4"/>
        <v>835.13</v>
      </c>
      <c r="AI25" s="14"/>
      <c r="AJ25" s="5"/>
      <c r="AK25" s="5">
        <f t="shared" si="5"/>
        <v>12596.539999999995</v>
      </c>
      <c r="AL25" s="5">
        <f t="shared" si="7"/>
        <v>13431.669999999995</v>
      </c>
      <c r="AM25" s="11">
        <f t="shared" si="1"/>
        <v>28324.870000000006</v>
      </c>
      <c r="AN25" s="5">
        <f t="shared" si="6"/>
        <v>0</v>
      </c>
    </row>
    <row r="26" spans="1:40" x14ac:dyDescent="0.45">
      <c r="A26" s="25" t="s">
        <v>162</v>
      </c>
      <c r="B26" s="26">
        <v>38691</v>
      </c>
      <c r="C26" s="27">
        <v>50</v>
      </c>
      <c r="D26" s="4" t="s">
        <v>12</v>
      </c>
      <c r="E26" s="4" t="s">
        <v>13</v>
      </c>
      <c r="H26" s="24">
        <v>36247.26</v>
      </c>
      <c r="I26" s="5"/>
      <c r="J26" s="5"/>
      <c r="K26" s="5">
        <f t="shared" si="2"/>
        <v>36247.26</v>
      </c>
      <c r="L26" s="14"/>
      <c r="M26" s="19"/>
      <c r="P26" s="5">
        <f t="shared" si="3"/>
        <v>36247.26</v>
      </c>
      <c r="Q26" s="5"/>
      <c r="R26" s="5">
        <v>60.41</v>
      </c>
      <c r="S26" s="5">
        <v>724.95</v>
      </c>
      <c r="T26" s="5">
        <v>724.95</v>
      </c>
      <c r="U26" s="5">
        <v>724.95</v>
      </c>
      <c r="V26" s="5">
        <v>724.95</v>
      </c>
      <c r="W26" s="5">
        <v>724.95</v>
      </c>
      <c r="X26" s="5">
        <v>724.95</v>
      </c>
      <c r="Y26" s="5">
        <v>724.95</v>
      </c>
      <c r="Z26" s="5">
        <v>724.95</v>
      </c>
      <c r="AA26" s="5">
        <v>724.95</v>
      </c>
      <c r="AB26" s="5">
        <v>724.95</v>
      </c>
      <c r="AC26" s="5">
        <v>724.95</v>
      </c>
      <c r="AD26" s="5">
        <v>724.95</v>
      </c>
      <c r="AE26" s="5">
        <v>724.95</v>
      </c>
      <c r="AF26" s="5">
        <v>724.95</v>
      </c>
      <c r="AG26" s="5">
        <v>724.95</v>
      </c>
      <c r="AH26" s="6">
        <f t="shared" si="4"/>
        <v>724.95</v>
      </c>
      <c r="AI26" s="14"/>
      <c r="AJ26" s="5"/>
      <c r="AK26" s="5">
        <f t="shared" si="5"/>
        <v>10934.660000000002</v>
      </c>
      <c r="AL26" s="5">
        <f t="shared" si="7"/>
        <v>11659.610000000002</v>
      </c>
      <c r="AM26" s="11">
        <f t="shared" si="1"/>
        <v>24587.65</v>
      </c>
      <c r="AN26" s="5">
        <f t="shared" si="6"/>
        <v>0</v>
      </c>
    </row>
    <row r="27" spans="1:40" x14ac:dyDescent="0.45">
      <c r="A27" s="25" t="s">
        <v>163</v>
      </c>
      <c r="B27" s="26">
        <v>38698</v>
      </c>
      <c r="C27" s="27">
        <v>50</v>
      </c>
      <c r="D27" s="4" t="s">
        <v>12</v>
      </c>
      <c r="E27" s="4" t="s">
        <v>13</v>
      </c>
      <c r="H27" s="24">
        <v>204173.04</v>
      </c>
      <c r="I27" s="5"/>
      <c r="J27" s="5"/>
      <c r="K27" s="5">
        <f t="shared" si="2"/>
        <v>204173.04</v>
      </c>
      <c r="L27" s="14"/>
      <c r="M27" s="19"/>
      <c r="P27" s="5">
        <f t="shared" si="3"/>
        <v>204173.04</v>
      </c>
      <c r="Q27" s="5"/>
      <c r="R27" s="5">
        <v>340.29</v>
      </c>
      <c r="S27" s="5">
        <v>4083.46</v>
      </c>
      <c r="T27" s="5">
        <v>4083.46</v>
      </c>
      <c r="U27" s="5">
        <v>4083.46</v>
      </c>
      <c r="V27" s="5">
        <v>4083.46</v>
      </c>
      <c r="W27" s="5">
        <v>4083.46</v>
      </c>
      <c r="X27" s="5">
        <v>4083.46</v>
      </c>
      <c r="Y27" s="5">
        <v>4083.46</v>
      </c>
      <c r="Z27" s="5">
        <v>4083.46</v>
      </c>
      <c r="AA27" s="5">
        <v>4083.46</v>
      </c>
      <c r="AB27" s="5">
        <v>4083.46</v>
      </c>
      <c r="AC27" s="5">
        <v>4083.46</v>
      </c>
      <c r="AD27" s="5">
        <v>4083.46</v>
      </c>
      <c r="AE27" s="5">
        <v>4083.46</v>
      </c>
      <c r="AF27" s="5">
        <v>4083.46</v>
      </c>
      <c r="AG27" s="5">
        <v>4083.46</v>
      </c>
      <c r="AH27" s="6">
        <f t="shared" si="4"/>
        <v>4083.46</v>
      </c>
      <c r="AI27" s="14"/>
      <c r="AJ27" s="5"/>
      <c r="AK27" s="5">
        <f t="shared" si="5"/>
        <v>61592.189999999995</v>
      </c>
      <c r="AL27" s="5">
        <f t="shared" si="7"/>
        <v>65675.649999999994</v>
      </c>
      <c r="AM27" s="11">
        <f t="shared" si="1"/>
        <v>138497.39000000001</v>
      </c>
      <c r="AN27" s="5">
        <f t="shared" si="6"/>
        <v>0</v>
      </c>
    </row>
    <row r="28" spans="1:40" x14ac:dyDescent="0.45">
      <c r="A28" s="25" t="s">
        <v>27</v>
      </c>
      <c r="B28" s="26">
        <v>38898</v>
      </c>
      <c r="C28" s="27">
        <v>50</v>
      </c>
      <c r="D28" s="4" t="s">
        <v>12</v>
      </c>
      <c r="E28" s="4" t="s">
        <v>13</v>
      </c>
      <c r="H28" s="24">
        <v>36953.17</v>
      </c>
      <c r="I28" s="5"/>
      <c r="J28" s="5"/>
      <c r="K28" s="5">
        <f t="shared" si="2"/>
        <v>36953.17</v>
      </c>
      <c r="L28" s="14"/>
      <c r="M28" s="19"/>
      <c r="P28" s="5">
        <f t="shared" si="3"/>
        <v>36953.17</v>
      </c>
      <c r="Q28" s="5"/>
      <c r="R28" s="5"/>
      <c r="S28" s="5">
        <v>369.53</v>
      </c>
      <c r="T28" s="5">
        <v>739.06</v>
      </c>
      <c r="U28" s="5">
        <v>739.06</v>
      </c>
      <c r="V28" s="5">
        <v>739.06</v>
      </c>
      <c r="W28" s="5">
        <v>739.06</v>
      </c>
      <c r="X28" s="5">
        <v>739.06</v>
      </c>
      <c r="Y28" s="5">
        <v>739.06</v>
      </c>
      <c r="Z28" s="5">
        <v>739.06</v>
      </c>
      <c r="AA28" s="5">
        <v>739.06</v>
      </c>
      <c r="AB28" s="5">
        <v>739.06</v>
      </c>
      <c r="AC28" s="5">
        <v>739.06</v>
      </c>
      <c r="AD28" s="5">
        <v>739.06</v>
      </c>
      <c r="AE28" s="5">
        <v>739.06</v>
      </c>
      <c r="AF28" s="5">
        <v>739.06</v>
      </c>
      <c r="AG28" s="5">
        <v>739.06</v>
      </c>
      <c r="AH28" s="6">
        <f t="shared" si="4"/>
        <v>739.06</v>
      </c>
      <c r="AI28" s="14"/>
      <c r="AJ28" s="5"/>
      <c r="AK28" s="5">
        <f t="shared" si="5"/>
        <v>10716.369999999995</v>
      </c>
      <c r="AL28" s="5">
        <f t="shared" si="7"/>
        <v>11455.429999999995</v>
      </c>
      <c r="AM28" s="11">
        <f t="shared" si="1"/>
        <v>25497.740000000005</v>
      </c>
      <c r="AN28" s="5">
        <f t="shared" si="6"/>
        <v>0</v>
      </c>
    </row>
    <row r="29" spans="1:40" x14ac:dyDescent="0.45">
      <c r="A29" s="25" t="s">
        <v>164</v>
      </c>
      <c r="B29" s="26">
        <v>38898</v>
      </c>
      <c r="C29" s="27">
        <v>50</v>
      </c>
      <c r="D29" s="4" t="s">
        <v>12</v>
      </c>
      <c r="E29" s="4" t="s">
        <v>13</v>
      </c>
      <c r="H29" s="24">
        <v>86198.5</v>
      </c>
      <c r="I29" s="5"/>
      <c r="J29" s="5"/>
      <c r="K29" s="5">
        <f t="shared" si="2"/>
        <v>86198.5</v>
      </c>
      <c r="L29" s="14"/>
      <c r="M29" s="19"/>
      <c r="P29" s="5">
        <f t="shared" si="3"/>
        <v>86198.5</v>
      </c>
      <c r="Q29" s="5"/>
      <c r="R29" s="5"/>
      <c r="S29" s="5">
        <v>861.9900000000016</v>
      </c>
      <c r="T29" s="5">
        <v>1723.97</v>
      </c>
      <c r="U29" s="5">
        <v>1723.97</v>
      </c>
      <c r="V29" s="5">
        <v>1723.97</v>
      </c>
      <c r="W29" s="5">
        <v>1723.97</v>
      </c>
      <c r="X29" s="5">
        <v>1723.97</v>
      </c>
      <c r="Y29" s="5">
        <v>1723.97</v>
      </c>
      <c r="Z29" s="5">
        <v>1723.97</v>
      </c>
      <c r="AA29" s="5">
        <v>1723.97</v>
      </c>
      <c r="AB29" s="5">
        <v>1723.97</v>
      </c>
      <c r="AC29" s="5">
        <v>1723.97</v>
      </c>
      <c r="AD29" s="5">
        <v>1723.97</v>
      </c>
      <c r="AE29" s="5">
        <v>1723.97</v>
      </c>
      <c r="AF29" s="5">
        <v>1723.97</v>
      </c>
      <c r="AG29" s="5">
        <v>1723.97</v>
      </c>
      <c r="AH29" s="6">
        <f t="shared" si="4"/>
        <v>1723.97</v>
      </c>
      <c r="AI29" s="14"/>
      <c r="AJ29" s="5"/>
      <c r="AK29" s="5">
        <f t="shared" si="5"/>
        <v>24997.570000000003</v>
      </c>
      <c r="AL29" s="5">
        <f t="shared" si="7"/>
        <v>26721.540000000005</v>
      </c>
      <c r="AM29" s="11">
        <f t="shared" si="1"/>
        <v>59476.959999999992</v>
      </c>
      <c r="AN29" s="5">
        <f t="shared" si="6"/>
        <v>0</v>
      </c>
    </row>
    <row r="30" spans="1:40" x14ac:dyDescent="0.45">
      <c r="A30" s="25" t="s">
        <v>165</v>
      </c>
      <c r="B30" s="26">
        <v>38898</v>
      </c>
      <c r="C30" s="27">
        <v>50</v>
      </c>
      <c r="D30" s="4" t="s">
        <v>12</v>
      </c>
      <c r="E30" s="4" t="s">
        <v>13</v>
      </c>
      <c r="H30" s="24">
        <v>25004.58</v>
      </c>
      <c r="I30" s="5"/>
      <c r="J30" s="5"/>
      <c r="K30" s="5">
        <f t="shared" si="2"/>
        <v>25004.58</v>
      </c>
      <c r="L30" s="14"/>
      <c r="M30" s="19"/>
      <c r="P30" s="5">
        <f t="shared" si="3"/>
        <v>25004.58</v>
      </c>
      <c r="Q30" s="5"/>
      <c r="R30" s="5"/>
      <c r="S30" s="5">
        <v>250.05000000000018</v>
      </c>
      <c r="T30" s="5">
        <v>500.09</v>
      </c>
      <c r="U30" s="5">
        <v>500.09</v>
      </c>
      <c r="V30" s="5">
        <v>500.09</v>
      </c>
      <c r="W30" s="5">
        <v>500.09</v>
      </c>
      <c r="X30" s="5">
        <v>500.09</v>
      </c>
      <c r="Y30" s="5">
        <v>500.09</v>
      </c>
      <c r="Z30" s="5">
        <v>500.09</v>
      </c>
      <c r="AA30" s="5">
        <v>500.09</v>
      </c>
      <c r="AB30" s="5">
        <v>500.09</v>
      </c>
      <c r="AC30" s="5">
        <v>500.09</v>
      </c>
      <c r="AD30" s="5">
        <v>500.09</v>
      </c>
      <c r="AE30" s="5">
        <v>500.09</v>
      </c>
      <c r="AF30" s="5">
        <v>500.09</v>
      </c>
      <c r="AG30" s="5">
        <v>500.09</v>
      </c>
      <c r="AH30" s="6">
        <f t="shared" si="4"/>
        <v>500.09</v>
      </c>
      <c r="AI30" s="14"/>
      <c r="AJ30" s="5"/>
      <c r="AK30" s="5">
        <f t="shared" si="5"/>
        <v>7251.3100000000013</v>
      </c>
      <c r="AL30" s="5">
        <f t="shared" si="7"/>
        <v>7751.4000000000015</v>
      </c>
      <c r="AM30" s="11">
        <f t="shared" si="1"/>
        <v>17253.18</v>
      </c>
      <c r="AN30" s="5">
        <f t="shared" si="6"/>
        <v>0</v>
      </c>
    </row>
    <row r="31" spans="1:40" x14ac:dyDescent="0.45">
      <c r="A31" s="25" t="s">
        <v>166</v>
      </c>
      <c r="B31" s="26">
        <v>38898</v>
      </c>
      <c r="C31" s="27">
        <v>50</v>
      </c>
      <c r="D31" s="4" t="s">
        <v>12</v>
      </c>
      <c r="E31" s="4" t="s">
        <v>13</v>
      </c>
      <c r="H31" s="24">
        <v>28258.27</v>
      </c>
      <c r="I31" s="5"/>
      <c r="J31" s="5"/>
      <c r="K31" s="5">
        <f t="shared" si="2"/>
        <v>28258.27</v>
      </c>
      <c r="M31" s="19"/>
      <c r="P31" s="5">
        <f t="shared" si="3"/>
        <v>28258.27</v>
      </c>
      <c r="Q31" s="5"/>
      <c r="R31" s="5"/>
      <c r="S31" s="5">
        <v>353.23000000000047</v>
      </c>
      <c r="T31" s="5">
        <v>565.16999999999996</v>
      </c>
      <c r="U31" s="5">
        <v>565.16999999999996</v>
      </c>
      <c r="V31" s="5">
        <v>565.16999999999996</v>
      </c>
      <c r="W31" s="5">
        <v>565.16999999999996</v>
      </c>
      <c r="X31" s="5">
        <v>565.16999999999996</v>
      </c>
      <c r="Y31" s="5">
        <v>565.16999999999996</v>
      </c>
      <c r="Z31" s="5">
        <v>565.16999999999996</v>
      </c>
      <c r="AA31" s="5">
        <v>565.16999999999996</v>
      </c>
      <c r="AB31" s="5">
        <v>565.16999999999996</v>
      </c>
      <c r="AC31" s="5">
        <v>565.16999999999996</v>
      </c>
      <c r="AD31" s="5">
        <v>565.16999999999996</v>
      </c>
      <c r="AE31" s="5">
        <v>565.16999999999996</v>
      </c>
      <c r="AF31" s="5">
        <v>565.16999999999996</v>
      </c>
      <c r="AG31" s="5">
        <v>565.16999999999996</v>
      </c>
      <c r="AH31" s="6">
        <f t="shared" si="4"/>
        <v>565.16999999999996</v>
      </c>
      <c r="AJ31" s="5"/>
      <c r="AK31" s="5">
        <f t="shared" si="5"/>
        <v>8265.61</v>
      </c>
      <c r="AL31" s="5">
        <f t="shared" si="7"/>
        <v>8830.7800000000007</v>
      </c>
      <c r="AM31" s="11">
        <f t="shared" si="1"/>
        <v>19427.489999999998</v>
      </c>
      <c r="AN31" s="5">
        <f t="shared" si="6"/>
        <v>0</v>
      </c>
    </row>
    <row r="32" spans="1:40" x14ac:dyDescent="0.45">
      <c r="A32" s="25" t="s">
        <v>167</v>
      </c>
      <c r="B32" s="26">
        <v>38898</v>
      </c>
      <c r="C32" s="27">
        <v>50</v>
      </c>
      <c r="D32" s="4" t="s">
        <v>12</v>
      </c>
      <c r="E32" s="4" t="s">
        <v>13</v>
      </c>
      <c r="H32" s="24">
        <v>18098.759999999998</v>
      </c>
      <c r="I32" s="5"/>
      <c r="J32" s="5"/>
      <c r="K32" s="5">
        <f t="shared" si="2"/>
        <v>18098.759999999998</v>
      </c>
      <c r="M32" s="19"/>
      <c r="P32" s="5">
        <f t="shared" si="3"/>
        <v>18098.759999999998</v>
      </c>
      <c r="Q32" s="5"/>
      <c r="R32" s="5"/>
      <c r="S32" s="5">
        <v>226.23000000000002</v>
      </c>
      <c r="T32" s="5">
        <v>361.98</v>
      </c>
      <c r="U32" s="5">
        <v>361.98</v>
      </c>
      <c r="V32" s="5">
        <v>361.98</v>
      </c>
      <c r="W32" s="5">
        <v>361.98</v>
      </c>
      <c r="X32" s="5">
        <v>361.98</v>
      </c>
      <c r="Y32" s="5">
        <v>361.98</v>
      </c>
      <c r="Z32" s="5">
        <v>361.98</v>
      </c>
      <c r="AA32" s="5">
        <v>361.98</v>
      </c>
      <c r="AB32" s="5">
        <v>361.98</v>
      </c>
      <c r="AC32" s="5">
        <v>361.98</v>
      </c>
      <c r="AD32" s="5">
        <v>361.98</v>
      </c>
      <c r="AE32" s="5">
        <v>361.98</v>
      </c>
      <c r="AF32" s="5">
        <v>361.98</v>
      </c>
      <c r="AG32" s="5">
        <v>361.98</v>
      </c>
      <c r="AH32" s="6">
        <f t="shared" si="4"/>
        <v>361.98</v>
      </c>
      <c r="AJ32" s="5"/>
      <c r="AK32" s="5">
        <f t="shared" si="5"/>
        <v>5293.9499999999989</v>
      </c>
      <c r="AL32" s="5">
        <f t="shared" si="7"/>
        <v>5655.9299999999985</v>
      </c>
      <c r="AM32" s="11">
        <f t="shared" si="1"/>
        <v>12442.83</v>
      </c>
      <c r="AN32" s="5">
        <f t="shared" si="6"/>
        <v>0</v>
      </c>
    </row>
    <row r="33" spans="1:40" x14ac:dyDescent="0.45">
      <c r="A33" s="25" t="s">
        <v>168</v>
      </c>
      <c r="B33" s="26">
        <v>38898</v>
      </c>
      <c r="C33" s="27">
        <v>50</v>
      </c>
      <c r="D33" s="4" t="s">
        <v>12</v>
      </c>
      <c r="E33" s="4" t="s">
        <v>13</v>
      </c>
      <c r="H33" s="24">
        <v>188183.48</v>
      </c>
      <c r="I33" s="5"/>
      <c r="J33" s="5"/>
      <c r="K33" s="5">
        <f t="shared" si="2"/>
        <v>188183.48</v>
      </c>
      <c r="M33" s="19"/>
      <c r="P33" s="5">
        <f t="shared" si="3"/>
        <v>188183.48</v>
      </c>
      <c r="Q33" s="5"/>
      <c r="R33" s="5"/>
      <c r="S33" s="5">
        <v>2352.2900000000081</v>
      </c>
      <c r="T33" s="5">
        <v>3763.67</v>
      </c>
      <c r="U33" s="5">
        <v>3763.67</v>
      </c>
      <c r="V33" s="5">
        <v>3763.67</v>
      </c>
      <c r="W33" s="5">
        <v>3763.67</v>
      </c>
      <c r="X33" s="5">
        <v>3763.67</v>
      </c>
      <c r="Y33" s="5">
        <v>3763.67</v>
      </c>
      <c r="Z33" s="5">
        <v>3763.67</v>
      </c>
      <c r="AA33" s="5">
        <v>3763.67</v>
      </c>
      <c r="AB33" s="5">
        <v>3763.67</v>
      </c>
      <c r="AC33" s="5">
        <v>3763.67</v>
      </c>
      <c r="AD33" s="5">
        <v>3763.67</v>
      </c>
      <c r="AE33" s="5">
        <v>3763.67</v>
      </c>
      <c r="AF33" s="5">
        <v>3763.67</v>
      </c>
      <c r="AG33" s="5">
        <v>3763.67</v>
      </c>
      <c r="AH33" s="6">
        <f t="shared" si="4"/>
        <v>3763.67</v>
      </c>
      <c r="AJ33" s="5"/>
      <c r="AK33" s="5">
        <f t="shared" si="5"/>
        <v>55043.669999999991</v>
      </c>
      <c r="AL33" s="5">
        <f t="shared" si="7"/>
        <v>58807.339999999989</v>
      </c>
      <c r="AM33" s="11">
        <f t="shared" si="1"/>
        <v>129376.14000000001</v>
      </c>
      <c r="AN33" s="5">
        <f t="shared" si="6"/>
        <v>0</v>
      </c>
    </row>
    <row r="34" spans="1:40" x14ac:dyDescent="0.45">
      <c r="A34" s="25"/>
      <c r="B34" s="26"/>
      <c r="C34" s="27"/>
      <c r="D34" s="4"/>
      <c r="E34" s="4"/>
      <c r="H34" s="24"/>
      <c r="I34" s="5"/>
      <c r="J34" s="5"/>
      <c r="K34" s="5"/>
      <c r="M34" s="19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>
        <v>0</v>
      </c>
      <c r="AH34" s="6">
        <f t="shared" si="4"/>
        <v>0</v>
      </c>
      <c r="AJ34" s="5"/>
      <c r="AK34" s="5">
        <f t="shared" si="5"/>
        <v>0</v>
      </c>
      <c r="AL34" s="5"/>
      <c r="AM34" s="11"/>
    </row>
    <row r="35" spans="1:40" s="3" customFormat="1" x14ac:dyDescent="0.45">
      <c r="A35" s="3" t="str">
        <f>+A3</f>
        <v>WATER DISTRIBUTION MAINS # 109</v>
      </c>
      <c r="B35" s="4"/>
      <c r="C35" s="2"/>
      <c r="D35" s="8"/>
      <c r="E35" s="8"/>
      <c r="H35" s="9">
        <f>SUM(H4:H33)</f>
        <v>1726248.4300000002</v>
      </c>
      <c r="I35" s="9">
        <f>SUM(I4:I30)</f>
        <v>0</v>
      </c>
      <c r="J35" s="9">
        <f>SUM(J4:J30)</f>
        <v>0</v>
      </c>
      <c r="K35" s="12">
        <f>SUM(K4:K33)</f>
        <v>1726248.4300000002</v>
      </c>
      <c r="L35" s="16">
        <f>SUM(L4:L34)</f>
        <v>0</v>
      </c>
      <c r="M35" s="20"/>
      <c r="P35" s="9">
        <f>SUM(P4:P33)</f>
        <v>1726248.4300000002</v>
      </c>
      <c r="R35" s="15">
        <f>SUM(R4:R33)</f>
        <v>31807.909999999996</v>
      </c>
      <c r="S35" s="15">
        <f t="shared" ref="S35:AD35" si="8">SUM(S4:S33)</f>
        <v>31284.340000000007</v>
      </c>
      <c r="T35" s="15">
        <f t="shared" si="8"/>
        <v>34524.959999999999</v>
      </c>
      <c r="U35" s="15">
        <f t="shared" si="8"/>
        <v>34524.959999999999</v>
      </c>
      <c r="V35" s="15">
        <f t="shared" si="8"/>
        <v>34524.959999999999</v>
      </c>
      <c r="W35" s="15">
        <f t="shared" si="8"/>
        <v>34524.959999999999</v>
      </c>
      <c r="X35" s="15">
        <f t="shared" si="8"/>
        <v>34524.959999999999</v>
      </c>
      <c r="Y35" s="15">
        <f t="shared" si="8"/>
        <v>34524.959999999999</v>
      </c>
      <c r="Z35" s="15">
        <f t="shared" si="8"/>
        <v>34524.959999999999</v>
      </c>
      <c r="AA35" s="15">
        <f t="shared" si="8"/>
        <v>34524.959999999999</v>
      </c>
      <c r="AB35" s="15">
        <f t="shared" si="8"/>
        <v>34524.959999999999</v>
      </c>
      <c r="AC35" s="15">
        <f t="shared" si="8"/>
        <v>34524.959999999999</v>
      </c>
      <c r="AD35" s="15">
        <f t="shared" si="8"/>
        <v>34524.959999999999</v>
      </c>
      <c r="AE35" s="15">
        <f>SUM(AE4:AE33)</f>
        <v>34524.959999999999</v>
      </c>
      <c r="AF35" s="15">
        <f>SUM(AF4:AF33)</f>
        <v>34524.959999999999</v>
      </c>
      <c r="AG35" s="15">
        <f>SUM(AG4:AG33)</f>
        <v>34524.959999999999</v>
      </c>
      <c r="AH35" s="16">
        <f>SUM(AH4:AH33)</f>
        <v>34524.959999999999</v>
      </c>
      <c r="AI35" s="16">
        <f>SUM(AI4:AI34)</f>
        <v>0</v>
      </c>
      <c r="AJ35" s="9"/>
      <c r="AK35" s="9">
        <f>SUM(AK4:AK34)</f>
        <v>546441.68999999994</v>
      </c>
      <c r="AL35" s="9">
        <f>SUM(AL4:AL33)</f>
        <v>580966.64999999991</v>
      </c>
      <c r="AM35" s="9">
        <f>SUM(AM4:AM33)</f>
        <v>1145281.7800000003</v>
      </c>
      <c r="AN35" s="9">
        <f>SUM(AN4:AN33)</f>
        <v>0</v>
      </c>
    </row>
    <row r="36" spans="1:40" x14ac:dyDescent="0.45">
      <c r="H36" s="5"/>
      <c r="I36" s="5"/>
      <c r="J36" s="5"/>
      <c r="K36" s="5">
        <f>+H35+I35-J35-K35</f>
        <v>0</v>
      </c>
      <c r="M36" s="18"/>
      <c r="N36" s="18"/>
      <c r="O36" s="18"/>
      <c r="P36" s="18"/>
      <c r="Q36" s="18"/>
      <c r="R36" s="18">
        <f>SUM(R35:AC35)</f>
        <v>408341.85000000003</v>
      </c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J36" s="5"/>
      <c r="AK36" s="5"/>
      <c r="AL36" s="5"/>
    </row>
    <row r="37" spans="1:40" x14ac:dyDescent="0.45">
      <c r="H37" s="5"/>
      <c r="I37" s="5"/>
      <c r="J37" s="5"/>
      <c r="K37" s="5"/>
      <c r="M37" s="18"/>
      <c r="P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J37" s="5"/>
      <c r="AK37" s="5"/>
      <c r="AL37" s="5"/>
    </row>
    <row r="38" spans="1:40" x14ac:dyDescent="0.45">
      <c r="H38" s="5"/>
      <c r="I38" s="5"/>
      <c r="J38" s="5"/>
      <c r="K38" s="5"/>
      <c r="M38" s="18"/>
      <c r="P38" s="5"/>
      <c r="R38" s="42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J38" s="5"/>
      <c r="AK38" s="5"/>
      <c r="AL38" s="5"/>
    </row>
    <row r="39" spans="1:40" x14ac:dyDescent="0.45">
      <c r="H39" s="5"/>
      <c r="I39" s="5"/>
      <c r="J39" s="5"/>
      <c r="K39" s="5"/>
      <c r="M39" s="18"/>
      <c r="P39" s="5"/>
      <c r="R39" s="42"/>
      <c r="T39" s="42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J39" s="5"/>
      <c r="AK39" s="5"/>
      <c r="AL39" s="5"/>
    </row>
    <row r="40" spans="1:40" x14ac:dyDescent="0.45">
      <c r="H40" s="5"/>
      <c r="I40" s="5"/>
      <c r="J40" s="5"/>
      <c r="K40" s="5"/>
      <c r="M40" s="18"/>
      <c r="P40" s="5"/>
      <c r="R40" s="42"/>
      <c r="T40" s="42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J40" s="5"/>
      <c r="AK40" s="5"/>
      <c r="AL40" s="5"/>
    </row>
    <row r="41" spans="1:40" x14ac:dyDescent="0.45">
      <c r="H41" s="5"/>
      <c r="I41" s="5"/>
      <c r="J41" s="5"/>
      <c r="K41" s="5"/>
      <c r="M41" s="18"/>
      <c r="P41" s="5"/>
      <c r="R41" s="42"/>
      <c r="T41" s="42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J41" s="5"/>
      <c r="AK41" s="5"/>
      <c r="AL41" s="5"/>
    </row>
    <row r="42" spans="1:40" x14ac:dyDescent="0.45">
      <c r="H42" s="5"/>
      <c r="I42" s="5"/>
      <c r="J42" s="5"/>
      <c r="K42" s="5"/>
      <c r="M42" s="18"/>
      <c r="P42" s="5"/>
      <c r="R42" s="42"/>
      <c r="T42" s="42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J42" s="5"/>
      <c r="AK42" s="5"/>
      <c r="AL42" s="5"/>
    </row>
    <row r="43" spans="1:40" x14ac:dyDescent="0.45">
      <c r="H43" s="5"/>
      <c r="I43" s="5"/>
      <c r="J43" s="5"/>
      <c r="K43" s="5"/>
      <c r="M43" s="18"/>
      <c r="P43" s="5"/>
      <c r="R43" s="42"/>
      <c r="T43" s="42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J43" s="5"/>
      <c r="AK43" s="5"/>
      <c r="AL43" s="5"/>
    </row>
    <row r="44" spans="1:40" x14ac:dyDescent="0.45">
      <c r="H44" s="5"/>
      <c r="I44" s="5"/>
      <c r="J44" s="5"/>
      <c r="K44" s="5"/>
      <c r="M44" s="18"/>
      <c r="P44" s="5"/>
      <c r="R44" s="42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J44" s="5"/>
      <c r="AK44" s="5"/>
      <c r="AL44" s="5"/>
    </row>
    <row r="45" spans="1:40" x14ac:dyDescent="0.45">
      <c r="H45" s="5"/>
      <c r="I45" s="5"/>
      <c r="J45" s="5"/>
      <c r="K45" s="5"/>
      <c r="M45" s="18"/>
      <c r="P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J45" s="5"/>
      <c r="AK45" s="5"/>
      <c r="AL45" s="5"/>
    </row>
    <row r="46" spans="1:40" x14ac:dyDescent="0.45">
      <c r="H46" s="5"/>
      <c r="I46" s="5"/>
      <c r="J46" s="5"/>
      <c r="K46" s="5"/>
      <c r="M46" s="18"/>
      <c r="P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J46" s="5"/>
      <c r="AK46" s="5"/>
      <c r="AL46" s="5"/>
    </row>
    <row r="47" spans="1:40" x14ac:dyDescent="0.45">
      <c r="H47" s="5"/>
      <c r="I47" s="5"/>
      <c r="J47" s="5"/>
      <c r="K47" s="5"/>
      <c r="M47" s="18"/>
      <c r="P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J47" s="5"/>
      <c r="AK47" s="5"/>
      <c r="AL47" s="5"/>
    </row>
    <row r="48" spans="1:40" x14ac:dyDescent="0.45">
      <c r="H48" s="5"/>
      <c r="I48" s="5"/>
      <c r="J48" s="5"/>
      <c r="K48" s="5"/>
      <c r="M48" s="18"/>
      <c r="P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J48" s="5"/>
      <c r="AK48" s="5"/>
      <c r="AL48" s="5"/>
    </row>
    <row r="49" spans="8:38" x14ac:dyDescent="0.45">
      <c r="H49" s="5"/>
      <c r="I49" s="5"/>
      <c r="J49" s="5"/>
      <c r="K49" s="5"/>
      <c r="M49" s="18"/>
      <c r="P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J49" s="5"/>
      <c r="AK49" s="5"/>
      <c r="AL49" s="5"/>
    </row>
    <row r="50" spans="8:38" x14ac:dyDescent="0.45">
      <c r="H50" s="5"/>
      <c r="I50" s="5"/>
      <c r="J50" s="5"/>
      <c r="K50" s="5"/>
      <c r="M50" s="18"/>
      <c r="P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J50" s="5"/>
      <c r="AK50" s="5"/>
      <c r="AL50" s="5"/>
    </row>
    <row r="51" spans="8:38" x14ac:dyDescent="0.45">
      <c r="H51" s="5"/>
      <c r="I51" s="5"/>
      <c r="J51" s="5"/>
      <c r="K51" s="5"/>
      <c r="M51" s="18"/>
      <c r="P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J51" s="5"/>
      <c r="AK51" s="5"/>
      <c r="AL51" s="5"/>
    </row>
    <row r="52" spans="8:38" x14ac:dyDescent="0.45">
      <c r="H52" s="5"/>
      <c r="I52" s="5"/>
      <c r="J52" s="5"/>
      <c r="K52" s="5"/>
      <c r="M52" s="18"/>
      <c r="P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J52" s="5"/>
      <c r="AK52" s="5"/>
      <c r="AL52" s="5"/>
    </row>
    <row r="53" spans="8:38" x14ac:dyDescent="0.45">
      <c r="H53" s="5"/>
      <c r="I53" s="5"/>
      <c r="J53" s="5"/>
      <c r="K53" s="5"/>
      <c r="M53" s="18"/>
      <c r="P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J53" s="5"/>
      <c r="AK53" s="5"/>
      <c r="AL53" s="5"/>
    </row>
    <row r="54" spans="8:38" x14ac:dyDescent="0.45">
      <c r="H54" s="5"/>
      <c r="I54" s="5"/>
      <c r="J54" s="5"/>
      <c r="K54" s="5"/>
      <c r="M54" s="18"/>
      <c r="P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J54" s="5"/>
      <c r="AK54" s="5"/>
      <c r="AL54" s="5"/>
    </row>
    <row r="55" spans="8:38" x14ac:dyDescent="0.45">
      <c r="H55" s="5"/>
      <c r="I55" s="5"/>
      <c r="J55" s="5"/>
      <c r="K55" s="5"/>
      <c r="M55" s="18"/>
      <c r="P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J55" s="5"/>
      <c r="AK55" s="5"/>
      <c r="AL55" s="5"/>
    </row>
    <row r="56" spans="8:38" x14ac:dyDescent="0.45">
      <c r="H56" s="5"/>
      <c r="I56" s="5"/>
      <c r="J56" s="5"/>
      <c r="K56" s="5"/>
      <c r="M56" s="18"/>
      <c r="P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J56" s="5"/>
      <c r="AK56" s="5"/>
      <c r="AL56" s="5"/>
    </row>
    <row r="57" spans="8:38" x14ac:dyDescent="0.45">
      <c r="H57" s="5"/>
      <c r="I57" s="5"/>
      <c r="J57" s="5"/>
      <c r="K57" s="5"/>
      <c r="M57" s="18"/>
      <c r="P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J57" s="5"/>
      <c r="AK57" s="5"/>
      <c r="AL57" s="5"/>
    </row>
    <row r="58" spans="8:38" x14ac:dyDescent="0.45">
      <c r="H58" s="5"/>
      <c r="I58" s="5"/>
      <c r="J58" s="5"/>
      <c r="K58" s="5"/>
      <c r="M58" s="18"/>
      <c r="P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J58" s="5"/>
      <c r="AK58" s="5"/>
      <c r="AL58" s="5"/>
    </row>
    <row r="59" spans="8:38" x14ac:dyDescent="0.45">
      <c r="H59" s="5"/>
      <c r="I59" s="5"/>
      <c r="J59" s="5"/>
      <c r="K59" s="5"/>
      <c r="M59" s="18"/>
      <c r="P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J59" s="5"/>
      <c r="AK59" s="5"/>
      <c r="AL59" s="5"/>
    </row>
    <row r="60" spans="8:38" x14ac:dyDescent="0.45">
      <c r="H60" s="5"/>
      <c r="I60" s="5"/>
      <c r="J60" s="5"/>
      <c r="K60" s="5"/>
      <c r="M60" s="18"/>
      <c r="P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J60" s="5"/>
      <c r="AK60" s="5"/>
      <c r="AL60" s="5"/>
    </row>
    <row r="61" spans="8:38" x14ac:dyDescent="0.45">
      <c r="H61" s="5"/>
      <c r="I61" s="5"/>
      <c r="J61" s="5"/>
      <c r="K61" s="5"/>
      <c r="M61" s="18"/>
      <c r="P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J61" s="5"/>
      <c r="AK61" s="5"/>
      <c r="AL61" s="5"/>
    </row>
    <row r="62" spans="8:38" x14ac:dyDescent="0.45">
      <c r="H62" s="5"/>
      <c r="I62" s="5"/>
      <c r="J62" s="5"/>
      <c r="K62" s="5"/>
      <c r="M62" s="18"/>
      <c r="P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J62" s="5"/>
      <c r="AK62" s="5"/>
      <c r="AL62" s="5"/>
    </row>
    <row r="63" spans="8:38" x14ac:dyDescent="0.45">
      <c r="H63" s="5"/>
      <c r="I63" s="5"/>
      <c r="J63" s="5"/>
      <c r="K63" s="5"/>
      <c r="M63" s="18"/>
      <c r="P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J63" s="5"/>
      <c r="AK63" s="5"/>
      <c r="AL63" s="5"/>
    </row>
    <row r="64" spans="8:38" x14ac:dyDescent="0.45">
      <c r="H64" s="5"/>
      <c r="I64" s="5"/>
      <c r="J64" s="5"/>
      <c r="K64" s="5"/>
      <c r="M64" s="18"/>
      <c r="P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J64" s="5"/>
      <c r="AK64" s="5"/>
      <c r="AL64" s="5"/>
    </row>
    <row r="65" spans="8:38" x14ac:dyDescent="0.45">
      <c r="H65" s="5"/>
      <c r="I65" s="5"/>
      <c r="J65" s="5"/>
      <c r="K65" s="5"/>
      <c r="M65" s="18"/>
      <c r="P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J65" s="5"/>
      <c r="AK65" s="5"/>
      <c r="AL65" s="5"/>
    </row>
    <row r="66" spans="8:38" x14ac:dyDescent="0.45">
      <c r="H66" s="5"/>
      <c r="I66" s="5"/>
      <c r="J66" s="5"/>
      <c r="K66" s="5"/>
      <c r="M66" s="18"/>
      <c r="P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J66" s="5"/>
      <c r="AK66" s="5"/>
      <c r="AL66" s="5"/>
    </row>
    <row r="67" spans="8:38" x14ac:dyDescent="0.45">
      <c r="H67" s="5"/>
      <c r="I67" s="5"/>
      <c r="J67" s="5"/>
      <c r="K67" s="5"/>
      <c r="M67" s="18"/>
      <c r="P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J67" s="5"/>
      <c r="AK67" s="5"/>
      <c r="AL67" s="5"/>
    </row>
    <row r="68" spans="8:38" x14ac:dyDescent="0.45">
      <c r="H68" s="5"/>
      <c r="I68" s="5"/>
      <c r="J68" s="5"/>
      <c r="K68" s="5"/>
      <c r="M68" s="18"/>
      <c r="P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J68" s="5"/>
      <c r="AK68" s="5"/>
      <c r="AL68" s="5"/>
    </row>
    <row r="69" spans="8:38" x14ac:dyDescent="0.45">
      <c r="H69" s="5"/>
      <c r="I69" s="5"/>
      <c r="J69" s="5"/>
      <c r="K69" s="5"/>
      <c r="M69" s="18"/>
      <c r="P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J69" s="5"/>
      <c r="AK69" s="5"/>
      <c r="AL69" s="5"/>
    </row>
    <row r="70" spans="8:38" x14ac:dyDescent="0.45">
      <c r="H70" s="5"/>
      <c r="I70" s="5"/>
      <c r="J70" s="5"/>
      <c r="K70" s="5"/>
      <c r="M70" s="18"/>
      <c r="P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J70" s="5"/>
      <c r="AK70" s="5"/>
      <c r="AL70" s="5"/>
    </row>
    <row r="71" spans="8:38" x14ac:dyDescent="0.45">
      <c r="H71" s="5"/>
      <c r="I71" s="5"/>
      <c r="J71" s="5"/>
      <c r="K71" s="5"/>
      <c r="M71" s="18"/>
      <c r="P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J71" s="5"/>
      <c r="AK71" s="5"/>
      <c r="AL71" s="5"/>
    </row>
    <row r="72" spans="8:38" x14ac:dyDescent="0.45">
      <c r="H72" s="5"/>
      <c r="I72" s="5"/>
      <c r="J72" s="5"/>
      <c r="K72" s="5"/>
      <c r="M72" s="18"/>
      <c r="P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J72" s="5"/>
      <c r="AK72" s="5"/>
      <c r="AL72" s="5"/>
    </row>
    <row r="73" spans="8:38" x14ac:dyDescent="0.45">
      <c r="H73" s="5"/>
      <c r="I73" s="5"/>
      <c r="J73" s="5"/>
      <c r="K73" s="5"/>
      <c r="M73" s="18"/>
      <c r="P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J73" s="5"/>
      <c r="AK73" s="5"/>
      <c r="AL73" s="5"/>
    </row>
    <row r="74" spans="8:38" x14ac:dyDescent="0.45">
      <c r="H74" s="5"/>
      <c r="I74" s="5"/>
      <c r="J74" s="5"/>
      <c r="K74" s="5"/>
      <c r="M74" s="18"/>
      <c r="P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J74" s="5"/>
      <c r="AK74" s="5"/>
      <c r="AL74" s="5"/>
    </row>
    <row r="75" spans="8:38" x14ac:dyDescent="0.45">
      <c r="H75" s="5"/>
      <c r="I75" s="5"/>
      <c r="J75" s="5"/>
      <c r="K75" s="5"/>
      <c r="M75" s="18"/>
      <c r="P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J75" s="5"/>
      <c r="AK75" s="5"/>
      <c r="AL75" s="5"/>
    </row>
    <row r="76" spans="8:38" x14ac:dyDescent="0.45">
      <c r="H76" s="5"/>
      <c r="I76" s="5"/>
      <c r="J76" s="5"/>
      <c r="K76" s="5"/>
      <c r="M76" s="18"/>
      <c r="P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J76" s="5"/>
      <c r="AK76" s="5"/>
      <c r="AL76" s="5"/>
    </row>
    <row r="77" spans="8:38" x14ac:dyDescent="0.45">
      <c r="H77" s="5"/>
      <c r="I77" s="5"/>
      <c r="J77" s="5"/>
      <c r="K77" s="5"/>
      <c r="M77" s="18"/>
      <c r="P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J77" s="5"/>
      <c r="AK77" s="5"/>
      <c r="AL77" s="5"/>
    </row>
    <row r="78" spans="8:38" x14ac:dyDescent="0.45">
      <c r="H78" s="5"/>
      <c r="I78" s="5"/>
      <c r="J78" s="5"/>
      <c r="K78" s="5"/>
      <c r="M78" s="18"/>
      <c r="P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J78" s="5"/>
      <c r="AK78" s="5"/>
      <c r="AL78" s="5"/>
    </row>
    <row r="79" spans="8:38" x14ac:dyDescent="0.45">
      <c r="H79" s="5"/>
      <c r="I79" s="5"/>
      <c r="J79" s="5"/>
      <c r="K79" s="5"/>
      <c r="M79" s="18"/>
      <c r="P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J79" s="5"/>
      <c r="AK79" s="5"/>
      <c r="AL79" s="5"/>
    </row>
    <row r="80" spans="8:38" x14ac:dyDescent="0.45">
      <c r="H80" s="5"/>
      <c r="I80" s="5"/>
      <c r="J80" s="5"/>
      <c r="K80" s="5"/>
      <c r="M80" s="18"/>
      <c r="P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J80" s="5"/>
      <c r="AK80" s="5"/>
      <c r="AL80" s="5"/>
    </row>
    <row r="81" spans="8:38" x14ac:dyDescent="0.45">
      <c r="H81" s="5"/>
      <c r="I81" s="5"/>
      <c r="J81" s="5"/>
      <c r="K81" s="5"/>
      <c r="M81" s="18"/>
      <c r="P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J81" s="5"/>
      <c r="AK81" s="5"/>
      <c r="AL81" s="5"/>
    </row>
    <row r="82" spans="8:38" x14ac:dyDescent="0.45">
      <c r="H82" s="5"/>
      <c r="I82" s="5"/>
      <c r="J82" s="5"/>
      <c r="K82" s="5"/>
      <c r="M82" s="18"/>
      <c r="P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J82" s="5"/>
      <c r="AK82" s="5"/>
      <c r="AL82" s="5"/>
    </row>
    <row r="83" spans="8:38" x14ac:dyDescent="0.45">
      <c r="H83" s="5"/>
      <c r="I83" s="5"/>
      <c r="J83" s="5"/>
      <c r="K83" s="5"/>
      <c r="M83" s="18"/>
      <c r="P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J83" s="5"/>
      <c r="AK83" s="5"/>
      <c r="AL83" s="5"/>
    </row>
    <row r="84" spans="8:38" x14ac:dyDescent="0.45">
      <c r="H84" s="5"/>
      <c r="I84" s="5"/>
      <c r="J84" s="5"/>
      <c r="K84" s="5"/>
      <c r="M84" s="18"/>
      <c r="P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J84" s="5"/>
      <c r="AK84" s="5"/>
      <c r="AL84" s="5"/>
    </row>
    <row r="85" spans="8:38" x14ac:dyDescent="0.45">
      <c r="H85" s="5"/>
      <c r="I85" s="5"/>
      <c r="J85" s="5"/>
      <c r="K85" s="5"/>
      <c r="M85" s="18"/>
      <c r="P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J85" s="5"/>
      <c r="AK85" s="5"/>
      <c r="AL85" s="5"/>
    </row>
    <row r="86" spans="8:38" x14ac:dyDescent="0.45">
      <c r="H86" s="5"/>
      <c r="I86" s="5"/>
      <c r="J86" s="5"/>
      <c r="K86" s="5"/>
      <c r="M86" s="18"/>
      <c r="P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J86" s="5"/>
      <c r="AK86" s="5"/>
      <c r="AL86" s="5"/>
    </row>
    <row r="87" spans="8:38" x14ac:dyDescent="0.45">
      <c r="H87" s="5"/>
      <c r="I87" s="5"/>
      <c r="J87" s="5"/>
      <c r="K87" s="5"/>
      <c r="M87" s="18"/>
      <c r="P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J87" s="5"/>
      <c r="AK87" s="5"/>
      <c r="AL87" s="5"/>
    </row>
    <row r="88" spans="8:38" x14ac:dyDescent="0.45">
      <c r="H88" s="5"/>
      <c r="I88" s="5"/>
      <c r="J88" s="5"/>
      <c r="K88" s="5"/>
      <c r="M88" s="18"/>
      <c r="P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J88" s="5"/>
      <c r="AK88" s="5"/>
      <c r="AL88" s="5"/>
    </row>
    <row r="89" spans="8:38" x14ac:dyDescent="0.45">
      <c r="H89" s="5"/>
      <c r="I89" s="5"/>
      <c r="J89" s="5"/>
      <c r="K89" s="5"/>
      <c r="M89" s="18"/>
      <c r="P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J89" s="5"/>
      <c r="AK89" s="5"/>
      <c r="AL89" s="5"/>
    </row>
    <row r="90" spans="8:38" x14ac:dyDescent="0.45">
      <c r="H90" s="5"/>
      <c r="I90" s="5"/>
      <c r="J90" s="5"/>
      <c r="K90" s="5"/>
      <c r="M90" s="18"/>
      <c r="P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J90" s="5"/>
      <c r="AK90" s="5"/>
      <c r="AL90" s="5"/>
    </row>
    <row r="91" spans="8:38" x14ac:dyDescent="0.45">
      <c r="H91" s="5"/>
      <c r="I91" s="5"/>
      <c r="J91" s="5"/>
      <c r="K91" s="5"/>
      <c r="M91" s="18"/>
      <c r="P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J91" s="5"/>
      <c r="AK91" s="5"/>
      <c r="AL91" s="5"/>
    </row>
    <row r="92" spans="8:38" x14ac:dyDescent="0.45">
      <c r="H92" s="5"/>
      <c r="I92" s="5"/>
      <c r="J92" s="5"/>
      <c r="K92" s="5"/>
      <c r="M92" s="18"/>
      <c r="P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J92" s="5"/>
      <c r="AK92" s="5"/>
      <c r="AL92" s="5"/>
    </row>
    <row r="93" spans="8:38" x14ac:dyDescent="0.45">
      <c r="H93" s="5"/>
      <c r="I93" s="5"/>
      <c r="J93" s="5"/>
      <c r="K93" s="5"/>
      <c r="M93" s="18"/>
      <c r="P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J93" s="5"/>
      <c r="AK93" s="5"/>
      <c r="AL93" s="5"/>
    </row>
    <row r="94" spans="8:38" x14ac:dyDescent="0.45">
      <c r="H94" s="5"/>
      <c r="I94" s="5"/>
      <c r="J94" s="5"/>
      <c r="K94" s="5"/>
      <c r="M94" s="18"/>
      <c r="P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J94" s="5"/>
      <c r="AK94" s="5"/>
      <c r="AL94" s="5"/>
    </row>
    <row r="95" spans="8:38" x14ac:dyDescent="0.45">
      <c r="H95" s="5"/>
      <c r="I95" s="5"/>
      <c r="J95" s="5"/>
      <c r="K95" s="5"/>
      <c r="M95" s="18"/>
      <c r="P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J95" s="5"/>
      <c r="AK95" s="5"/>
      <c r="AL95" s="5"/>
    </row>
    <row r="96" spans="8:38" x14ac:dyDescent="0.45">
      <c r="H96" s="5"/>
      <c r="I96" s="5"/>
      <c r="J96" s="5"/>
      <c r="K96" s="5"/>
      <c r="M96" s="18"/>
      <c r="P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J96" s="5"/>
      <c r="AK96" s="5"/>
      <c r="AL96" s="5"/>
    </row>
    <row r="97" spans="8:38" x14ac:dyDescent="0.45">
      <c r="H97" s="5"/>
      <c r="I97" s="5"/>
      <c r="J97" s="5"/>
      <c r="K97" s="5"/>
      <c r="M97" s="18"/>
      <c r="P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J97" s="5"/>
      <c r="AK97" s="5"/>
      <c r="AL97" s="5"/>
    </row>
    <row r="98" spans="8:38" x14ac:dyDescent="0.45">
      <c r="H98" s="5"/>
      <c r="I98" s="5"/>
      <c r="J98" s="5"/>
      <c r="K98" s="5"/>
      <c r="M98" s="18"/>
      <c r="P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J98" s="5"/>
      <c r="AK98" s="5"/>
      <c r="AL98" s="5"/>
    </row>
    <row r="99" spans="8:38" x14ac:dyDescent="0.45">
      <c r="H99" s="5"/>
      <c r="I99" s="5"/>
      <c r="J99" s="5"/>
      <c r="K99" s="5"/>
      <c r="M99" s="18"/>
      <c r="P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J99" s="5"/>
      <c r="AK99" s="5"/>
      <c r="AL99" s="5"/>
    </row>
    <row r="100" spans="8:38" x14ac:dyDescent="0.45">
      <c r="H100" s="5"/>
      <c r="I100" s="5"/>
      <c r="J100" s="5"/>
      <c r="K100" s="5"/>
      <c r="M100" s="18"/>
      <c r="P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J100" s="5"/>
      <c r="AK100" s="5"/>
      <c r="AL100" s="5"/>
    </row>
    <row r="101" spans="8:38" x14ac:dyDescent="0.45">
      <c r="H101" s="5"/>
      <c r="I101" s="5"/>
      <c r="J101" s="5"/>
      <c r="K101" s="5"/>
      <c r="M101" s="18"/>
      <c r="P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J101" s="5"/>
      <c r="AK101" s="5"/>
      <c r="AL101" s="5"/>
    </row>
    <row r="102" spans="8:38" x14ac:dyDescent="0.45">
      <c r="H102" s="5"/>
      <c r="I102" s="5"/>
      <c r="J102" s="5"/>
      <c r="K102" s="5"/>
      <c r="M102" s="18"/>
      <c r="P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J102" s="5"/>
      <c r="AK102" s="5"/>
      <c r="AL102" s="5"/>
    </row>
    <row r="103" spans="8:38" x14ac:dyDescent="0.45">
      <c r="H103" s="5"/>
      <c r="I103" s="5"/>
      <c r="J103" s="5"/>
      <c r="K103" s="5"/>
      <c r="M103" s="18"/>
      <c r="P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J103" s="5"/>
      <c r="AK103" s="5"/>
      <c r="AL103" s="5"/>
    </row>
    <row r="104" spans="8:38" x14ac:dyDescent="0.45">
      <c r="H104" s="5"/>
      <c r="I104" s="5"/>
      <c r="J104" s="5"/>
      <c r="K104" s="5"/>
      <c r="M104" s="18"/>
      <c r="P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J104" s="5"/>
      <c r="AL104" s="5"/>
    </row>
    <row r="105" spans="8:38" x14ac:dyDescent="0.45">
      <c r="H105" s="5"/>
      <c r="I105" s="5"/>
      <c r="J105" s="5"/>
      <c r="K105" s="5"/>
      <c r="M105" s="18"/>
      <c r="P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J105" s="5"/>
      <c r="AL105" s="5"/>
    </row>
    <row r="106" spans="8:38" x14ac:dyDescent="0.45">
      <c r="H106" s="5"/>
      <c r="I106" s="5"/>
      <c r="J106" s="5"/>
      <c r="K106" s="5"/>
      <c r="M106" s="18"/>
      <c r="P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J106" s="5"/>
      <c r="AL106" s="5"/>
    </row>
    <row r="107" spans="8:38" x14ac:dyDescent="0.45">
      <c r="H107" s="5"/>
      <c r="I107" s="5"/>
      <c r="J107" s="5"/>
      <c r="K107" s="5"/>
      <c r="M107" s="18"/>
      <c r="P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J107" s="5"/>
      <c r="AL107" s="5"/>
    </row>
    <row r="108" spans="8:38" x14ac:dyDescent="0.45">
      <c r="H108" s="5"/>
      <c r="I108" s="5"/>
      <c r="J108" s="5"/>
      <c r="K108" s="5"/>
      <c r="M108" s="18"/>
      <c r="P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J108" s="5"/>
      <c r="AL108" s="5"/>
    </row>
    <row r="109" spans="8:38" x14ac:dyDescent="0.45">
      <c r="H109" s="5"/>
      <c r="I109" s="5"/>
      <c r="J109" s="5"/>
      <c r="K109" s="5"/>
      <c r="M109" s="18"/>
      <c r="P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J109" s="5"/>
      <c r="AL109" s="5"/>
    </row>
    <row r="110" spans="8:38" x14ac:dyDescent="0.45">
      <c r="H110" s="5"/>
      <c r="I110" s="5"/>
      <c r="J110" s="5"/>
      <c r="K110" s="5"/>
      <c r="M110" s="18"/>
      <c r="P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J110" s="5"/>
      <c r="AL110" s="5"/>
    </row>
    <row r="111" spans="8:38" x14ac:dyDescent="0.45">
      <c r="H111" s="5"/>
      <c r="I111" s="5"/>
      <c r="J111" s="5"/>
      <c r="K111" s="5"/>
      <c r="M111" s="18"/>
      <c r="P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J111" s="5"/>
      <c r="AL111" s="5"/>
    </row>
    <row r="112" spans="8:38" x14ac:dyDescent="0.45">
      <c r="H112" s="5"/>
      <c r="I112" s="5"/>
      <c r="J112" s="5"/>
      <c r="K112" s="5"/>
      <c r="M112" s="18"/>
      <c r="P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J112" s="5"/>
      <c r="AL112" s="5"/>
    </row>
    <row r="113" spans="8:38" x14ac:dyDescent="0.45">
      <c r="H113" s="5"/>
      <c r="I113" s="5"/>
      <c r="J113" s="5"/>
      <c r="K113" s="5"/>
      <c r="M113" s="18"/>
      <c r="P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J113" s="5"/>
      <c r="AL113" s="5"/>
    </row>
    <row r="114" spans="8:38" x14ac:dyDescent="0.45">
      <c r="H114" s="5"/>
      <c r="I114" s="5"/>
      <c r="J114" s="5"/>
      <c r="K114" s="5"/>
      <c r="M114" s="18"/>
      <c r="P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J114" s="5"/>
      <c r="AL114" s="5"/>
    </row>
    <row r="115" spans="8:38" x14ac:dyDescent="0.45">
      <c r="H115" s="5"/>
      <c r="I115" s="5"/>
      <c r="J115" s="5"/>
      <c r="K115" s="5"/>
      <c r="M115" s="18"/>
      <c r="P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J115" s="5"/>
      <c r="AL115" s="5"/>
    </row>
    <row r="116" spans="8:38" x14ac:dyDescent="0.45">
      <c r="H116" s="5"/>
      <c r="I116" s="5"/>
      <c r="J116" s="5"/>
      <c r="K116" s="5"/>
      <c r="M116" s="18"/>
      <c r="P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J116" s="5"/>
      <c r="AL116" s="5"/>
    </row>
    <row r="117" spans="8:38" x14ac:dyDescent="0.45">
      <c r="H117" s="5"/>
      <c r="I117" s="5"/>
      <c r="J117" s="5"/>
      <c r="K117" s="5"/>
      <c r="M117" s="18"/>
      <c r="P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J117" s="5"/>
      <c r="AL117" s="5"/>
    </row>
    <row r="118" spans="8:38" x14ac:dyDescent="0.45">
      <c r="H118" s="5"/>
      <c r="I118" s="5"/>
      <c r="J118" s="5"/>
      <c r="K118" s="5"/>
      <c r="M118" s="18"/>
      <c r="P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J118" s="5"/>
      <c r="AL118" s="5"/>
    </row>
    <row r="119" spans="8:38" x14ac:dyDescent="0.45">
      <c r="H119" s="5"/>
      <c r="I119" s="5"/>
      <c r="J119" s="5"/>
      <c r="K119" s="5"/>
      <c r="M119" s="18"/>
      <c r="P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J119" s="5"/>
      <c r="AL119" s="5"/>
    </row>
    <row r="120" spans="8:38" x14ac:dyDescent="0.45">
      <c r="H120" s="5"/>
      <c r="I120" s="5"/>
      <c r="J120" s="5"/>
      <c r="K120" s="5"/>
      <c r="M120" s="18"/>
      <c r="P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J120" s="5"/>
      <c r="AL120" s="5"/>
    </row>
    <row r="121" spans="8:38" x14ac:dyDescent="0.45">
      <c r="H121" s="5"/>
      <c r="I121" s="5"/>
      <c r="J121" s="5"/>
      <c r="K121" s="5"/>
      <c r="M121" s="18"/>
      <c r="P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J121" s="5"/>
      <c r="AL121" s="5"/>
    </row>
    <row r="122" spans="8:38" x14ac:dyDescent="0.45">
      <c r="H122" s="5"/>
      <c r="I122" s="5"/>
      <c r="J122" s="5"/>
      <c r="K122" s="5"/>
      <c r="M122" s="18"/>
      <c r="P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J122" s="5"/>
      <c r="AL122" s="5"/>
    </row>
    <row r="123" spans="8:38" x14ac:dyDescent="0.45">
      <c r="H123" s="5"/>
      <c r="I123" s="5"/>
      <c r="J123" s="5"/>
      <c r="K123" s="5"/>
      <c r="M123" s="18"/>
      <c r="P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J123" s="5"/>
      <c r="AL123" s="5"/>
    </row>
    <row r="124" spans="8:38" x14ac:dyDescent="0.45">
      <c r="H124" s="5"/>
      <c r="I124" s="5"/>
      <c r="J124" s="5"/>
      <c r="K124" s="5"/>
      <c r="M124" s="18"/>
      <c r="P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J124" s="5"/>
      <c r="AL124" s="5"/>
    </row>
    <row r="125" spans="8:38" x14ac:dyDescent="0.45">
      <c r="H125" s="5"/>
      <c r="I125" s="5"/>
      <c r="J125" s="5"/>
      <c r="K125" s="5"/>
      <c r="M125" s="18"/>
      <c r="P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J125" s="5"/>
      <c r="AL125" s="5"/>
    </row>
    <row r="126" spans="8:38" x14ac:dyDescent="0.45">
      <c r="H126" s="5"/>
      <c r="I126" s="5"/>
      <c r="J126" s="5"/>
      <c r="K126" s="5"/>
      <c r="M126" s="18"/>
      <c r="P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J126" s="5"/>
      <c r="AL126" s="5"/>
    </row>
    <row r="127" spans="8:38" x14ac:dyDescent="0.45">
      <c r="H127" s="5"/>
      <c r="I127" s="5"/>
      <c r="J127" s="5"/>
      <c r="K127" s="5"/>
      <c r="M127" s="18"/>
      <c r="P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J127" s="5"/>
      <c r="AL127" s="5"/>
    </row>
    <row r="128" spans="8:38" x14ac:dyDescent="0.45">
      <c r="H128" s="5"/>
      <c r="I128" s="5"/>
      <c r="J128" s="5"/>
      <c r="K128" s="5"/>
      <c r="M128" s="18"/>
      <c r="P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J128" s="5"/>
      <c r="AL128" s="5"/>
    </row>
  </sheetData>
  <conditionalFormatting sqref="AM1:AM26 AM28:AM1048576 AN35">
    <cfRule type="cellIs" dxfId="47" priority="3" operator="lessThan">
      <formula>0</formula>
    </cfRule>
  </conditionalFormatting>
  <conditionalFormatting sqref="AM27">
    <cfRule type="cellIs" dxfId="46" priority="2" operator="lessThan">
      <formula>0</formula>
    </cfRule>
  </conditionalFormatting>
  <printOptions gridLines="1"/>
  <pageMargins left="0.7" right="0.7" top="1.3958333333333333" bottom="0.75" header="0.3" footer="0.3"/>
  <pageSetup paperSize="5" scale="59" fitToHeight="0" orientation="landscape" r:id="rId1"/>
  <headerFooter>
    <oddHeader>&amp;C&amp;"-,Bold"&amp;14NORTH SHELBY WATER COMPANY
DEPRECIATION SCHEDULE 
SUMMARY SHEET
DECEMBER 31, 2021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N146"/>
  <sheetViews>
    <sheetView zoomScale="90" zoomScaleNormal="90" workbookViewId="0">
      <selection activeCell="AG25" sqref="AG25"/>
    </sheetView>
  </sheetViews>
  <sheetFormatPr defaultRowHeight="14.25" x14ac:dyDescent="0.45"/>
  <cols>
    <col min="1" max="1" width="35.3984375" bestFit="1" customWidth="1"/>
    <col min="2" max="2" width="10.3984375" style="4" bestFit="1" customWidth="1"/>
    <col min="3" max="3" width="3.265625" style="2" bestFit="1" customWidth="1"/>
    <col min="4" max="4" width="3.73046875" style="2" bestFit="1" customWidth="1"/>
    <col min="5" max="5" width="2.73046875" style="2" bestFit="1" customWidth="1"/>
    <col min="6" max="7" width="1.73046875" customWidth="1"/>
    <col min="8" max="8" width="15" customWidth="1"/>
    <col min="9" max="9" width="12.1328125" bestFit="1" customWidth="1"/>
    <col min="10" max="10" width="12.59765625" bestFit="1" customWidth="1"/>
    <col min="11" max="11" width="15" customWidth="1"/>
    <col min="12" max="12" width="12" style="6" bestFit="1" customWidth="1"/>
    <col min="13" max="13" width="11.59765625" style="17" bestFit="1" customWidth="1"/>
    <col min="14" max="15" width="1.73046875" customWidth="1"/>
    <col min="16" max="16" width="15" customWidth="1"/>
    <col min="17" max="17" width="1.73046875" customWidth="1"/>
    <col min="18" max="18" width="14.3984375" hidden="1" customWidth="1"/>
    <col min="19" max="30" width="12.1328125" hidden="1" customWidth="1"/>
    <col min="31" max="33" width="12.1328125" customWidth="1"/>
    <col min="34" max="34" width="12.1328125" style="6" bestFit="1" customWidth="1"/>
    <col min="35" max="35" width="13.1328125" style="6" bestFit="1" customWidth="1"/>
    <col min="36" max="36" width="2.73046875" customWidth="1"/>
    <col min="37" max="38" width="13.86328125" bestFit="1" customWidth="1"/>
    <col min="39" max="39" width="15" bestFit="1" customWidth="1"/>
    <col min="40" max="40" width="13.3984375" style="5" bestFit="1" customWidth="1"/>
  </cols>
  <sheetData>
    <row r="1" spans="1:40" s="1" customFormat="1" x14ac:dyDescent="0.45">
      <c r="B1" s="4"/>
      <c r="C1" s="2"/>
      <c r="D1" s="2"/>
      <c r="E1" s="2"/>
      <c r="H1" s="21" t="s">
        <v>0</v>
      </c>
      <c r="I1" s="21"/>
      <c r="J1" s="21"/>
      <c r="K1" s="21" t="s">
        <v>1</v>
      </c>
      <c r="L1" s="23">
        <v>2021</v>
      </c>
      <c r="M1" s="21" t="s">
        <v>16</v>
      </c>
      <c r="N1" s="21"/>
      <c r="O1" s="21"/>
      <c r="P1" s="21" t="s">
        <v>2</v>
      </c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2"/>
      <c r="AI1" s="23">
        <v>2021</v>
      </c>
      <c r="AJ1" s="21"/>
      <c r="AK1" s="1" t="s">
        <v>400</v>
      </c>
      <c r="AL1" s="21" t="s">
        <v>9</v>
      </c>
      <c r="AM1" s="21" t="s">
        <v>11</v>
      </c>
      <c r="AN1" s="56" t="s">
        <v>464</v>
      </c>
    </row>
    <row r="2" spans="1:40" s="1" customFormat="1" x14ac:dyDescent="0.45">
      <c r="B2" s="4"/>
      <c r="C2" s="2"/>
      <c r="D2" s="2"/>
      <c r="E2" s="2"/>
      <c r="H2" s="21" t="s">
        <v>3</v>
      </c>
      <c r="I2" s="21" t="s">
        <v>4</v>
      </c>
      <c r="J2" s="21" t="s">
        <v>5</v>
      </c>
      <c r="K2" s="21" t="s">
        <v>3</v>
      </c>
      <c r="L2" s="23" t="s">
        <v>399</v>
      </c>
      <c r="M2" s="21" t="s">
        <v>17</v>
      </c>
      <c r="N2" s="21"/>
      <c r="O2" s="21"/>
      <c r="P2" s="21" t="s">
        <v>6</v>
      </c>
      <c r="Q2" s="21"/>
      <c r="R2" s="21" t="s">
        <v>0</v>
      </c>
      <c r="S2" s="21">
        <v>2006</v>
      </c>
      <c r="T2" s="21">
        <v>2007</v>
      </c>
      <c r="U2" s="21">
        <v>2008</v>
      </c>
      <c r="V2" s="21">
        <v>2009</v>
      </c>
      <c r="W2" s="21">
        <v>2010</v>
      </c>
      <c r="X2" s="21">
        <v>2011</v>
      </c>
      <c r="Y2" s="21">
        <v>2012</v>
      </c>
      <c r="Z2" s="21">
        <v>2013</v>
      </c>
      <c r="AA2" s="21">
        <v>2014</v>
      </c>
      <c r="AB2" s="21">
        <v>2015</v>
      </c>
      <c r="AC2" s="21">
        <v>2016</v>
      </c>
      <c r="AD2" s="21">
        <v>2017</v>
      </c>
      <c r="AE2" s="21">
        <v>2018</v>
      </c>
      <c r="AF2" s="21">
        <v>2019</v>
      </c>
      <c r="AG2" s="21">
        <v>2020</v>
      </c>
      <c r="AH2" s="23">
        <v>2021</v>
      </c>
      <c r="AI2" s="23" t="s">
        <v>5</v>
      </c>
      <c r="AJ2" s="21"/>
      <c r="AK2" s="1" t="s">
        <v>401</v>
      </c>
      <c r="AL2" s="21" t="s">
        <v>10</v>
      </c>
      <c r="AM2" s="21" t="s">
        <v>6</v>
      </c>
      <c r="AN2" s="56" t="s">
        <v>465</v>
      </c>
    </row>
    <row r="3" spans="1:40" x14ac:dyDescent="0.45">
      <c r="A3" s="3" t="s">
        <v>18</v>
      </c>
      <c r="B3" s="28" t="s">
        <v>17</v>
      </c>
      <c r="C3" s="29" t="s">
        <v>20</v>
      </c>
    </row>
    <row r="4" spans="1:40" x14ac:dyDescent="0.45">
      <c r="A4" s="25" t="s">
        <v>408</v>
      </c>
      <c r="B4" s="26">
        <v>39264</v>
      </c>
      <c r="C4" s="27">
        <v>50</v>
      </c>
      <c r="D4" s="4" t="s">
        <v>12</v>
      </c>
      <c r="E4" s="4" t="s">
        <v>13</v>
      </c>
      <c r="H4" s="24">
        <v>652687.28</v>
      </c>
      <c r="I4" s="5"/>
      <c r="J4" s="5"/>
      <c r="K4" s="5">
        <f>+H4+I4-J4</f>
        <v>652687.28</v>
      </c>
      <c r="L4" s="14"/>
      <c r="M4" s="18"/>
      <c r="P4" s="5">
        <f>+K4</f>
        <v>652687.28</v>
      </c>
      <c r="R4" s="13"/>
      <c r="S4" s="13"/>
      <c r="T4" s="13">
        <v>6526.87</v>
      </c>
      <c r="U4" s="13">
        <v>13053.75</v>
      </c>
      <c r="V4" s="13">
        <v>13053.75</v>
      </c>
      <c r="W4" s="13">
        <v>13053.75</v>
      </c>
      <c r="X4" s="13">
        <v>13053.75</v>
      </c>
      <c r="Y4" s="13">
        <v>13053.75</v>
      </c>
      <c r="Z4" s="13">
        <v>13053.75</v>
      </c>
      <c r="AA4" s="13">
        <v>13053.75</v>
      </c>
      <c r="AB4" s="13">
        <v>13053.75</v>
      </c>
      <c r="AC4" s="13">
        <v>13053.75</v>
      </c>
      <c r="AD4" s="13">
        <v>13053.75</v>
      </c>
      <c r="AE4" s="13">
        <v>13053.75</v>
      </c>
      <c r="AF4" s="13">
        <v>13053.75</v>
      </c>
      <c r="AG4" s="13">
        <v>13053.75</v>
      </c>
      <c r="AH4" s="6">
        <f>+IF(P4-AG4-S4-R4-T4-U4-V4-W4-X4-Y4-Z4-AA4-AB4-AC4-AD4-AE4-AF4&gt;1,ROUND(P4/C4,2),0)</f>
        <v>13053.75</v>
      </c>
      <c r="AI4" s="14"/>
      <c r="AJ4" s="5"/>
      <c r="AK4" s="5">
        <f>+AL4-AI4-AH4</f>
        <v>176225.62</v>
      </c>
      <c r="AL4" s="5">
        <f t="shared" ref="AL4:AL10" si="0">SUM(R4:AI4)</f>
        <v>189279.37</v>
      </c>
      <c r="AM4" s="11">
        <f t="shared" ref="AM4:AM33" si="1">+P4-AL4</f>
        <v>463407.91000000003</v>
      </c>
      <c r="AN4" s="5">
        <f>IF(AM4=0,AL4,0)</f>
        <v>0</v>
      </c>
    </row>
    <row r="5" spans="1:40" x14ac:dyDescent="0.45">
      <c r="A5" s="25" t="s">
        <v>27</v>
      </c>
      <c r="B5" s="26">
        <v>39264</v>
      </c>
      <c r="C5" s="27">
        <v>50</v>
      </c>
      <c r="D5" s="4" t="s">
        <v>12</v>
      </c>
      <c r="E5" s="4" t="s">
        <v>13</v>
      </c>
      <c r="H5" s="24">
        <v>37195.75</v>
      </c>
      <c r="I5" s="5"/>
      <c r="J5" s="5"/>
      <c r="K5" s="5">
        <f t="shared" ref="K5:K33" si="2">+H5+I5-J5</f>
        <v>37195.75</v>
      </c>
      <c r="L5" s="14"/>
      <c r="M5" s="18"/>
      <c r="P5" s="5">
        <f t="shared" ref="P5:P33" si="3">+K5</f>
        <v>37195.75</v>
      </c>
      <c r="R5" s="13"/>
      <c r="S5" s="13"/>
      <c r="T5" s="13">
        <v>371.96</v>
      </c>
      <c r="U5" s="13">
        <v>743.92</v>
      </c>
      <c r="V5" s="13">
        <v>743.92</v>
      </c>
      <c r="W5" s="13">
        <v>743.92</v>
      </c>
      <c r="X5" s="13">
        <v>743.92</v>
      </c>
      <c r="Y5" s="13">
        <v>743.92</v>
      </c>
      <c r="Z5" s="13">
        <v>743.92</v>
      </c>
      <c r="AA5" s="13">
        <v>743.92</v>
      </c>
      <c r="AB5" s="13">
        <v>743.92</v>
      </c>
      <c r="AC5" s="13">
        <v>743.92</v>
      </c>
      <c r="AD5" s="13">
        <v>743.92</v>
      </c>
      <c r="AE5" s="13">
        <v>743.92</v>
      </c>
      <c r="AF5" s="13">
        <v>743.92</v>
      </c>
      <c r="AG5" s="13">
        <v>743.92</v>
      </c>
      <c r="AH5" s="6">
        <f t="shared" ref="AH5:AH34" si="4">+IF(P5-AG5-S5-R5-T5-U5-V5-W5-X5-Y5-Z5-AA5-AB5-AC5-AD5-AE5-AF5&gt;1,ROUND(P5/C5,2),0)</f>
        <v>743.92</v>
      </c>
      <c r="AI5" s="14"/>
      <c r="AJ5" s="5"/>
      <c r="AK5" s="5">
        <f t="shared" ref="AK5:AK34" si="5">+AL5-AI5-AH5</f>
        <v>10042.92</v>
      </c>
      <c r="AL5" s="5">
        <f t="shared" si="0"/>
        <v>10786.84</v>
      </c>
      <c r="AM5" s="11">
        <f t="shared" si="1"/>
        <v>26408.91</v>
      </c>
      <c r="AN5" s="5">
        <f t="shared" ref="AN5:AN34" si="6">IF(AM5=0,AL5,0)</f>
        <v>0</v>
      </c>
    </row>
    <row r="6" spans="1:40" x14ac:dyDescent="0.45">
      <c r="A6" s="25" t="s">
        <v>409</v>
      </c>
      <c r="B6" s="26">
        <v>39264</v>
      </c>
      <c r="C6" s="27">
        <v>50</v>
      </c>
      <c r="D6" s="4" t="s">
        <v>12</v>
      </c>
      <c r="E6" s="4" t="s">
        <v>13</v>
      </c>
      <c r="H6" s="24">
        <v>90889.86</v>
      </c>
      <c r="I6" s="5"/>
      <c r="J6" s="5"/>
      <c r="K6" s="5">
        <f t="shared" si="2"/>
        <v>90889.86</v>
      </c>
      <c r="L6" s="14"/>
      <c r="M6" s="18"/>
      <c r="P6" s="5">
        <f t="shared" si="3"/>
        <v>90889.86</v>
      </c>
      <c r="R6" s="13"/>
      <c r="S6" s="13"/>
      <c r="T6" s="13">
        <v>908.9</v>
      </c>
      <c r="U6" s="13">
        <v>1817.8</v>
      </c>
      <c r="V6" s="13">
        <v>1817.8</v>
      </c>
      <c r="W6" s="13">
        <v>1817.8</v>
      </c>
      <c r="X6" s="13">
        <v>1817.8</v>
      </c>
      <c r="Y6" s="13">
        <v>1817.8</v>
      </c>
      <c r="Z6" s="13">
        <v>1817.8</v>
      </c>
      <c r="AA6" s="13">
        <v>1817.8</v>
      </c>
      <c r="AB6" s="13">
        <v>1817.8</v>
      </c>
      <c r="AC6" s="13">
        <v>1817.8</v>
      </c>
      <c r="AD6" s="13">
        <v>1817.8</v>
      </c>
      <c r="AE6" s="13">
        <v>1817.8</v>
      </c>
      <c r="AF6" s="13">
        <v>1817.8</v>
      </c>
      <c r="AG6" s="13">
        <v>1817.8</v>
      </c>
      <c r="AH6" s="6">
        <f t="shared" si="4"/>
        <v>1817.8</v>
      </c>
      <c r="AI6" s="14"/>
      <c r="AJ6" s="5"/>
      <c r="AK6" s="5">
        <f t="shared" si="5"/>
        <v>24540.299999999996</v>
      </c>
      <c r="AL6" s="5">
        <f t="shared" si="0"/>
        <v>26358.099999999995</v>
      </c>
      <c r="AM6" s="11">
        <f t="shared" si="1"/>
        <v>64531.760000000009</v>
      </c>
      <c r="AN6" s="5">
        <f t="shared" si="6"/>
        <v>0</v>
      </c>
    </row>
    <row r="7" spans="1:40" x14ac:dyDescent="0.45">
      <c r="A7" s="25" t="s">
        <v>410</v>
      </c>
      <c r="B7" s="26">
        <v>39264</v>
      </c>
      <c r="C7" s="27">
        <v>50</v>
      </c>
      <c r="D7" s="4" t="s">
        <v>12</v>
      </c>
      <c r="E7" s="4" t="s">
        <v>13</v>
      </c>
      <c r="H7" s="24">
        <v>70664.320000000007</v>
      </c>
      <c r="I7" s="5"/>
      <c r="J7" s="5"/>
      <c r="K7" s="5">
        <f t="shared" si="2"/>
        <v>70664.320000000007</v>
      </c>
      <c r="L7" s="14"/>
      <c r="M7" s="18"/>
      <c r="P7" s="5">
        <f t="shared" si="3"/>
        <v>70664.320000000007</v>
      </c>
      <c r="R7" s="13"/>
      <c r="S7" s="13"/>
      <c r="T7" s="13">
        <v>706.64</v>
      </c>
      <c r="U7" s="13">
        <v>1413.29</v>
      </c>
      <c r="V7" s="13">
        <v>1413.29</v>
      </c>
      <c r="W7" s="13">
        <v>1413.29</v>
      </c>
      <c r="X7" s="13">
        <v>1413.29</v>
      </c>
      <c r="Y7" s="13">
        <v>1413.29</v>
      </c>
      <c r="Z7" s="13">
        <v>1413.29</v>
      </c>
      <c r="AA7" s="13">
        <v>1413.29</v>
      </c>
      <c r="AB7" s="13">
        <v>1413.29</v>
      </c>
      <c r="AC7" s="13">
        <v>1413.29</v>
      </c>
      <c r="AD7" s="13">
        <v>1413.29</v>
      </c>
      <c r="AE7" s="13">
        <v>1413.29</v>
      </c>
      <c r="AF7" s="13">
        <v>1413.29</v>
      </c>
      <c r="AG7" s="13">
        <v>1413.29</v>
      </c>
      <c r="AH7" s="6">
        <f t="shared" si="4"/>
        <v>1413.29</v>
      </c>
      <c r="AI7" s="14"/>
      <c r="AJ7" s="5"/>
      <c r="AK7" s="5">
        <f t="shared" si="5"/>
        <v>19079.410000000007</v>
      </c>
      <c r="AL7" s="5">
        <f t="shared" si="0"/>
        <v>20492.700000000008</v>
      </c>
      <c r="AM7" s="11">
        <f t="shared" si="1"/>
        <v>50171.619999999995</v>
      </c>
      <c r="AN7" s="5">
        <f t="shared" si="6"/>
        <v>0</v>
      </c>
    </row>
    <row r="8" spans="1:40" x14ac:dyDescent="0.45">
      <c r="A8" s="25" t="s">
        <v>411</v>
      </c>
      <c r="B8" s="26">
        <v>39264</v>
      </c>
      <c r="C8" s="27">
        <v>50</v>
      </c>
      <c r="D8" s="4" t="s">
        <v>12</v>
      </c>
      <c r="E8" s="4" t="s">
        <v>13</v>
      </c>
      <c r="H8" s="24">
        <v>55845</v>
      </c>
      <c r="I8" s="5"/>
      <c r="J8" s="5"/>
      <c r="K8" s="5">
        <f t="shared" si="2"/>
        <v>55845</v>
      </c>
      <c r="L8" s="14"/>
      <c r="M8" s="19"/>
      <c r="P8" s="5">
        <f t="shared" si="3"/>
        <v>55845</v>
      </c>
      <c r="R8" s="13"/>
      <c r="S8" s="13"/>
      <c r="T8" s="13">
        <v>558.45000000000005</v>
      </c>
      <c r="U8" s="13">
        <v>1116.9000000000001</v>
      </c>
      <c r="V8" s="13">
        <v>1116.9000000000001</v>
      </c>
      <c r="W8" s="13">
        <v>1116.9000000000001</v>
      </c>
      <c r="X8" s="13">
        <v>1116.9000000000001</v>
      </c>
      <c r="Y8" s="13">
        <v>1116.9000000000001</v>
      </c>
      <c r="Z8" s="13">
        <v>1116.9000000000001</v>
      </c>
      <c r="AA8" s="13">
        <v>1116.9000000000001</v>
      </c>
      <c r="AB8" s="13">
        <v>1116.9000000000001</v>
      </c>
      <c r="AC8" s="13">
        <v>1116.9000000000001</v>
      </c>
      <c r="AD8" s="13">
        <v>1116.9000000000001</v>
      </c>
      <c r="AE8" s="13">
        <v>1116.9000000000001</v>
      </c>
      <c r="AF8" s="13">
        <v>1116.9000000000001</v>
      </c>
      <c r="AG8" s="13">
        <v>1116.9000000000001</v>
      </c>
      <c r="AH8" s="6">
        <f t="shared" si="4"/>
        <v>1116.9000000000001</v>
      </c>
      <c r="AI8" s="14"/>
      <c r="AJ8" s="5"/>
      <c r="AK8" s="5">
        <f t="shared" si="5"/>
        <v>15078.149999999998</v>
      </c>
      <c r="AL8" s="5">
        <f t="shared" si="0"/>
        <v>16195.049999999997</v>
      </c>
      <c r="AM8" s="11">
        <f t="shared" si="1"/>
        <v>39649.950000000004</v>
      </c>
      <c r="AN8" s="5">
        <f t="shared" si="6"/>
        <v>0</v>
      </c>
    </row>
    <row r="9" spans="1:40" x14ac:dyDescent="0.45">
      <c r="A9" s="25" t="s">
        <v>412</v>
      </c>
      <c r="B9" s="26">
        <v>39264</v>
      </c>
      <c r="C9" s="27">
        <v>50</v>
      </c>
      <c r="D9" s="4" t="s">
        <v>12</v>
      </c>
      <c r="E9" s="4" t="s">
        <v>13</v>
      </c>
      <c r="H9" s="24">
        <v>94619.07</v>
      </c>
      <c r="I9" s="5"/>
      <c r="J9" s="5"/>
      <c r="K9" s="5">
        <f t="shared" si="2"/>
        <v>94619.07</v>
      </c>
      <c r="L9" s="14"/>
      <c r="M9" s="19"/>
      <c r="P9" s="5">
        <f t="shared" si="3"/>
        <v>94619.07</v>
      </c>
      <c r="R9" s="13"/>
      <c r="S9" s="13"/>
      <c r="T9" s="13">
        <v>946.19</v>
      </c>
      <c r="U9" s="13">
        <v>1892.38</v>
      </c>
      <c r="V9" s="13">
        <v>1892.38</v>
      </c>
      <c r="W9" s="13">
        <v>1892.38</v>
      </c>
      <c r="X9" s="13">
        <v>1892.38</v>
      </c>
      <c r="Y9" s="13">
        <v>1892.38</v>
      </c>
      <c r="Z9" s="13">
        <v>1892.38</v>
      </c>
      <c r="AA9" s="13">
        <v>1892.38</v>
      </c>
      <c r="AB9" s="13">
        <v>1892.38</v>
      </c>
      <c r="AC9" s="13">
        <v>1892.38</v>
      </c>
      <c r="AD9" s="13">
        <v>1892.38</v>
      </c>
      <c r="AE9" s="13">
        <v>1892.38</v>
      </c>
      <c r="AF9" s="13">
        <v>1892.38</v>
      </c>
      <c r="AG9" s="13">
        <v>1892.38</v>
      </c>
      <c r="AH9" s="6">
        <f t="shared" si="4"/>
        <v>1892.38</v>
      </c>
      <c r="AI9" s="14"/>
      <c r="AJ9" s="5"/>
      <c r="AK9" s="5">
        <f t="shared" si="5"/>
        <v>25547.130000000008</v>
      </c>
      <c r="AL9" s="5">
        <f t="shared" si="0"/>
        <v>27439.510000000009</v>
      </c>
      <c r="AM9" s="11">
        <f t="shared" si="1"/>
        <v>67179.56</v>
      </c>
      <c r="AN9" s="5">
        <f t="shared" si="6"/>
        <v>0</v>
      </c>
    </row>
    <row r="10" spans="1:40" x14ac:dyDescent="0.45">
      <c r="A10" s="25" t="s">
        <v>423</v>
      </c>
      <c r="B10" s="26">
        <v>39630</v>
      </c>
      <c r="C10" s="27">
        <v>50</v>
      </c>
      <c r="D10" s="4" t="s">
        <v>12</v>
      </c>
      <c r="E10" s="4" t="s">
        <v>13</v>
      </c>
      <c r="H10" s="24">
        <v>86975</v>
      </c>
      <c r="I10" s="5"/>
      <c r="J10" s="5"/>
      <c r="K10" s="5">
        <f t="shared" si="2"/>
        <v>86975</v>
      </c>
      <c r="L10" s="14"/>
      <c r="M10" s="19"/>
      <c r="P10" s="5">
        <f t="shared" si="3"/>
        <v>86975</v>
      </c>
      <c r="R10" s="13"/>
      <c r="S10" s="13"/>
      <c r="T10" s="13"/>
      <c r="U10" s="13">
        <v>869.75</v>
      </c>
      <c r="V10" s="13">
        <v>1739.5</v>
      </c>
      <c r="W10" s="13">
        <v>1739.5</v>
      </c>
      <c r="X10" s="13">
        <v>1739.5</v>
      </c>
      <c r="Y10" s="13">
        <v>1739.5</v>
      </c>
      <c r="Z10" s="13">
        <v>1739.5</v>
      </c>
      <c r="AA10" s="13">
        <v>1739.5</v>
      </c>
      <c r="AB10" s="13">
        <v>1739.5</v>
      </c>
      <c r="AC10" s="13">
        <v>1739.5</v>
      </c>
      <c r="AD10" s="13">
        <v>1739.5</v>
      </c>
      <c r="AE10" s="13">
        <v>1739.5</v>
      </c>
      <c r="AF10" s="13">
        <v>1739.5</v>
      </c>
      <c r="AG10" s="13">
        <v>1739.5</v>
      </c>
      <c r="AH10" s="6">
        <f t="shared" si="4"/>
        <v>1739.5</v>
      </c>
      <c r="AI10" s="14"/>
      <c r="AJ10" s="5"/>
      <c r="AK10" s="5">
        <f t="shared" si="5"/>
        <v>21743.75</v>
      </c>
      <c r="AL10" s="5">
        <f t="shared" si="0"/>
        <v>23483.25</v>
      </c>
      <c r="AM10" s="11">
        <f t="shared" si="1"/>
        <v>63491.75</v>
      </c>
      <c r="AN10" s="5">
        <f t="shared" si="6"/>
        <v>0</v>
      </c>
    </row>
    <row r="11" spans="1:40" x14ac:dyDescent="0.45">
      <c r="A11" s="25" t="s">
        <v>413</v>
      </c>
      <c r="B11" s="26">
        <v>39630</v>
      </c>
      <c r="C11" s="27">
        <v>50</v>
      </c>
      <c r="D11" s="4" t="s">
        <v>12</v>
      </c>
      <c r="E11" s="4" t="s">
        <v>13</v>
      </c>
      <c r="H11" s="24">
        <v>4500</v>
      </c>
      <c r="I11" s="5"/>
      <c r="J11" s="5"/>
      <c r="K11" s="5">
        <f t="shared" si="2"/>
        <v>4500</v>
      </c>
      <c r="L11" s="14"/>
      <c r="M11" s="19"/>
      <c r="P11" s="5">
        <f t="shared" si="3"/>
        <v>4500</v>
      </c>
      <c r="R11" s="13"/>
      <c r="S11" s="13"/>
      <c r="T11" s="13"/>
      <c r="U11" s="13"/>
      <c r="V11" s="13">
        <v>45</v>
      </c>
      <c r="W11" s="13">
        <v>90</v>
      </c>
      <c r="X11" s="13">
        <v>90</v>
      </c>
      <c r="Y11" s="13">
        <v>90</v>
      </c>
      <c r="Z11" s="13">
        <v>90</v>
      </c>
      <c r="AA11" s="13">
        <v>90</v>
      </c>
      <c r="AB11" s="13">
        <v>90</v>
      </c>
      <c r="AC11" s="13">
        <v>90</v>
      </c>
      <c r="AD11" s="13">
        <v>90</v>
      </c>
      <c r="AE11" s="13">
        <v>90</v>
      </c>
      <c r="AF11" s="13">
        <v>90</v>
      </c>
      <c r="AG11" s="13">
        <v>90</v>
      </c>
      <c r="AH11" s="6">
        <f t="shared" si="4"/>
        <v>90</v>
      </c>
      <c r="AI11" s="14"/>
      <c r="AJ11" s="5"/>
      <c r="AK11" s="5">
        <f t="shared" si="5"/>
        <v>1035</v>
      </c>
      <c r="AL11" s="5">
        <f t="shared" ref="AL11:AL33" si="7">SUM(R11:AI11)</f>
        <v>1125</v>
      </c>
      <c r="AM11" s="11">
        <f t="shared" si="1"/>
        <v>3375</v>
      </c>
      <c r="AN11" s="5">
        <f t="shared" si="6"/>
        <v>0</v>
      </c>
    </row>
    <row r="12" spans="1:40" x14ac:dyDescent="0.45">
      <c r="A12" s="25" t="s">
        <v>414</v>
      </c>
      <c r="B12" s="26">
        <v>39995</v>
      </c>
      <c r="C12" s="27">
        <v>50</v>
      </c>
      <c r="D12" s="4" t="s">
        <v>12</v>
      </c>
      <c r="E12" s="4" t="s">
        <v>13</v>
      </c>
      <c r="H12" s="24">
        <v>22258.76</v>
      </c>
      <c r="I12" s="5"/>
      <c r="J12" s="5"/>
      <c r="K12" s="5">
        <f t="shared" si="2"/>
        <v>22258.76</v>
      </c>
      <c r="L12" s="14"/>
      <c r="M12" s="19"/>
      <c r="P12" s="5">
        <f t="shared" si="3"/>
        <v>22258.76</v>
      </c>
      <c r="R12" s="13"/>
      <c r="S12" s="13"/>
      <c r="T12" s="13"/>
      <c r="U12" s="13"/>
      <c r="V12" s="13">
        <v>222.59</v>
      </c>
      <c r="W12" s="13">
        <v>445.18</v>
      </c>
      <c r="X12" s="13">
        <v>445.18</v>
      </c>
      <c r="Y12" s="13">
        <v>445.18</v>
      </c>
      <c r="Z12" s="13">
        <v>445.18</v>
      </c>
      <c r="AA12" s="13">
        <v>445.18</v>
      </c>
      <c r="AB12" s="13">
        <v>445.18</v>
      </c>
      <c r="AC12" s="13">
        <v>445.18</v>
      </c>
      <c r="AD12" s="13">
        <v>445.18</v>
      </c>
      <c r="AE12" s="13">
        <v>445.18</v>
      </c>
      <c r="AF12" s="13">
        <v>445.18</v>
      </c>
      <c r="AG12" s="13">
        <v>445.18</v>
      </c>
      <c r="AH12" s="6">
        <f t="shared" si="4"/>
        <v>445.18</v>
      </c>
      <c r="AI12" s="14"/>
      <c r="AJ12" s="5"/>
      <c r="AK12" s="5">
        <f t="shared" si="5"/>
        <v>5119.5700000000006</v>
      </c>
      <c r="AL12" s="5">
        <f t="shared" si="7"/>
        <v>5564.7500000000009</v>
      </c>
      <c r="AM12" s="11">
        <f t="shared" si="1"/>
        <v>16694.009999999998</v>
      </c>
      <c r="AN12" s="5">
        <f t="shared" si="6"/>
        <v>0</v>
      </c>
    </row>
    <row r="13" spans="1:40" x14ac:dyDescent="0.45">
      <c r="A13" s="25" t="s">
        <v>415</v>
      </c>
      <c r="B13" s="26">
        <v>39995</v>
      </c>
      <c r="C13" s="27">
        <v>50</v>
      </c>
      <c r="D13" s="4" t="s">
        <v>12</v>
      </c>
      <c r="E13" s="4" t="s">
        <v>13</v>
      </c>
      <c r="H13" s="24">
        <v>25162.89</v>
      </c>
      <c r="I13" s="5"/>
      <c r="J13" s="5"/>
      <c r="K13" s="5">
        <f t="shared" si="2"/>
        <v>25162.89</v>
      </c>
      <c r="L13" s="14"/>
      <c r="M13" s="19"/>
      <c r="P13" s="5">
        <f t="shared" si="3"/>
        <v>25162.89</v>
      </c>
      <c r="R13" s="13"/>
      <c r="S13" s="13"/>
      <c r="T13" s="13"/>
      <c r="U13" s="13"/>
      <c r="V13" s="13">
        <v>251.63</v>
      </c>
      <c r="W13" s="13">
        <v>503.26</v>
      </c>
      <c r="X13" s="13">
        <v>503.26</v>
      </c>
      <c r="Y13" s="13">
        <v>503.26</v>
      </c>
      <c r="Z13" s="13">
        <v>503.26</v>
      </c>
      <c r="AA13" s="13">
        <v>503.26</v>
      </c>
      <c r="AB13" s="13">
        <v>503.26</v>
      </c>
      <c r="AC13" s="13">
        <v>503.26</v>
      </c>
      <c r="AD13" s="13">
        <v>503.26</v>
      </c>
      <c r="AE13" s="13">
        <v>503.26</v>
      </c>
      <c r="AF13" s="13">
        <v>503.26</v>
      </c>
      <c r="AG13" s="13">
        <v>503.26</v>
      </c>
      <c r="AH13" s="6">
        <f t="shared" si="4"/>
        <v>503.26</v>
      </c>
      <c r="AI13" s="14"/>
      <c r="AJ13" s="5"/>
      <c r="AK13" s="5">
        <f t="shared" si="5"/>
        <v>5787.4900000000016</v>
      </c>
      <c r="AL13" s="5">
        <f t="shared" si="7"/>
        <v>6290.7500000000018</v>
      </c>
      <c r="AM13" s="11">
        <f t="shared" si="1"/>
        <v>18872.14</v>
      </c>
      <c r="AN13" s="5">
        <f t="shared" si="6"/>
        <v>0</v>
      </c>
    </row>
    <row r="14" spans="1:40" x14ac:dyDescent="0.45">
      <c r="A14" s="25" t="s">
        <v>416</v>
      </c>
      <c r="B14" s="26">
        <v>39995</v>
      </c>
      <c r="C14" s="27">
        <v>50</v>
      </c>
      <c r="D14" s="4" t="s">
        <v>12</v>
      </c>
      <c r="E14" s="4" t="s">
        <v>13</v>
      </c>
      <c r="H14" s="24">
        <v>2205999.96</v>
      </c>
      <c r="I14" s="5"/>
      <c r="J14" s="5"/>
      <c r="K14" s="5">
        <f t="shared" si="2"/>
        <v>2205999.96</v>
      </c>
      <c r="L14" s="14"/>
      <c r="M14" s="19"/>
      <c r="P14" s="5">
        <f t="shared" si="3"/>
        <v>2205999.96</v>
      </c>
      <c r="R14" s="13"/>
      <c r="S14" s="13"/>
      <c r="T14" s="13"/>
      <c r="U14" s="13"/>
      <c r="V14" s="13"/>
      <c r="W14" s="13">
        <v>7353.33</v>
      </c>
      <c r="X14" s="13">
        <v>44120</v>
      </c>
      <c r="Y14" s="13">
        <v>44120</v>
      </c>
      <c r="Z14" s="13">
        <v>44120</v>
      </c>
      <c r="AA14" s="13">
        <v>44120</v>
      </c>
      <c r="AB14" s="13">
        <v>44120</v>
      </c>
      <c r="AC14" s="13">
        <v>44120</v>
      </c>
      <c r="AD14" s="13">
        <v>44120</v>
      </c>
      <c r="AE14" s="13">
        <v>44120</v>
      </c>
      <c r="AF14" s="13">
        <v>44120</v>
      </c>
      <c r="AG14" s="13">
        <v>44120</v>
      </c>
      <c r="AH14" s="6">
        <f t="shared" si="4"/>
        <v>44120</v>
      </c>
      <c r="AI14" s="14"/>
      <c r="AJ14" s="5"/>
      <c r="AK14" s="5">
        <f t="shared" si="5"/>
        <v>448553.33</v>
      </c>
      <c r="AL14" s="5">
        <f t="shared" si="7"/>
        <v>492673.33</v>
      </c>
      <c r="AM14" s="11">
        <f t="shared" si="1"/>
        <v>1713326.63</v>
      </c>
      <c r="AN14" s="5">
        <f t="shared" si="6"/>
        <v>0</v>
      </c>
    </row>
    <row r="15" spans="1:40" x14ac:dyDescent="0.45">
      <c r="A15" s="25" t="s">
        <v>417</v>
      </c>
      <c r="B15" s="26">
        <v>40483</v>
      </c>
      <c r="C15" s="27">
        <v>50</v>
      </c>
      <c r="D15" s="4" t="s">
        <v>12</v>
      </c>
      <c r="E15" s="4" t="s">
        <v>13</v>
      </c>
      <c r="H15" s="24">
        <v>32284.17</v>
      </c>
      <c r="I15" s="5"/>
      <c r="J15" s="5"/>
      <c r="K15" s="5">
        <f t="shared" si="2"/>
        <v>32284.17</v>
      </c>
      <c r="L15" s="14"/>
      <c r="M15" s="19"/>
      <c r="P15" s="5">
        <f t="shared" si="3"/>
        <v>32284.17</v>
      </c>
      <c r="R15" s="13"/>
      <c r="S15" s="13"/>
      <c r="T15" s="13"/>
      <c r="U15" s="13"/>
      <c r="V15" s="13"/>
      <c r="W15" s="13"/>
      <c r="X15" s="13"/>
      <c r="Y15" s="13">
        <v>107.62</v>
      </c>
      <c r="Z15" s="13">
        <v>645.69000000000005</v>
      </c>
      <c r="AA15" s="13">
        <v>645.69000000000005</v>
      </c>
      <c r="AB15" s="13">
        <v>645.69000000000005</v>
      </c>
      <c r="AC15" s="13">
        <v>645.69000000000005</v>
      </c>
      <c r="AD15" s="13">
        <v>645.67999999999995</v>
      </c>
      <c r="AE15" s="13">
        <v>645.67999999999995</v>
      </c>
      <c r="AF15" s="13">
        <v>645.67999999999995</v>
      </c>
      <c r="AG15" s="13">
        <v>645.67999999999995</v>
      </c>
      <c r="AH15" s="6">
        <f t="shared" si="4"/>
        <v>645.67999999999995</v>
      </c>
      <c r="AI15" s="14"/>
      <c r="AJ15" s="5"/>
      <c r="AK15" s="5">
        <f t="shared" si="5"/>
        <v>5273.1</v>
      </c>
      <c r="AL15" s="5">
        <f t="shared" si="7"/>
        <v>5918.7800000000007</v>
      </c>
      <c r="AM15" s="11">
        <f t="shared" si="1"/>
        <v>26365.39</v>
      </c>
      <c r="AN15" s="5">
        <f t="shared" si="6"/>
        <v>0</v>
      </c>
    </row>
    <row r="16" spans="1:40" x14ac:dyDescent="0.45">
      <c r="A16" s="25" t="s">
        <v>418</v>
      </c>
      <c r="B16" s="26">
        <v>41183</v>
      </c>
      <c r="C16" s="27">
        <v>50</v>
      </c>
      <c r="D16" s="4" t="s">
        <v>12</v>
      </c>
      <c r="E16" s="4" t="s">
        <v>13</v>
      </c>
      <c r="H16" s="24">
        <v>68350</v>
      </c>
      <c r="I16" s="5"/>
      <c r="J16" s="5"/>
      <c r="K16" s="5">
        <f t="shared" si="2"/>
        <v>68350</v>
      </c>
      <c r="L16" s="14"/>
      <c r="M16" s="19"/>
      <c r="P16" s="5">
        <f t="shared" si="3"/>
        <v>68350</v>
      </c>
      <c r="R16" s="13"/>
      <c r="S16" s="13"/>
      <c r="T16" s="13"/>
      <c r="U16" s="13"/>
      <c r="V16" s="13"/>
      <c r="W16" s="13"/>
      <c r="X16" s="13"/>
      <c r="Y16" s="13"/>
      <c r="Z16" s="13"/>
      <c r="AA16" s="13">
        <v>683.5</v>
      </c>
      <c r="AB16" s="13">
        <v>1367</v>
      </c>
      <c r="AC16" s="13">
        <v>1367</v>
      </c>
      <c r="AD16" s="13">
        <v>1367</v>
      </c>
      <c r="AE16" s="13">
        <v>1367</v>
      </c>
      <c r="AF16" s="13">
        <v>1367</v>
      </c>
      <c r="AG16" s="13">
        <v>1367</v>
      </c>
      <c r="AH16" s="6">
        <f t="shared" si="4"/>
        <v>1367</v>
      </c>
      <c r="AI16" s="14"/>
      <c r="AJ16" s="5"/>
      <c r="AK16" s="5">
        <f t="shared" si="5"/>
        <v>8885.5</v>
      </c>
      <c r="AL16" s="5">
        <f t="shared" si="7"/>
        <v>10252.5</v>
      </c>
      <c r="AM16" s="11">
        <f t="shared" si="1"/>
        <v>58097.5</v>
      </c>
      <c r="AN16" s="5">
        <f t="shared" si="6"/>
        <v>0</v>
      </c>
    </row>
    <row r="17" spans="1:40" x14ac:dyDescent="0.45">
      <c r="A17" s="25" t="s">
        <v>419</v>
      </c>
      <c r="B17" s="26">
        <v>41821</v>
      </c>
      <c r="C17" s="27">
        <v>50</v>
      </c>
      <c r="D17" s="4" t="s">
        <v>12</v>
      </c>
      <c r="E17" s="4" t="s">
        <v>13</v>
      </c>
      <c r="H17" s="24">
        <v>1768598.82</v>
      </c>
      <c r="I17" s="5"/>
      <c r="J17" s="5"/>
      <c r="K17" s="5">
        <f t="shared" si="2"/>
        <v>1768598.82</v>
      </c>
      <c r="L17" s="14"/>
      <c r="M17" s="19"/>
      <c r="P17" s="5">
        <f t="shared" si="3"/>
        <v>1768598.82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>
        <f>11790.66</f>
        <v>11790.66</v>
      </c>
      <c r="AC17" s="13">
        <v>35371.980000000003</v>
      </c>
      <c r="AD17" s="13">
        <v>35371.980000000003</v>
      </c>
      <c r="AE17" s="13">
        <v>35371.980000000003</v>
      </c>
      <c r="AF17" s="13">
        <v>35371.980000000003</v>
      </c>
      <c r="AG17" s="13">
        <v>35371.980000000003</v>
      </c>
      <c r="AH17" s="6">
        <f t="shared" si="4"/>
        <v>35371.980000000003</v>
      </c>
      <c r="AI17" s="14"/>
      <c r="AJ17" s="5"/>
      <c r="AK17" s="5">
        <f t="shared" si="5"/>
        <v>188650.56000000003</v>
      </c>
      <c r="AL17" s="5">
        <f t="shared" si="7"/>
        <v>224022.54000000004</v>
      </c>
      <c r="AM17" s="11">
        <f t="shared" si="1"/>
        <v>1544576.28</v>
      </c>
      <c r="AN17" s="5">
        <f t="shared" si="6"/>
        <v>0</v>
      </c>
    </row>
    <row r="18" spans="1:40" x14ac:dyDescent="0.45">
      <c r="A18" s="25" t="s">
        <v>420</v>
      </c>
      <c r="B18" s="26">
        <v>42248</v>
      </c>
      <c r="C18" s="27">
        <v>50</v>
      </c>
      <c r="D18" s="4" t="s">
        <v>12</v>
      </c>
      <c r="E18" s="4" t="s">
        <v>13</v>
      </c>
      <c r="H18" s="24">
        <v>296026.96999999997</v>
      </c>
      <c r="I18" s="5"/>
      <c r="J18" s="5"/>
      <c r="K18" s="5">
        <f t="shared" si="2"/>
        <v>296026.96999999997</v>
      </c>
      <c r="L18" s="14"/>
      <c r="M18" s="19"/>
      <c r="P18" s="5">
        <f t="shared" si="3"/>
        <v>296026.96999999997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>
        <v>5654.67</v>
      </c>
      <c r="AD18" s="13">
        <v>5920.54</v>
      </c>
      <c r="AE18" s="13">
        <v>5920.54</v>
      </c>
      <c r="AF18" s="13">
        <v>5920.54</v>
      </c>
      <c r="AG18" s="13">
        <v>5920.54</v>
      </c>
      <c r="AH18" s="6">
        <f t="shared" si="4"/>
        <v>5920.54</v>
      </c>
      <c r="AI18" s="14"/>
      <c r="AJ18" s="5"/>
      <c r="AK18" s="5">
        <f t="shared" si="5"/>
        <v>29336.83</v>
      </c>
      <c r="AL18" s="5">
        <f t="shared" si="7"/>
        <v>35257.370000000003</v>
      </c>
      <c r="AM18" s="11">
        <f t="shared" si="1"/>
        <v>260769.59999999998</v>
      </c>
      <c r="AN18" s="5">
        <f t="shared" si="6"/>
        <v>0</v>
      </c>
    </row>
    <row r="19" spans="1:40" x14ac:dyDescent="0.45">
      <c r="A19" s="25" t="s">
        <v>421</v>
      </c>
      <c r="B19" s="26">
        <v>42370</v>
      </c>
      <c r="C19" s="27">
        <v>50</v>
      </c>
      <c r="D19" s="4" t="s">
        <v>12</v>
      </c>
      <c r="E19" s="4" t="s">
        <v>13</v>
      </c>
      <c r="H19" s="24">
        <v>85200</v>
      </c>
      <c r="I19" s="5"/>
      <c r="J19" s="5"/>
      <c r="K19" s="5">
        <f t="shared" si="2"/>
        <v>85200</v>
      </c>
      <c r="L19" s="14"/>
      <c r="M19" s="19"/>
      <c r="P19" s="5">
        <f t="shared" si="3"/>
        <v>85200</v>
      </c>
      <c r="R19" s="13"/>
      <c r="S19" s="13"/>
      <c r="T19" s="13"/>
      <c r="U19" s="13"/>
      <c r="V19" s="13"/>
      <c r="W19" s="13"/>
      <c r="X19" s="30"/>
      <c r="Y19" s="30"/>
      <c r="Z19" s="30"/>
      <c r="AA19" s="30"/>
      <c r="AB19" s="30"/>
      <c r="AC19" s="30">
        <v>497</v>
      </c>
      <c r="AD19" s="30">
        <v>1704</v>
      </c>
      <c r="AE19" s="30">
        <v>1704</v>
      </c>
      <c r="AF19" s="30">
        <v>1704</v>
      </c>
      <c r="AG19" s="30">
        <v>1704</v>
      </c>
      <c r="AH19" s="6">
        <f t="shared" si="4"/>
        <v>1704</v>
      </c>
      <c r="AI19" s="14"/>
      <c r="AJ19" s="5"/>
      <c r="AK19" s="5">
        <f t="shared" si="5"/>
        <v>7313</v>
      </c>
      <c r="AL19" s="5">
        <f t="shared" si="7"/>
        <v>9017</v>
      </c>
      <c r="AM19" s="11">
        <f t="shared" si="1"/>
        <v>76183</v>
      </c>
      <c r="AN19" s="5">
        <f t="shared" si="6"/>
        <v>0</v>
      </c>
    </row>
    <row r="20" spans="1:40" x14ac:dyDescent="0.45">
      <c r="A20" s="25" t="s">
        <v>422</v>
      </c>
      <c r="B20" s="26">
        <v>42582</v>
      </c>
      <c r="C20" s="27">
        <v>50</v>
      </c>
      <c r="D20" s="4" t="s">
        <v>12</v>
      </c>
      <c r="E20" s="4" t="s">
        <v>13</v>
      </c>
      <c r="H20" s="24">
        <v>56737.1</v>
      </c>
      <c r="I20" s="5"/>
      <c r="J20" s="5"/>
      <c r="K20" s="5">
        <f t="shared" si="2"/>
        <v>56737.1</v>
      </c>
      <c r="L20" s="14"/>
      <c r="M20" s="19"/>
      <c r="P20" s="5">
        <f t="shared" si="3"/>
        <v>56737.1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>
        <v>520.17999999999995</v>
      </c>
      <c r="AD20" s="13">
        <v>1134.74</v>
      </c>
      <c r="AE20" s="13">
        <v>1134.74</v>
      </c>
      <c r="AF20" s="13">
        <v>1134.74</v>
      </c>
      <c r="AG20" s="13">
        <v>1134.74</v>
      </c>
      <c r="AH20" s="6">
        <f t="shared" si="4"/>
        <v>1134.74</v>
      </c>
      <c r="AI20" s="14"/>
      <c r="AJ20" s="5"/>
      <c r="AK20" s="5">
        <f t="shared" si="5"/>
        <v>5059.1399999999994</v>
      </c>
      <c r="AL20" s="5">
        <f t="shared" si="7"/>
        <v>6193.8799999999992</v>
      </c>
      <c r="AM20" s="11">
        <f t="shared" si="1"/>
        <v>50543.22</v>
      </c>
      <c r="AN20" s="5">
        <f t="shared" si="6"/>
        <v>0</v>
      </c>
    </row>
    <row r="21" spans="1:40" x14ac:dyDescent="0.45">
      <c r="A21" s="25" t="s">
        <v>485</v>
      </c>
      <c r="B21" s="26"/>
      <c r="C21" s="27"/>
      <c r="D21" s="4" t="s">
        <v>12</v>
      </c>
      <c r="E21" s="4" t="s">
        <v>13</v>
      </c>
      <c r="H21" s="24">
        <v>30000</v>
      </c>
      <c r="I21" s="5"/>
      <c r="J21" s="5"/>
      <c r="K21" s="5"/>
      <c r="L21" s="14"/>
      <c r="M21" s="19"/>
      <c r="P21" s="5">
        <f t="shared" si="3"/>
        <v>0</v>
      </c>
      <c r="R21" s="13"/>
      <c r="S21" s="13"/>
      <c r="T21" s="13"/>
      <c r="U21" s="13"/>
      <c r="V21" s="13">
        <v>24300</v>
      </c>
      <c r="W21" s="13"/>
      <c r="X21" s="13"/>
      <c r="Y21" s="13"/>
      <c r="Z21" s="13"/>
      <c r="AA21" s="13"/>
      <c r="AB21" s="13"/>
      <c r="AC21" s="13"/>
      <c r="AD21" s="13">
        <v>0</v>
      </c>
      <c r="AE21" s="13">
        <v>0</v>
      </c>
      <c r="AF21" s="13">
        <v>0</v>
      </c>
      <c r="AG21" s="13">
        <v>0</v>
      </c>
      <c r="AH21" s="6">
        <v>0</v>
      </c>
      <c r="AI21" s="14"/>
      <c r="AJ21" s="5"/>
      <c r="AK21" s="5">
        <f t="shared" si="5"/>
        <v>24300</v>
      </c>
      <c r="AL21" s="5">
        <f>SUM(R21:AI21)</f>
        <v>24300</v>
      </c>
      <c r="AM21" s="11">
        <f t="shared" si="1"/>
        <v>-24300</v>
      </c>
      <c r="AN21" s="5">
        <f t="shared" si="6"/>
        <v>0</v>
      </c>
    </row>
    <row r="22" spans="1:40" x14ac:dyDescent="0.45">
      <c r="A22" s="25" t="s">
        <v>448</v>
      </c>
      <c r="B22" s="26">
        <v>43009</v>
      </c>
      <c r="C22" s="27">
        <v>50</v>
      </c>
      <c r="D22" s="4" t="s">
        <v>12</v>
      </c>
      <c r="E22" s="4" t="s">
        <v>13</v>
      </c>
      <c r="H22" s="24">
        <v>776109.01</v>
      </c>
      <c r="I22" s="5"/>
      <c r="J22" s="5"/>
      <c r="K22" s="5">
        <f t="shared" si="2"/>
        <v>776109.01</v>
      </c>
      <c r="L22" s="14"/>
      <c r="M22" s="19"/>
      <c r="P22" s="5">
        <f t="shared" si="3"/>
        <v>776109.01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>
        <v>7761.09</v>
      </c>
      <c r="AE22" s="13">
        <v>15522.18</v>
      </c>
      <c r="AF22" s="13">
        <v>15522.18</v>
      </c>
      <c r="AG22" s="13">
        <v>15522.18</v>
      </c>
      <c r="AH22" s="6">
        <f t="shared" si="4"/>
        <v>15522.18</v>
      </c>
      <c r="AI22" s="14"/>
      <c r="AJ22" s="5"/>
      <c r="AK22" s="5">
        <f t="shared" si="5"/>
        <v>54327.63</v>
      </c>
      <c r="AL22" s="5">
        <f t="shared" si="7"/>
        <v>69849.81</v>
      </c>
      <c r="AM22" s="11">
        <f t="shared" si="1"/>
        <v>706259.2</v>
      </c>
      <c r="AN22" s="5">
        <f t="shared" si="6"/>
        <v>0</v>
      </c>
    </row>
    <row r="23" spans="1:40" x14ac:dyDescent="0.45">
      <c r="A23" s="25" t="s">
        <v>488</v>
      </c>
      <c r="B23" s="26">
        <v>43672</v>
      </c>
      <c r="C23" s="27">
        <v>50</v>
      </c>
      <c r="D23" s="4" t="s">
        <v>12</v>
      </c>
      <c r="E23" s="4" t="s">
        <v>13</v>
      </c>
      <c r="H23" s="24">
        <v>848354.24</v>
      </c>
      <c r="I23" s="5"/>
      <c r="J23" s="5"/>
      <c r="K23" s="5">
        <f t="shared" si="2"/>
        <v>848354.24</v>
      </c>
      <c r="L23" s="14"/>
      <c r="M23" s="19"/>
      <c r="P23" s="5">
        <f t="shared" si="3"/>
        <v>848354.24</v>
      </c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>
        <v>8483.5400000000009</v>
      </c>
      <c r="AG23" s="13">
        <v>16967.080000000002</v>
      </c>
      <c r="AH23" s="6">
        <f t="shared" si="4"/>
        <v>16967.080000000002</v>
      </c>
      <c r="AI23" s="14"/>
      <c r="AJ23" s="5"/>
      <c r="AK23" s="5">
        <f t="shared" si="5"/>
        <v>25450.620000000003</v>
      </c>
      <c r="AL23" s="5">
        <f>SUM(R23:AI23)</f>
        <v>42417.700000000004</v>
      </c>
      <c r="AM23" s="11">
        <f t="shared" si="1"/>
        <v>805936.54</v>
      </c>
      <c r="AN23" s="5">
        <f t="shared" si="6"/>
        <v>0</v>
      </c>
    </row>
    <row r="24" spans="1:40" x14ac:dyDescent="0.45">
      <c r="A24" s="25" t="s">
        <v>489</v>
      </c>
      <c r="B24" s="26">
        <v>43623</v>
      </c>
      <c r="C24" s="27">
        <v>50</v>
      </c>
      <c r="D24" s="4" t="s">
        <v>12</v>
      </c>
      <c r="E24" s="4" t="s">
        <v>13</v>
      </c>
      <c r="H24" s="24">
        <v>45193.2</v>
      </c>
      <c r="I24" s="5"/>
      <c r="J24" s="5"/>
      <c r="K24" s="5">
        <f t="shared" si="2"/>
        <v>45193.2</v>
      </c>
      <c r="L24" s="14"/>
      <c r="M24" s="19"/>
      <c r="P24" s="5">
        <f t="shared" si="3"/>
        <v>45193.2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>
        <v>451.93</v>
      </c>
      <c r="AG24" s="13">
        <v>903.86</v>
      </c>
      <c r="AH24" s="6">
        <f t="shared" si="4"/>
        <v>903.86</v>
      </c>
      <c r="AI24" s="14"/>
      <c r="AJ24" s="5"/>
      <c r="AK24" s="5">
        <f t="shared" si="5"/>
        <v>1355.79</v>
      </c>
      <c r="AL24" s="5">
        <f t="shared" si="7"/>
        <v>2259.65</v>
      </c>
      <c r="AM24" s="11">
        <f t="shared" si="1"/>
        <v>42933.549999999996</v>
      </c>
      <c r="AN24" s="5">
        <f t="shared" si="6"/>
        <v>0</v>
      </c>
    </row>
    <row r="25" spans="1:40" x14ac:dyDescent="0.45">
      <c r="A25" s="25" t="s">
        <v>522</v>
      </c>
      <c r="B25" s="26">
        <v>44469</v>
      </c>
      <c r="C25" s="27">
        <v>50</v>
      </c>
      <c r="D25" s="4" t="s">
        <v>12</v>
      </c>
      <c r="E25" s="4" t="s">
        <v>13</v>
      </c>
      <c r="H25" s="24"/>
      <c r="I25" s="5">
        <v>65809</v>
      </c>
      <c r="J25" s="5"/>
      <c r="K25" s="5">
        <f t="shared" si="2"/>
        <v>65809</v>
      </c>
      <c r="L25" s="14"/>
      <c r="M25" s="19"/>
      <c r="P25" s="5">
        <f t="shared" si="3"/>
        <v>65809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6">
        <f t="shared" si="4"/>
        <v>1316.18</v>
      </c>
      <c r="AI25" s="14"/>
      <c r="AJ25" s="5"/>
      <c r="AK25" s="5">
        <f t="shared" si="5"/>
        <v>0</v>
      </c>
      <c r="AL25" s="5">
        <f t="shared" si="7"/>
        <v>1316.18</v>
      </c>
      <c r="AM25" s="11">
        <f t="shared" si="1"/>
        <v>64492.82</v>
      </c>
      <c r="AN25" s="5">
        <f t="shared" si="6"/>
        <v>0</v>
      </c>
    </row>
    <row r="26" spans="1:40" x14ac:dyDescent="0.45">
      <c r="A26" s="25" t="s">
        <v>523</v>
      </c>
      <c r="B26" s="26">
        <v>44286</v>
      </c>
      <c r="C26" s="27">
        <v>50</v>
      </c>
      <c r="D26" s="4" t="s">
        <v>12</v>
      </c>
      <c r="E26" s="4" t="s">
        <v>13</v>
      </c>
      <c r="H26" s="24"/>
      <c r="I26" s="5">
        <v>73480</v>
      </c>
      <c r="J26" s="5"/>
      <c r="K26" s="5">
        <f t="shared" si="2"/>
        <v>73480</v>
      </c>
      <c r="L26" s="14"/>
      <c r="M26" s="19"/>
      <c r="P26" s="5">
        <f t="shared" si="3"/>
        <v>73480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6">
        <f t="shared" si="4"/>
        <v>1469.6</v>
      </c>
      <c r="AI26" s="14"/>
      <c r="AJ26" s="5"/>
      <c r="AK26" s="5">
        <f t="shared" si="5"/>
        <v>0</v>
      </c>
      <c r="AL26" s="5">
        <f t="shared" si="7"/>
        <v>1469.6</v>
      </c>
      <c r="AM26" s="11">
        <f t="shared" si="1"/>
        <v>72010.399999999994</v>
      </c>
      <c r="AN26" s="5">
        <f t="shared" si="6"/>
        <v>0</v>
      </c>
    </row>
    <row r="27" spans="1:40" x14ac:dyDescent="0.45">
      <c r="A27" s="25"/>
      <c r="B27" s="26"/>
      <c r="C27" s="27"/>
      <c r="D27" s="4" t="s">
        <v>12</v>
      </c>
      <c r="E27" s="4" t="s">
        <v>13</v>
      </c>
      <c r="H27" s="24"/>
      <c r="I27" s="5"/>
      <c r="J27" s="5"/>
      <c r="K27" s="5">
        <f t="shared" si="2"/>
        <v>0</v>
      </c>
      <c r="L27" s="14"/>
      <c r="M27" s="19"/>
      <c r="P27" s="5">
        <f t="shared" si="3"/>
        <v>0</v>
      </c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6">
        <f t="shared" si="4"/>
        <v>0</v>
      </c>
      <c r="AI27" s="14"/>
      <c r="AJ27" s="5"/>
      <c r="AK27" s="5">
        <f t="shared" si="5"/>
        <v>0</v>
      </c>
      <c r="AL27" s="5">
        <f t="shared" si="7"/>
        <v>0</v>
      </c>
      <c r="AM27" s="11">
        <f t="shared" si="1"/>
        <v>0</v>
      </c>
      <c r="AN27" s="5">
        <f t="shared" si="6"/>
        <v>0</v>
      </c>
    </row>
    <row r="28" spans="1:40" x14ac:dyDescent="0.45">
      <c r="A28" s="25"/>
      <c r="B28" s="26"/>
      <c r="C28" s="27"/>
      <c r="D28" s="4" t="s">
        <v>12</v>
      </c>
      <c r="E28" s="4" t="s">
        <v>13</v>
      </c>
      <c r="H28" s="24"/>
      <c r="I28" s="5"/>
      <c r="J28" s="5"/>
      <c r="K28" s="5">
        <f t="shared" si="2"/>
        <v>0</v>
      </c>
      <c r="L28" s="14"/>
      <c r="M28" s="19"/>
      <c r="P28" s="5">
        <f t="shared" si="3"/>
        <v>0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6">
        <f t="shared" si="4"/>
        <v>0</v>
      </c>
      <c r="AI28" s="14"/>
      <c r="AJ28" s="5"/>
      <c r="AK28" s="5">
        <f t="shared" si="5"/>
        <v>0</v>
      </c>
      <c r="AL28" s="5">
        <f t="shared" si="7"/>
        <v>0</v>
      </c>
      <c r="AM28" s="11">
        <f t="shared" si="1"/>
        <v>0</v>
      </c>
      <c r="AN28" s="5">
        <f t="shared" si="6"/>
        <v>0</v>
      </c>
    </row>
    <row r="29" spans="1:40" x14ac:dyDescent="0.45">
      <c r="A29" s="25"/>
      <c r="B29" s="26"/>
      <c r="C29" s="27"/>
      <c r="D29" s="4" t="s">
        <v>12</v>
      </c>
      <c r="E29" s="4" t="s">
        <v>13</v>
      </c>
      <c r="H29" s="24"/>
      <c r="I29" s="5"/>
      <c r="J29" s="5"/>
      <c r="K29" s="5">
        <f t="shared" si="2"/>
        <v>0</v>
      </c>
      <c r="L29" s="14"/>
      <c r="M29" s="19"/>
      <c r="P29" s="5">
        <f t="shared" si="3"/>
        <v>0</v>
      </c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6">
        <f t="shared" si="4"/>
        <v>0</v>
      </c>
      <c r="AI29" s="14"/>
      <c r="AJ29" s="5"/>
      <c r="AK29" s="5">
        <f t="shared" si="5"/>
        <v>0</v>
      </c>
      <c r="AL29" s="5">
        <f t="shared" si="7"/>
        <v>0</v>
      </c>
      <c r="AM29" s="11">
        <f t="shared" si="1"/>
        <v>0</v>
      </c>
      <c r="AN29" s="5">
        <f t="shared" si="6"/>
        <v>0</v>
      </c>
    </row>
    <row r="30" spans="1:40" x14ac:dyDescent="0.45">
      <c r="A30" s="25"/>
      <c r="B30" s="26"/>
      <c r="C30" s="27"/>
      <c r="D30" s="4" t="s">
        <v>12</v>
      </c>
      <c r="E30" s="4" t="s">
        <v>13</v>
      </c>
      <c r="H30" s="24"/>
      <c r="I30" s="5"/>
      <c r="J30" s="5"/>
      <c r="K30" s="5">
        <f t="shared" si="2"/>
        <v>0</v>
      </c>
      <c r="L30" s="14"/>
      <c r="M30" s="19"/>
      <c r="P30" s="5">
        <f t="shared" si="3"/>
        <v>0</v>
      </c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6">
        <f t="shared" si="4"/>
        <v>0</v>
      </c>
      <c r="AI30" s="14"/>
      <c r="AJ30" s="5"/>
      <c r="AK30" s="5">
        <f t="shared" si="5"/>
        <v>0</v>
      </c>
      <c r="AL30" s="5">
        <f t="shared" si="7"/>
        <v>0</v>
      </c>
      <c r="AM30" s="11">
        <f t="shared" si="1"/>
        <v>0</v>
      </c>
      <c r="AN30" s="5">
        <f t="shared" si="6"/>
        <v>0</v>
      </c>
    </row>
    <row r="31" spans="1:40" x14ac:dyDescent="0.45">
      <c r="A31" s="25"/>
      <c r="B31" s="26"/>
      <c r="C31" s="27"/>
      <c r="D31" s="4" t="s">
        <v>12</v>
      </c>
      <c r="E31" s="4" t="s">
        <v>13</v>
      </c>
      <c r="H31" s="24"/>
      <c r="I31" s="5"/>
      <c r="J31" s="5"/>
      <c r="K31" s="5">
        <f t="shared" si="2"/>
        <v>0</v>
      </c>
      <c r="M31" s="19"/>
      <c r="P31" s="5">
        <f t="shared" si="3"/>
        <v>0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6">
        <f t="shared" si="4"/>
        <v>0</v>
      </c>
      <c r="AJ31" s="5"/>
      <c r="AK31" s="5">
        <f t="shared" si="5"/>
        <v>0</v>
      </c>
      <c r="AL31" s="5">
        <f t="shared" si="7"/>
        <v>0</v>
      </c>
      <c r="AM31" s="11">
        <f t="shared" si="1"/>
        <v>0</v>
      </c>
      <c r="AN31" s="5">
        <f t="shared" si="6"/>
        <v>0</v>
      </c>
    </row>
    <row r="32" spans="1:40" x14ac:dyDescent="0.45">
      <c r="A32" s="25"/>
      <c r="B32" s="26"/>
      <c r="C32" s="27"/>
      <c r="D32" s="4" t="s">
        <v>12</v>
      </c>
      <c r="E32" s="4" t="s">
        <v>13</v>
      </c>
      <c r="H32" s="24"/>
      <c r="I32" s="5"/>
      <c r="J32" s="5"/>
      <c r="K32" s="5">
        <f t="shared" si="2"/>
        <v>0</v>
      </c>
      <c r="M32" s="19"/>
      <c r="P32" s="5">
        <f t="shared" si="3"/>
        <v>0</v>
      </c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6">
        <f t="shared" si="4"/>
        <v>0</v>
      </c>
      <c r="AJ32" s="5"/>
      <c r="AK32" s="5">
        <f t="shared" si="5"/>
        <v>0</v>
      </c>
      <c r="AL32" s="5">
        <f t="shared" si="7"/>
        <v>0</v>
      </c>
      <c r="AM32" s="11">
        <f t="shared" si="1"/>
        <v>0</v>
      </c>
      <c r="AN32" s="5">
        <f t="shared" si="6"/>
        <v>0</v>
      </c>
    </row>
    <row r="33" spans="1:40" x14ac:dyDescent="0.45">
      <c r="A33" s="25"/>
      <c r="B33" s="26"/>
      <c r="C33" s="27"/>
      <c r="D33" s="4" t="s">
        <v>12</v>
      </c>
      <c r="E33" s="4" t="s">
        <v>13</v>
      </c>
      <c r="H33" s="24"/>
      <c r="I33" s="5"/>
      <c r="J33" s="5"/>
      <c r="K33" s="5">
        <f t="shared" si="2"/>
        <v>0</v>
      </c>
      <c r="M33" s="19"/>
      <c r="P33" s="5">
        <f t="shared" si="3"/>
        <v>0</v>
      </c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6">
        <f t="shared" si="4"/>
        <v>0</v>
      </c>
      <c r="AJ33" s="5"/>
      <c r="AK33" s="5">
        <f t="shared" si="5"/>
        <v>0</v>
      </c>
      <c r="AL33" s="5">
        <f t="shared" si="7"/>
        <v>0</v>
      </c>
      <c r="AM33" s="11">
        <f t="shared" si="1"/>
        <v>0</v>
      </c>
      <c r="AN33" s="5">
        <f t="shared" si="6"/>
        <v>0</v>
      </c>
    </row>
    <row r="34" spans="1:40" x14ac:dyDescent="0.45">
      <c r="A34" s="25"/>
      <c r="B34" s="26"/>
      <c r="C34" s="27"/>
      <c r="D34" s="4"/>
      <c r="E34" s="4"/>
      <c r="H34" s="24"/>
      <c r="I34" s="5"/>
      <c r="J34" s="5"/>
      <c r="K34" s="5"/>
      <c r="M34" s="19"/>
      <c r="P34" s="5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6">
        <f t="shared" si="4"/>
        <v>0</v>
      </c>
      <c r="AJ34" s="5"/>
      <c r="AK34" s="5">
        <f t="shared" si="5"/>
        <v>0</v>
      </c>
      <c r="AL34" s="5"/>
      <c r="AM34" s="11"/>
      <c r="AN34" s="5">
        <f t="shared" si="6"/>
        <v>0</v>
      </c>
    </row>
    <row r="35" spans="1:40" s="3" customFormat="1" x14ac:dyDescent="0.45">
      <c r="A35" s="3" t="str">
        <f>+A3</f>
        <v>WATER DISTRIBUTION MAINS # 109</v>
      </c>
      <c r="B35" s="4"/>
      <c r="C35" s="2"/>
      <c r="D35" s="8"/>
      <c r="E35" s="8"/>
      <c r="H35" s="9">
        <f>SUM(H4:H33)</f>
        <v>7353651.3999999994</v>
      </c>
      <c r="I35" s="9">
        <f>SUM(I4:I30)</f>
        <v>139289</v>
      </c>
      <c r="J35" s="9">
        <f>SUM(J4:J30)</f>
        <v>0</v>
      </c>
      <c r="K35" s="12">
        <f>SUM(K4:K33)</f>
        <v>7462940.3999999994</v>
      </c>
      <c r="L35" s="16">
        <f>SUM(L4:L34)</f>
        <v>0</v>
      </c>
      <c r="M35" s="20"/>
      <c r="P35" s="9">
        <f>SUM(P4:P33)</f>
        <v>7462940.3999999994</v>
      </c>
      <c r="R35" s="15">
        <f t="shared" ref="R35:S35" si="8">SUM(R4:R34)</f>
        <v>0</v>
      </c>
      <c r="S35" s="15">
        <f t="shared" si="8"/>
        <v>0</v>
      </c>
      <c r="T35" s="15">
        <f>SUM(T4:T34)</f>
        <v>10019.01</v>
      </c>
      <c r="U35" s="15">
        <f t="shared" ref="U35:AE35" si="9">SUM(U4:U34)</f>
        <v>20907.79</v>
      </c>
      <c r="V35" s="15">
        <f t="shared" si="9"/>
        <v>46596.76</v>
      </c>
      <c r="W35" s="15">
        <f t="shared" si="9"/>
        <v>30169.309999999998</v>
      </c>
      <c r="X35" s="15">
        <f t="shared" si="9"/>
        <v>66935.98</v>
      </c>
      <c r="Y35" s="15">
        <f t="shared" si="9"/>
        <v>67043.599999999991</v>
      </c>
      <c r="Z35" s="15">
        <f t="shared" si="9"/>
        <v>67581.67</v>
      </c>
      <c r="AA35" s="15">
        <f t="shared" si="9"/>
        <v>68265.17</v>
      </c>
      <c r="AB35" s="15">
        <f t="shared" si="9"/>
        <v>80739.33</v>
      </c>
      <c r="AC35" s="15">
        <f t="shared" si="9"/>
        <v>110992.49999999999</v>
      </c>
      <c r="AD35" s="15">
        <f t="shared" si="9"/>
        <v>120841.00999999998</v>
      </c>
      <c r="AE35" s="15">
        <f t="shared" si="9"/>
        <v>128602.09999999998</v>
      </c>
      <c r="AF35" s="15">
        <f t="shared" ref="AF35" si="10">SUM(AF4:AF34)</f>
        <v>137537.56999999998</v>
      </c>
      <c r="AG35" s="15">
        <f t="shared" ref="AG35:AH35" si="11">SUM(AG4:AG34)</f>
        <v>146473.03999999998</v>
      </c>
      <c r="AH35" s="10">
        <f t="shared" si="11"/>
        <v>149258.81999999998</v>
      </c>
      <c r="AI35" s="16">
        <f>SUM(AI4:AI34)</f>
        <v>0</v>
      </c>
      <c r="AJ35" s="9"/>
      <c r="AK35" s="9">
        <f>SUM(AK4:AK34)</f>
        <v>1102704.8400000001</v>
      </c>
      <c r="AL35" s="9">
        <f>SUM(AL4:AL33)</f>
        <v>1251963.6600000001</v>
      </c>
      <c r="AM35" s="9">
        <f>SUM(AM4:AM33)</f>
        <v>6210976.7400000002</v>
      </c>
      <c r="AN35" s="9">
        <f>SUM(AN4:AN33)</f>
        <v>0</v>
      </c>
    </row>
    <row r="36" spans="1:40" x14ac:dyDescent="0.45">
      <c r="H36" s="5"/>
      <c r="I36" s="5"/>
      <c r="J36" s="5"/>
      <c r="K36" s="5">
        <f>+H35+I35-J35-K35</f>
        <v>30000</v>
      </c>
      <c r="M36" s="18"/>
      <c r="N36" s="18"/>
      <c r="O36" s="18"/>
      <c r="P36" s="18"/>
      <c r="Q36" s="18"/>
      <c r="R36" s="18">
        <f>SUM(R35:AC35)</f>
        <v>569251.11999999988</v>
      </c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J36" s="5"/>
      <c r="AK36" s="5"/>
      <c r="AL36" s="5"/>
    </row>
    <row r="37" spans="1:40" s="33" customFormat="1" x14ac:dyDescent="0.45">
      <c r="A37" s="33" t="s">
        <v>33</v>
      </c>
      <c r="B37" s="34"/>
      <c r="C37" s="35"/>
      <c r="D37" s="35"/>
      <c r="E37" s="35"/>
      <c r="H37" s="36">
        <f>+'109'!H31</f>
        <v>2932422.5</v>
      </c>
      <c r="I37" s="36">
        <f>+'109'!I31</f>
        <v>0</v>
      </c>
      <c r="J37" s="36">
        <f>+'109'!J31</f>
        <v>0</v>
      </c>
      <c r="K37" s="36">
        <f>+'109'!K31</f>
        <v>2932422.5</v>
      </c>
      <c r="L37" s="6">
        <f>+'109'!L31</f>
        <v>0</v>
      </c>
      <c r="M37" s="36">
        <f>+'109'!M31</f>
        <v>0</v>
      </c>
      <c r="N37" s="36">
        <f>+'109'!N31</f>
        <v>0</v>
      </c>
      <c r="O37" s="36">
        <f>+'109'!O31</f>
        <v>0</v>
      </c>
      <c r="P37" s="36">
        <f>+'109'!P31</f>
        <v>2932422.5</v>
      </c>
      <c r="Q37" s="36">
        <f>+'109'!Q31</f>
        <v>0</v>
      </c>
      <c r="R37" s="36">
        <f>+'109'!R31</f>
        <v>1610047.49</v>
      </c>
      <c r="S37" s="36">
        <f>+'109'!S31</f>
        <v>58648.439999999995</v>
      </c>
      <c r="T37" s="36">
        <f>+'109'!T31</f>
        <v>58648.439999999995</v>
      </c>
      <c r="U37" s="36">
        <f>+'109'!U31</f>
        <v>58648.439999999995</v>
      </c>
      <c r="V37" s="36">
        <f>+'109'!V31</f>
        <v>34348.44</v>
      </c>
      <c r="W37" s="36">
        <f>+'109'!W31</f>
        <v>58648.439999999995</v>
      </c>
      <c r="X37" s="36">
        <f>+'109'!X31</f>
        <v>58648.439999999995</v>
      </c>
      <c r="Y37" s="36">
        <f>+'109'!Y31</f>
        <v>58648.439999999995</v>
      </c>
      <c r="Z37" s="36">
        <f>+'109'!Z31</f>
        <v>58648.439999999995</v>
      </c>
      <c r="AA37" s="36">
        <f>+'109'!AA31</f>
        <v>58648.439999999995</v>
      </c>
      <c r="AB37" s="36">
        <f>+'109'!AB31</f>
        <v>58648.439999999995</v>
      </c>
      <c r="AC37" s="36">
        <f>+'109'!AC31</f>
        <v>58648.439999999995</v>
      </c>
      <c r="AD37" s="36">
        <f>+'109'!AD31</f>
        <v>58648.439999999995</v>
      </c>
      <c r="AE37" s="36">
        <f>+'109'!AE31</f>
        <v>58648.439999999995</v>
      </c>
      <c r="AF37" s="36">
        <f>+'109'!AF31</f>
        <v>58648.439999999995</v>
      </c>
      <c r="AG37" s="36">
        <f>+'109'!AG31</f>
        <v>58648.439999999995</v>
      </c>
      <c r="AH37" s="6">
        <f>+'109'!AH31</f>
        <v>58648.439999999995</v>
      </c>
      <c r="AI37" s="6">
        <f>+'109'!AI31</f>
        <v>0</v>
      </c>
      <c r="AJ37" s="36">
        <f>+'109'!AJ31</f>
        <v>0</v>
      </c>
      <c r="AK37" s="36">
        <f>+'109'!AK31</f>
        <v>2465474.09</v>
      </c>
      <c r="AL37" s="36">
        <f>+'109'!AL31</f>
        <v>2524122.5299999993</v>
      </c>
      <c r="AM37" s="36">
        <f>+'109'!AM31</f>
        <v>408299.96999999986</v>
      </c>
      <c r="AN37" s="36">
        <f>+'109'!AN31</f>
        <v>0</v>
      </c>
    </row>
    <row r="38" spans="1:40" s="33" customFormat="1" x14ac:dyDescent="0.45">
      <c r="A38" s="33" t="s">
        <v>34</v>
      </c>
      <c r="B38" s="34"/>
      <c r="C38" s="35"/>
      <c r="D38" s="35"/>
      <c r="E38" s="35"/>
      <c r="H38" s="36">
        <f>+'109 (2)'!H31</f>
        <v>904811.18</v>
      </c>
      <c r="I38" s="36">
        <f>+'109 (2)'!I31</f>
        <v>0</v>
      </c>
      <c r="J38" s="36">
        <f>+'109 (2)'!J31</f>
        <v>0</v>
      </c>
      <c r="K38" s="36">
        <f>+'109 (2)'!K31</f>
        <v>904811.18</v>
      </c>
      <c r="L38" s="6">
        <f>+'109 (2)'!L31</f>
        <v>0</v>
      </c>
      <c r="M38" s="36">
        <f>+'109 (2)'!M31</f>
        <v>0</v>
      </c>
      <c r="N38" s="36">
        <f>+'109 (2)'!N31</f>
        <v>0</v>
      </c>
      <c r="O38" s="36">
        <f>+'109 (2)'!O31</f>
        <v>0</v>
      </c>
      <c r="P38" s="36">
        <f>+'109 (2)'!P31</f>
        <v>904811.18</v>
      </c>
      <c r="Q38" s="36">
        <f>+'109 (2)'!Q31</f>
        <v>0</v>
      </c>
      <c r="R38" s="36">
        <f>+'109 (2)'!R31</f>
        <v>241540.57</v>
      </c>
      <c r="S38" s="36">
        <f>+'109 (2)'!S31</f>
        <v>18096.21</v>
      </c>
      <c r="T38" s="36">
        <f>+'109 (2)'!T31</f>
        <v>18096.21</v>
      </c>
      <c r="U38" s="36">
        <f>+'109 (2)'!U31</f>
        <v>18096.21</v>
      </c>
      <c r="V38" s="36">
        <f>+'109 (2)'!V31</f>
        <v>18096.21</v>
      </c>
      <c r="W38" s="36">
        <f>+'109 (2)'!W31</f>
        <v>18096.21</v>
      </c>
      <c r="X38" s="36">
        <f>+'109 (2)'!X31</f>
        <v>18096.21</v>
      </c>
      <c r="Y38" s="36">
        <f>+'109 (2)'!Y31</f>
        <v>18096.21</v>
      </c>
      <c r="Z38" s="36">
        <f>+'109 (2)'!Z31</f>
        <v>18096.21</v>
      </c>
      <c r="AA38" s="36">
        <f>+'109 (2)'!AA31</f>
        <v>18096.21</v>
      </c>
      <c r="AB38" s="36">
        <f>+'109 (2)'!AB31</f>
        <v>18096.21</v>
      </c>
      <c r="AC38" s="36">
        <f>+'109 (2)'!AC31</f>
        <v>18096.21</v>
      </c>
      <c r="AD38" s="36">
        <f>+'109 (2)'!AD31</f>
        <v>18096.21</v>
      </c>
      <c r="AE38" s="36">
        <f>+'109 (2)'!AE31</f>
        <v>18096.21</v>
      </c>
      <c r="AF38" s="36">
        <f>+'109 (2)'!AF31</f>
        <v>18096.21</v>
      </c>
      <c r="AG38" s="36">
        <f>+'109 (2)'!AG31</f>
        <v>18096.21</v>
      </c>
      <c r="AH38" s="6">
        <f>+'109 (2)'!AH31</f>
        <v>18096.21</v>
      </c>
      <c r="AI38" s="6">
        <f>+'109 (2)'!AI31</f>
        <v>0</v>
      </c>
      <c r="AJ38" s="36">
        <f>+'109 (2)'!AJ31</f>
        <v>0</v>
      </c>
      <c r="AK38" s="36">
        <f>+'109 (2)'!AK31</f>
        <v>512983.72000000009</v>
      </c>
      <c r="AL38" s="36">
        <f>+'109 (2)'!AL31</f>
        <v>531079.93000000017</v>
      </c>
      <c r="AM38" s="36">
        <f>+'109 (2)'!AM31</f>
        <v>373731.24999999988</v>
      </c>
      <c r="AN38" s="36">
        <f>+'109 (2)'!AN31</f>
        <v>0</v>
      </c>
    </row>
    <row r="39" spans="1:40" s="33" customFormat="1" x14ac:dyDescent="0.45">
      <c r="A39" s="33" t="s">
        <v>36</v>
      </c>
      <c r="B39" s="34"/>
      <c r="C39" s="35"/>
      <c r="D39" s="35"/>
      <c r="E39" s="35"/>
      <c r="H39" s="36">
        <f>+'109 (3)'!H31</f>
        <v>356880.32999999996</v>
      </c>
      <c r="I39" s="36">
        <f>+'109 (3)'!I31</f>
        <v>0</v>
      </c>
      <c r="J39" s="36">
        <f>+'109 (3)'!J31</f>
        <v>0</v>
      </c>
      <c r="K39" s="36">
        <f>+'109 (3)'!K31</f>
        <v>356880.32999999996</v>
      </c>
      <c r="L39" s="6">
        <f>+'109 (3)'!L31</f>
        <v>0</v>
      </c>
      <c r="M39" s="36">
        <f>+'109 (3)'!M31</f>
        <v>0</v>
      </c>
      <c r="N39" s="36">
        <f>+'109 (3)'!N31</f>
        <v>0</v>
      </c>
      <c r="O39" s="36">
        <f>+'109 (3)'!O31</f>
        <v>0</v>
      </c>
      <c r="P39" s="36">
        <f>+'109 (3)'!P31</f>
        <v>356880.32999999996</v>
      </c>
      <c r="Q39" s="36">
        <f>+'109 (3)'!Q31</f>
        <v>0</v>
      </c>
      <c r="R39" s="36">
        <f>+'109 (3)'!R31</f>
        <v>74640.89</v>
      </c>
      <c r="S39" s="36">
        <f>+'109 (3)'!S31</f>
        <v>7137.6010000000006</v>
      </c>
      <c r="T39" s="36">
        <f>+'109 (3)'!T31</f>
        <v>7137.6010000000006</v>
      </c>
      <c r="U39" s="36">
        <f>+'109 (3)'!U31</f>
        <v>7137.6010000000006</v>
      </c>
      <c r="V39" s="36">
        <f>+'109 (3)'!V31</f>
        <v>7137.6010000000006</v>
      </c>
      <c r="W39" s="36">
        <f>+'109 (3)'!W31</f>
        <v>7137.6010000000006</v>
      </c>
      <c r="X39" s="36">
        <f>+'109 (3)'!X31</f>
        <v>7137.6010000000006</v>
      </c>
      <c r="Y39" s="36">
        <f>+'109 (3)'!Y31</f>
        <v>7137.6010000000006</v>
      </c>
      <c r="Z39" s="36">
        <f>+'109 (3)'!Z31</f>
        <v>7137.6010000000006</v>
      </c>
      <c r="AA39" s="36">
        <f>+'109 (3)'!AA31</f>
        <v>7137.6010000000006</v>
      </c>
      <c r="AB39" s="36">
        <f>+'109 (3)'!AB31</f>
        <v>7137.6010000000006</v>
      </c>
      <c r="AC39" s="36">
        <f>+'109 (3)'!AC31</f>
        <v>7137.6010000000006</v>
      </c>
      <c r="AD39" s="36">
        <f>+'109 (3)'!AD31</f>
        <v>7137.6</v>
      </c>
      <c r="AE39" s="36">
        <f>+'109 (3)'!AE31</f>
        <v>7137.6</v>
      </c>
      <c r="AF39" s="36">
        <f>+'109 (3)'!AF31</f>
        <v>7137.6</v>
      </c>
      <c r="AG39" s="36">
        <f>+'109 (3)'!AG31</f>
        <v>7137.6</v>
      </c>
      <c r="AH39" s="6">
        <f>+'109 (3)'!AH31</f>
        <v>7137.6</v>
      </c>
      <c r="AI39" s="6">
        <f>+'109 (3)'!AI31</f>
        <v>0</v>
      </c>
      <c r="AJ39" s="36">
        <f>+'109 (3)'!AJ31</f>
        <v>0</v>
      </c>
      <c r="AK39" s="36">
        <f>+'109 (3)'!AK31</f>
        <v>181704.90100000001</v>
      </c>
      <c r="AL39" s="36">
        <f>+'109 (3)'!AL31</f>
        <v>188842.50099999996</v>
      </c>
      <c r="AM39" s="36">
        <f>+'109 (3)'!AM31</f>
        <v>168037.82900000003</v>
      </c>
      <c r="AN39" s="36">
        <f>+'109 (3)'!AN31</f>
        <v>0</v>
      </c>
    </row>
    <row r="40" spans="1:40" s="33" customFormat="1" x14ac:dyDescent="0.45">
      <c r="A40" s="33" t="s">
        <v>35</v>
      </c>
      <c r="B40" s="34"/>
      <c r="C40" s="35"/>
      <c r="D40" s="35"/>
      <c r="E40" s="35"/>
      <c r="H40" s="36">
        <f>+'109 (4)'!H31</f>
        <v>2267016.8800000008</v>
      </c>
      <c r="I40" s="36">
        <f>+'109 (4)'!I31</f>
        <v>0</v>
      </c>
      <c r="J40" s="36">
        <f>+'109 (4)'!J31</f>
        <v>29650</v>
      </c>
      <c r="K40" s="36">
        <f>+'109 (4)'!K31</f>
        <v>2237366.8800000008</v>
      </c>
      <c r="L40" s="6">
        <f>+'109 (4)'!L31</f>
        <v>0</v>
      </c>
      <c r="M40" s="36">
        <f t="shared" ref="M40:O40" si="12">+M35</f>
        <v>0</v>
      </c>
      <c r="N40" s="36">
        <f t="shared" si="12"/>
        <v>0</v>
      </c>
      <c r="O40" s="36">
        <f t="shared" si="12"/>
        <v>0</v>
      </c>
      <c r="P40" s="36">
        <f>+'109 (4)'!P31</f>
        <v>2237366.8800000008</v>
      </c>
      <c r="Q40" s="36">
        <f>+'109 (4)'!Q31</f>
        <v>0</v>
      </c>
      <c r="R40" s="36">
        <f>+'109 (4)'!R31</f>
        <v>244527.75</v>
      </c>
      <c r="S40" s="36">
        <f>+'109 (4)'!S31</f>
        <v>45340.37000000001</v>
      </c>
      <c r="T40" s="36">
        <f>+'109 (4)'!T31</f>
        <v>45340.37000000001</v>
      </c>
      <c r="U40" s="36">
        <f>+'109 (4)'!U31</f>
        <v>45340.37000000001</v>
      </c>
      <c r="V40" s="36">
        <f>+'109 (4)'!V31</f>
        <v>45340.37000000001</v>
      </c>
      <c r="W40" s="36">
        <f>+'109 (4)'!W31</f>
        <v>45340.37000000001</v>
      </c>
      <c r="X40" s="36">
        <f>+'109 (4)'!X31</f>
        <v>45340.37000000001</v>
      </c>
      <c r="Y40" s="36">
        <f>+'109 (4)'!Y31</f>
        <v>45044.37000000001</v>
      </c>
      <c r="Z40" s="36">
        <f>+'109 (4)'!Z31</f>
        <v>38372.120000000003</v>
      </c>
      <c r="AA40" s="36">
        <f>+'109 (4)'!AA31</f>
        <v>44747.37000000001</v>
      </c>
      <c r="AB40" s="36">
        <f>+'109 (4)'!AB31</f>
        <v>44747.37000000001</v>
      </c>
      <c r="AC40" s="36">
        <f>+'109 (4)'!AC31</f>
        <v>2041.11</v>
      </c>
      <c r="AD40" s="36">
        <f>+'109 (4)'!AD31</f>
        <v>44747.37000000001</v>
      </c>
      <c r="AE40" s="36">
        <f>+'109 (4)'!AE31</f>
        <v>44747.37000000001</v>
      </c>
      <c r="AF40" s="36">
        <f>+'109 (4)'!AF31</f>
        <v>44747.37000000001</v>
      </c>
      <c r="AG40" s="36">
        <f>+'109 (4)'!AG31</f>
        <v>44747.37000000001</v>
      </c>
      <c r="AH40" s="6">
        <f>+'109 (4)'!AH31</f>
        <v>44747.37000000001</v>
      </c>
      <c r="AI40" s="6">
        <f>+'109 (4)'!AI31</f>
        <v>0</v>
      </c>
      <c r="AJ40" s="36">
        <f>+'109 (4)'!AJ31</f>
        <v>0</v>
      </c>
      <c r="AK40" s="36">
        <f>+'109 (4)'!AK31</f>
        <v>870511.79000000015</v>
      </c>
      <c r="AL40" s="36">
        <f>+'109 (4)'!AL31</f>
        <v>915259.15999999992</v>
      </c>
      <c r="AM40" s="36">
        <f>+'109 (4)'!AM31</f>
        <v>1322107.7200000002</v>
      </c>
      <c r="AN40" s="36">
        <f>+'109 (4)'!AN31</f>
        <v>0</v>
      </c>
    </row>
    <row r="41" spans="1:40" s="33" customFormat="1" x14ac:dyDescent="0.45">
      <c r="A41" s="33" t="s">
        <v>169</v>
      </c>
      <c r="B41" s="34"/>
      <c r="C41" s="35"/>
      <c r="D41" s="35"/>
      <c r="E41" s="35"/>
      <c r="H41" s="36">
        <f>+'109 (5)'!H35</f>
        <v>1726248.4300000002</v>
      </c>
      <c r="I41" s="36">
        <f>+'109 (5)'!I35</f>
        <v>0</v>
      </c>
      <c r="J41" s="36">
        <f>+'109 (5)'!J35</f>
        <v>0</v>
      </c>
      <c r="K41" s="36">
        <f>+'109 (5)'!K35</f>
        <v>1726248.4300000002</v>
      </c>
      <c r="L41" s="6">
        <f>+'109 (5)'!L35</f>
        <v>0</v>
      </c>
      <c r="M41" s="36">
        <f>+'109 (5)'!M35</f>
        <v>0</v>
      </c>
      <c r="N41" s="36">
        <f>+'109 (5)'!N35</f>
        <v>0</v>
      </c>
      <c r="O41" s="36">
        <f>+'109 (5)'!O35</f>
        <v>0</v>
      </c>
      <c r="P41" s="36">
        <f>+'109 (5)'!P35</f>
        <v>1726248.4300000002</v>
      </c>
      <c r="Q41" s="36">
        <f>+'109 (5)'!Q35</f>
        <v>0</v>
      </c>
      <c r="R41" s="36">
        <f>+'109 (5)'!R35</f>
        <v>31807.909999999996</v>
      </c>
      <c r="S41" s="36">
        <f>+'109 (5)'!S35</f>
        <v>31284.340000000007</v>
      </c>
      <c r="T41" s="36">
        <f>+'109 (5)'!T35</f>
        <v>34524.959999999999</v>
      </c>
      <c r="U41" s="36">
        <f>+'109 (5)'!U35</f>
        <v>34524.959999999999</v>
      </c>
      <c r="V41" s="36">
        <f>+'109 (5)'!V35</f>
        <v>34524.959999999999</v>
      </c>
      <c r="W41" s="36">
        <f>+'109 (5)'!W35</f>
        <v>34524.959999999999</v>
      </c>
      <c r="X41" s="36">
        <f>+'109 (5)'!X35</f>
        <v>34524.959999999999</v>
      </c>
      <c r="Y41" s="36">
        <f>+'109 (5)'!Y35</f>
        <v>34524.959999999999</v>
      </c>
      <c r="Z41" s="36">
        <f>+'109 (5)'!Z35</f>
        <v>34524.959999999999</v>
      </c>
      <c r="AA41" s="36">
        <f>+'109 (5)'!AA35</f>
        <v>34524.959999999999</v>
      </c>
      <c r="AB41" s="36">
        <f>+'109 (5)'!AB35</f>
        <v>34524.959999999999</v>
      </c>
      <c r="AC41" s="36">
        <f>+'109 (5)'!AC35</f>
        <v>34524.959999999999</v>
      </c>
      <c r="AD41" s="36">
        <f>+'109 (5)'!AD35</f>
        <v>34524.959999999999</v>
      </c>
      <c r="AE41" s="36">
        <f>+'109 (5)'!AE35</f>
        <v>34524.959999999999</v>
      </c>
      <c r="AF41" s="36">
        <f>+'109 (5)'!AF35</f>
        <v>34524.959999999999</v>
      </c>
      <c r="AG41" s="36">
        <f>+'109 (5)'!AG35</f>
        <v>34524.959999999999</v>
      </c>
      <c r="AH41" s="6">
        <f>+'109 (5)'!AH35</f>
        <v>34524.959999999999</v>
      </c>
      <c r="AI41" s="6">
        <f>+'109 (5)'!AI35</f>
        <v>0</v>
      </c>
      <c r="AJ41" s="36">
        <f>+'109 (5)'!AJ35</f>
        <v>0</v>
      </c>
      <c r="AK41" s="36">
        <f>+'109 (5)'!AK35</f>
        <v>546441.68999999994</v>
      </c>
      <c r="AL41" s="36">
        <f>+'109 (5)'!AL35</f>
        <v>580966.64999999991</v>
      </c>
      <c r="AM41" s="36">
        <f>+'109 (5)'!AM35</f>
        <v>1145281.7800000003</v>
      </c>
      <c r="AN41" s="36">
        <f>+'109 (5)'!AN35</f>
        <v>0</v>
      </c>
    </row>
    <row r="42" spans="1:40" s="33" customFormat="1" x14ac:dyDescent="0.45">
      <c r="A42" s="33" t="s">
        <v>407</v>
      </c>
      <c r="B42" s="34"/>
      <c r="C42" s="35"/>
      <c r="D42" s="35"/>
      <c r="E42" s="35"/>
      <c r="H42" s="36">
        <f>+H35</f>
        <v>7353651.3999999994</v>
      </c>
      <c r="I42" s="36">
        <f t="shared" ref="I42:AI42" si="13">+I35</f>
        <v>139289</v>
      </c>
      <c r="J42" s="36">
        <f t="shared" si="13"/>
        <v>0</v>
      </c>
      <c r="K42" s="36">
        <f t="shared" si="13"/>
        <v>7462940.3999999994</v>
      </c>
      <c r="L42" s="6">
        <f>+L35</f>
        <v>0</v>
      </c>
      <c r="M42" s="36">
        <f t="shared" si="13"/>
        <v>0</v>
      </c>
      <c r="N42" s="36">
        <f t="shared" si="13"/>
        <v>0</v>
      </c>
      <c r="O42" s="36">
        <f t="shared" si="13"/>
        <v>0</v>
      </c>
      <c r="P42" s="36">
        <f t="shared" si="13"/>
        <v>7462940.3999999994</v>
      </c>
      <c r="Q42" s="36">
        <f t="shared" si="13"/>
        <v>0</v>
      </c>
      <c r="R42" s="36">
        <f t="shared" si="13"/>
        <v>0</v>
      </c>
      <c r="S42" s="36">
        <f t="shared" si="13"/>
        <v>0</v>
      </c>
      <c r="T42" s="36">
        <f t="shared" si="13"/>
        <v>10019.01</v>
      </c>
      <c r="U42" s="36">
        <f t="shared" si="13"/>
        <v>20907.79</v>
      </c>
      <c r="V42" s="36">
        <f t="shared" si="13"/>
        <v>46596.76</v>
      </c>
      <c r="W42" s="36">
        <f t="shared" si="13"/>
        <v>30169.309999999998</v>
      </c>
      <c r="X42" s="36">
        <f t="shared" si="13"/>
        <v>66935.98</v>
      </c>
      <c r="Y42" s="36">
        <f t="shared" si="13"/>
        <v>67043.599999999991</v>
      </c>
      <c r="Z42" s="36">
        <f t="shared" si="13"/>
        <v>67581.67</v>
      </c>
      <c r="AA42" s="36">
        <f t="shared" si="13"/>
        <v>68265.17</v>
      </c>
      <c r="AB42" s="36">
        <f t="shared" si="13"/>
        <v>80739.33</v>
      </c>
      <c r="AC42" s="36">
        <f t="shared" si="13"/>
        <v>110992.49999999999</v>
      </c>
      <c r="AD42" s="36">
        <f t="shared" si="13"/>
        <v>120841.00999999998</v>
      </c>
      <c r="AE42" s="36">
        <f t="shared" si="13"/>
        <v>128602.09999999998</v>
      </c>
      <c r="AF42" s="36">
        <f t="shared" ref="AF42" si="14">+AF35</f>
        <v>137537.56999999998</v>
      </c>
      <c r="AG42" s="36">
        <f>+AG35</f>
        <v>146473.03999999998</v>
      </c>
      <c r="AH42" s="6">
        <f>+AH35</f>
        <v>149258.81999999998</v>
      </c>
      <c r="AI42" s="6">
        <f t="shared" si="13"/>
        <v>0</v>
      </c>
      <c r="AJ42" s="36"/>
      <c r="AK42" s="5">
        <f>+AK35</f>
        <v>1102704.8400000001</v>
      </c>
      <c r="AL42" s="5">
        <f t="shared" ref="AL42:AM42" si="15">+AL35</f>
        <v>1251963.6600000001</v>
      </c>
      <c r="AM42" s="5">
        <f t="shared" si="15"/>
        <v>6210976.7400000002</v>
      </c>
      <c r="AN42" s="5">
        <f t="shared" ref="AN42" si="16">+AN35</f>
        <v>0</v>
      </c>
    </row>
    <row r="43" spans="1:40" s="3" customFormat="1" x14ac:dyDescent="0.45">
      <c r="A43" s="3" t="str">
        <f>+A35</f>
        <v>WATER DISTRIBUTION MAINS # 109</v>
      </c>
      <c r="B43" s="8" t="s">
        <v>37</v>
      </c>
      <c r="C43" s="37"/>
      <c r="D43" s="37"/>
      <c r="E43" s="37"/>
      <c r="H43" s="9">
        <f>SUM(H37:H42)</f>
        <v>15541030.719999999</v>
      </c>
      <c r="I43" s="9">
        <f t="shared" ref="I43:AM43" si="17">SUM(I37:I42)</f>
        <v>139289</v>
      </c>
      <c r="J43" s="9">
        <f>SUM(J37:J42)</f>
        <v>29650</v>
      </c>
      <c r="K43" s="9">
        <f t="shared" si="17"/>
        <v>15620669.719999999</v>
      </c>
      <c r="L43" s="6">
        <f>SUM(L37:L42)</f>
        <v>0</v>
      </c>
      <c r="M43" s="9">
        <f t="shared" si="17"/>
        <v>0</v>
      </c>
      <c r="N43" s="9">
        <f t="shared" si="17"/>
        <v>0</v>
      </c>
      <c r="O43" s="9">
        <f t="shared" si="17"/>
        <v>0</v>
      </c>
      <c r="P43" s="9">
        <f t="shared" si="17"/>
        <v>15620669.719999999</v>
      </c>
      <c r="Q43" s="9">
        <f t="shared" si="17"/>
        <v>0</v>
      </c>
      <c r="R43" s="9">
        <f t="shared" si="17"/>
        <v>2202564.6100000003</v>
      </c>
      <c r="S43" s="9">
        <f t="shared" si="17"/>
        <v>160506.96100000001</v>
      </c>
      <c r="T43" s="9">
        <f t="shared" si="17"/>
        <v>173766.59100000001</v>
      </c>
      <c r="U43" s="9">
        <f t="shared" si="17"/>
        <v>184655.37100000001</v>
      </c>
      <c r="V43" s="9">
        <f t="shared" si="17"/>
        <v>186044.34100000001</v>
      </c>
      <c r="W43" s="9">
        <f t="shared" si="17"/>
        <v>193916.891</v>
      </c>
      <c r="X43" s="9">
        <f t="shared" si="17"/>
        <v>230683.56099999999</v>
      </c>
      <c r="Y43" s="9">
        <f t="shared" si="17"/>
        <v>230495.18099999998</v>
      </c>
      <c r="Z43" s="9">
        <f t="shared" si="17"/>
        <v>224361.00099999999</v>
      </c>
      <c r="AA43" s="9">
        <f t="shared" si="17"/>
        <v>231419.75099999999</v>
      </c>
      <c r="AB43" s="9">
        <f t="shared" si="17"/>
        <v>243893.91100000002</v>
      </c>
      <c r="AC43" s="9">
        <f t="shared" si="17"/>
        <v>231440.821</v>
      </c>
      <c r="AD43" s="9">
        <f t="shared" si="17"/>
        <v>283995.58999999997</v>
      </c>
      <c r="AE43" s="9">
        <f t="shared" si="17"/>
        <v>291756.68</v>
      </c>
      <c r="AF43" s="9">
        <f t="shared" ref="AF43" si="18">SUM(AF37:AF42)</f>
        <v>300692.15000000002</v>
      </c>
      <c r="AG43" s="9">
        <f t="shared" ref="AG43:AH43" si="19">SUM(AG37:AG42)</f>
        <v>309627.62</v>
      </c>
      <c r="AH43" s="10">
        <f t="shared" si="19"/>
        <v>312413.40000000002</v>
      </c>
      <c r="AI43" s="6">
        <f t="shared" si="17"/>
        <v>0</v>
      </c>
      <c r="AJ43" s="9"/>
      <c r="AK43" s="9">
        <f t="shared" si="17"/>
        <v>5679821.0309999995</v>
      </c>
      <c r="AL43" s="9">
        <f t="shared" si="17"/>
        <v>5992234.4309999999</v>
      </c>
      <c r="AM43" s="9">
        <f t="shared" si="17"/>
        <v>9628435.2890000008</v>
      </c>
      <c r="AN43" s="9">
        <f t="shared" ref="AN43" si="20">SUM(AN37:AN42)</f>
        <v>0</v>
      </c>
    </row>
    <row r="44" spans="1:40" x14ac:dyDescent="0.45">
      <c r="H44" s="5"/>
      <c r="I44" s="5"/>
      <c r="J44" s="5"/>
      <c r="K44" s="5"/>
      <c r="M44" s="18"/>
      <c r="P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J44" s="5"/>
      <c r="AK44" s="5"/>
      <c r="AL44" s="5"/>
    </row>
    <row r="45" spans="1:40" x14ac:dyDescent="0.45">
      <c r="H45" s="5"/>
      <c r="I45" s="5"/>
      <c r="J45" s="5"/>
      <c r="K45" s="5"/>
      <c r="M45" s="18"/>
      <c r="P45" s="5"/>
      <c r="T45" s="11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J45" s="5"/>
      <c r="AK45" s="5"/>
      <c r="AL45" s="5"/>
    </row>
    <row r="46" spans="1:40" x14ac:dyDescent="0.45">
      <c r="H46" s="5"/>
      <c r="I46" s="5"/>
      <c r="J46" s="5"/>
      <c r="K46" s="5"/>
      <c r="M46" s="18"/>
      <c r="P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J46" s="5"/>
      <c r="AK46" s="5"/>
      <c r="AL46" s="5"/>
    </row>
    <row r="47" spans="1:40" x14ac:dyDescent="0.45">
      <c r="H47" s="5"/>
      <c r="I47" s="5"/>
      <c r="J47" s="5"/>
      <c r="K47" s="5"/>
      <c r="M47" s="18"/>
      <c r="P47" s="5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J47" s="5"/>
      <c r="AK47" s="5"/>
      <c r="AL47" s="5"/>
    </row>
    <row r="48" spans="1:40" x14ac:dyDescent="0.45">
      <c r="H48" s="5"/>
      <c r="I48" s="5"/>
      <c r="J48" s="5"/>
      <c r="K48" s="5"/>
      <c r="M48" s="18"/>
      <c r="P48" s="5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J48" s="5"/>
      <c r="AK48" s="5"/>
      <c r="AL48" s="5"/>
    </row>
    <row r="49" spans="8:38" x14ac:dyDescent="0.45">
      <c r="H49" s="5"/>
      <c r="I49" s="5"/>
      <c r="J49" s="5"/>
      <c r="K49" s="5"/>
      <c r="M49" s="18"/>
      <c r="P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J49" s="5"/>
      <c r="AK49" s="5"/>
      <c r="AL49" s="5"/>
    </row>
    <row r="50" spans="8:38" x14ac:dyDescent="0.45">
      <c r="H50" s="5"/>
      <c r="I50" s="5"/>
      <c r="J50" s="5"/>
      <c r="K50" s="5"/>
      <c r="M50" s="18"/>
      <c r="P50" s="5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J50" s="5"/>
      <c r="AK50" s="5"/>
      <c r="AL50" s="5"/>
    </row>
    <row r="51" spans="8:38" x14ac:dyDescent="0.45">
      <c r="H51" s="5"/>
      <c r="I51" s="5"/>
      <c r="J51" s="5"/>
      <c r="K51" s="5"/>
      <c r="M51" s="18"/>
      <c r="P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J51" s="5"/>
      <c r="AK51" s="5"/>
      <c r="AL51" s="5"/>
    </row>
    <row r="52" spans="8:38" x14ac:dyDescent="0.45">
      <c r="H52" s="5"/>
      <c r="I52" s="5"/>
      <c r="J52" s="5"/>
      <c r="K52" s="5"/>
      <c r="M52" s="18"/>
      <c r="P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J52" s="5"/>
      <c r="AK52" s="5"/>
      <c r="AL52" s="5"/>
    </row>
    <row r="53" spans="8:38" x14ac:dyDescent="0.45">
      <c r="H53" s="5"/>
      <c r="I53" s="5"/>
      <c r="J53" s="5"/>
      <c r="K53" s="5"/>
      <c r="M53" s="18"/>
      <c r="P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J53" s="5"/>
      <c r="AK53" s="5"/>
      <c r="AL53" s="5"/>
    </row>
    <row r="54" spans="8:38" x14ac:dyDescent="0.45">
      <c r="H54" s="5"/>
      <c r="I54" s="5"/>
      <c r="J54" s="5"/>
      <c r="K54" s="5"/>
      <c r="M54" s="18"/>
      <c r="P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J54" s="5"/>
      <c r="AK54" s="5"/>
      <c r="AL54" s="5"/>
    </row>
    <row r="55" spans="8:38" x14ac:dyDescent="0.45">
      <c r="H55" s="5"/>
      <c r="I55" s="5"/>
      <c r="J55" s="5"/>
      <c r="K55" s="5"/>
      <c r="M55" s="18"/>
      <c r="P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J55" s="5"/>
      <c r="AK55" s="5"/>
      <c r="AL55" s="5"/>
    </row>
    <row r="56" spans="8:38" x14ac:dyDescent="0.45">
      <c r="H56" s="5"/>
      <c r="I56" s="5"/>
      <c r="J56" s="5"/>
      <c r="K56" s="5"/>
      <c r="M56" s="18"/>
      <c r="P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J56" s="5"/>
      <c r="AK56" s="5"/>
      <c r="AL56" s="5"/>
    </row>
    <row r="57" spans="8:38" x14ac:dyDescent="0.45">
      <c r="H57" s="5"/>
      <c r="I57" s="5"/>
      <c r="J57" s="5"/>
      <c r="K57" s="5"/>
      <c r="M57" s="18"/>
      <c r="P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J57" s="5"/>
      <c r="AK57" s="5"/>
      <c r="AL57" s="5"/>
    </row>
    <row r="58" spans="8:38" x14ac:dyDescent="0.45">
      <c r="H58" s="5"/>
      <c r="I58" s="5"/>
      <c r="J58" s="5"/>
      <c r="K58" s="5"/>
      <c r="M58" s="18"/>
      <c r="P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J58" s="5"/>
      <c r="AK58" s="5"/>
      <c r="AL58" s="5"/>
    </row>
    <row r="59" spans="8:38" x14ac:dyDescent="0.45">
      <c r="H59" s="5"/>
      <c r="I59" s="5"/>
      <c r="J59" s="5"/>
      <c r="K59" s="5"/>
      <c r="M59" s="18"/>
      <c r="P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J59" s="5"/>
      <c r="AK59" s="5"/>
      <c r="AL59" s="5"/>
    </row>
    <row r="60" spans="8:38" x14ac:dyDescent="0.45">
      <c r="H60" s="5"/>
      <c r="I60" s="5"/>
      <c r="J60" s="5"/>
      <c r="K60" s="5"/>
      <c r="M60" s="18"/>
      <c r="P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J60" s="5"/>
      <c r="AK60" s="5"/>
      <c r="AL60" s="5"/>
    </row>
    <row r="61" spans="8:38" x14ac:dyDescent="0.45">
      <c r="H61" s="5"/>
      <c r="I61" s="5"/>
      <c r="J61" s="5"/>
      <c r="K61" s="5"/>
      <c r="M61" s="18"/>
      <c r="P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J61" s="5"/>
      <c r="AK61" s="5"/>
      <c r="AL61" s="5"/>
    </row>
    <row r="62" spans="8:38" x14ac:dyDescent="0.45">
      <c r="H62" s="5"/>
      <c r="I62" s="5"/>
      <c r="J62" s="5"/>
      <c r="K62" s="5"/>
      <c r="M62" s="18"/>
      <c r="P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J62" s="5"/>
      <c r="AK62" s="5"/>
      <c r="AL62" s="5"/>
    </row>
    <row r="63" spans="8:38" x14ac:dyDescent="0.45">
      <c r="H63" s="5"/>
      <c r="I63" s="5"/>
      <c r="J63" s="5"/>
      <c r="K63" s="5"/>
      <c r="M63" s="18"/>
      <c r="P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J63" s="5"/>
      <c r="AK63" s="5"/>
      <c r="AL63" s="5"/>
    </row>
    <row r="64" spans="8:38" x14ac:dyDescent="0.45">
      <c r="H64" s="5"/>
      <c r="I64" s="5"/>
      <c r="J64" s="5"/>
      <c r="K64" s="5"/>
      <c r="M64" s="18"/>
      <c r="P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J64" s="5"/>
      <c r="AK64" s="5"/>
      <c r="AL64" s="5"/>
    </row>
    <row r="65" spans="8:38" x14ac:dyDescent="0.45">
      <c r="H65" s="5"/>
      <c r="I65" s="5"/>
      <c r="J65" s="5"/>
      <c r="K65" s="5"/>
      <c r="M65" s="18"/>
      <c r="P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J65" s="5"/>
      <c r="AK65" s="5"/>
      <c r="AL65" s="5"/>
    </row>
    <row r="66" spans="8:38" x14ac:dyDescent="0.45">
      <c r="H66" s="5"/>
      <c r="I66" s="5"/>
      <c r="J66" s="5"/>
      <c r="K66" s="5"/>
      <c r="M66" s="18"/>
      <c r="P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J66" s="5"/>
      <c r="AK66" s="5"/>
      <c r="AL66" s="5"/>
    </row>
    <row r="67" spans="8:38" x14ac:dyDescent="0.45">
      <c r="H67" s="5"/>
      <c r="I67" s="5"/>
      <c r="J67" s="5"/>
      <c r="K67" s="5"/>
      <c r="M67" s="18"/>
      <c r="P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J67" s="5"/>
      <c r="AK67" s="5"/>
      <c r="AL67" s="5"/>
    </row>
    <row r="68" spans="8:38" x14ac:dyDescent="0.45">
      <c r="H68" s="5"/>
      <c r="I68" s="5"/>
      <c r="J68" s="5"/>
      <c r="K68" s="5"/>
      <c r="M68" s="18"/>
      <c r="P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J68" s="5"/>
      <c r="AK68" s="5"/>
      <c r="AL68" s="5"/>
    </row>
    <row r="69" spans="8:38" x14ac:dyDescent="0.45">
      <c r="H69" s="5"/>
      <c r="I69" s="5"/>
      <c r="J69" s="5"/>
      <c r="K69" s="5"/>
      <c r="M69" s="18"/>
      <c r="P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J69" s="5"/>
      <c r="AK69" s="5"/>
      <c r="AL69" s="5"/>
    </row>
    <row r="70" spans="8:38" x14ac:dyDescent="0.45">
      <c r="H70" s="5"/>
      <c r="I70" s="5"/>
      <c r="J70" s="5"/>
      <c r="K70" s="5"/>
      <c r="M70" s="18"/>
      <c r="P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J70" s="5"/>
      <c r="AK70" s="5"/>
      <c r="AL70" s="5"/>
    </row>
    <row r="71" spans="8:38" x14ac:dyDescent="0.45">
      <c r="H71" s="5"/>
      <c r="I71" s="5"/>
      <c r="J71" s="5"/>
      <c r="K71" s="5"/>
      <c r="M71" s="18"/>
      <c r="P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J71" s="5"/>
      <c r="AK71" s="5"/>
      <c r="AL71" s="5"/>
    </row>
    <row r="72" spans="8:38" x14ac:dyDescent="0.45">
      <c r="H72" s="5"/>
      <c r="I72" s="5"/>
      <c r="J72" s="5"/>
      <c r="K72" s="5"/>
      <c r="M72" s="18"/>
      <c r="P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J72" s="5"/>
      <c r="AK72" s="5"/>
      <c r="AL72" s="5"/>
    </row>
    <row r="73" spans="8:38" x14ac:dyDescent="0.45">
      <c r="H73" s="5"/>
      <c r="I73" s="5"/>
      <c r="J73" s="5"/>
      <c r="K73" s="5"/>
      <c r="M73" s="18"/>
      <c r="P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J73" s="5"/>
      <c r="AK73" s="5"/>
      <c r="AL73" s="5"/>
    </row>
    <row r="74" spans="8:38" x14ac:dyDescent="0.45">
      <c r="H74" s="5"/>
      <c r="I74" s="5"/>
      <c r="J74" s="5"/>
      <c r="K74" s="5"/>
      <c r="M74" s="18"/>
      <c r="P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J74" s="5"/>
      <c r="AK74" s="5"/>
      <c r="AL74" s="5"/>
    </row>
    <row r="75" spans="8:38" x14ac:dyDescent="0.45">
      <c r="H75" s="5"/>
      <c r="I75" s="5"/>
      <c r="J75" s="5"/>
      <c r="K75" s="5"/>
      <c r="M75" s="18"/>
      <c r="P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J75" s="5"/>
      <c r="AK75" s="5"/>
      <c r="AL75" s="5"/>
    </row>
    <row r="76" spans="8:38" x14ac:dyDescent="0.45">
      <c r="H76" s="5"/>
      <c r="I76" s="5"/>
      <c r="J76" s="5"/>
      <c r="K76" s="5"/>
      <c r="M76" s="18"/>
      <c r="P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J76" s="5"/>
      <c r="AK76" s="5"/>
      <c r="AL76" s="5"/>
    </row>
    <row r="77" spans="8:38" x14ac:dyDescent="0.45">
      <c r="H77" s="5"/>
      <c r="I77" s="5"/>
      <c r="J77" s="5"/>
      <c r="K77" s="5"/>
      <c r="M77" s="18"/>
      <c r="P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J77" s="5"/>
      <c r="AK77" s="5"/>
      <c r="AL77" s="5"/>
    </row>
    <row r="78" spans="8:38" x14ac:dyDescent="0.45">
      <c r="H78" s="5"/>
      <c r="I78" s="5"/>
      <c r="J78" s="5"/>
      <c r="K78" s="5"/>
      <c r="M78" s="18"/>
      <c r="P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J78" s="5"/>
      <c r="AK78" s="5"/>
      <c r="AL78" s="5"/>
    </row>
    <row r="79" spans="8:38" x14ac:dyDescent="0.45">
      <c r="H79" s="5"/>
      <c r="I79" s="5"/>
      <c r="J79" s="5"/>
      <c r="K79" s="5"/>
      <c r="M79" s="18"/>
      <c r="P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J79" s="5"/>
      <c r="AK79" s="5"/>
      <c r="AL79" s="5"/>
    </row>
    <row r="80" spans="8:38" x14ac:dyDescent="0.45">
      <c r="H80" s="5"/>
      <c r="I80" s="5"/>
      <c r="J80" s="5"/>
      <c r="K80" s="5"/>
      <c r="M80" s="18"/>
      <c r="P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J80" s="5"/>
      <c r="AK80" s="5"/>
      <c r="AL80" s="5"/>
    </row>
    <row r="81" spans="8:38" x14ac:dyDescent="0.45">
      <c r="H81" s="5"/>
      <c r="I81" s="5"/>
      <c r="J81" s="5"/>
      <c r="K81" s="5"/>
      <c r="M81" s="18"/>
      <c r="P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J81" s="5"/>
      <c r="AK81" s="5"/>
      <c r="AL81" s="5"/>
    </row>
    <row r="82" spans="8:38" x14ac:dyDescent="0.45">
      <c r="H82" s="5"/>
      <c r="I82" s="5"/>
      <c r="J82" s="5"/>
      <c r="K82" s="5"/>
      <c r="M82" s="18"/>
      <c r="P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J82" s="5"/>
      <c r="AK82" s="5"/>
      <c r="AL82" s="5"/>
    </row>
    <row r="83" spans="8:38" x14ac:dyDescent="0.45">
      <c r="H83" s="5"/>
      <c r="I83" s="5"/>
      <c r="J83" s="5"/>
      <c r="K83" s="5"/>
      <c r="M83" s="18"/>
      <c r="P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J83" s="5"/>
      <c r="AK83" s="5"/>
      <c r="AL83" s="5"/>
    </row>
    <row r="84" spans="8:38" x14ac:dyDescent="0.45">
      <c r="H84" s="5"/>
      <c r="I84" s="5"/>
      <c r="J84" s="5"/>
      <c r="K84" s="5"/>
      <c r="M84" s="18"/>
      <c r="P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J84" s="5"/>
      <c r="AK84" s="5"/>
      <c r="AL84" s="5"/>
    </row>
    <row r="85" spans="8:38" x14ac:dyDescent="0.45">
      <c r="H85" s="5"/>
      <c r="I85" s="5"/>
      <c r="J85" s="5"/>
      <c r="K85" s="5"/>
      <c r="M85" s="18"/>
      <c r="P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J85" s="5"/>
      <c r="AK85" s="5"/>
      <c r="AL85" s="5"/>
    </row>
    <row r="86" spans="8:38" x14ac:dyDescent="0.45">
      <c r="H86" s="5"/>
      <c r="I86" s="5"/>
      <c r="J86" s="5"/>
      <c r="K86" s="5"/>
      <c r="M86" s="18"/>
      <c r="P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J86" s="5"/>
      <c r="AK86" s="5"/>
      <c r="AL86" s="5"/>
    </row>
    <row r="87" spans="8:38" x14ac:dyDescent="0.45">
      <c r="H87" s="5"/>
      <c r="I87" s="5"/>
      <c r="J87" s="5"/>
      <c r="K87" s="5"/>
      <c r="M87" s="18"/>
      <c r="P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J87" s="5"/>
      <c r="AK87" s="5"/>
      <c r="AL87" s="5"/>
    </row>
    <row r="88" spans="8:38" x14ac:dyDescent="0.45">
      <c r="H88" s="5"/>
      <c r="I88" s="5"/>
      <c r="J88" s="5"/>
      <c r="K88" s="5"/>
      <c r="M88" s="18"/>
      <c r="P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J88" s="5"/>
      <c r="AK88" s="5"/>
      <c r="AL88" s="5"/>
    </row>
    <row r="89" spans="8:38" x14ac:dyDescent="0.45">
      <c r="H89" s="5"/>
      <c r="I89" s="5"/>
      <c r="J89" s="5"/>
      <c r="K89" s="5"/>
      <c r="M89" s="18"/>
      <c r="P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J89" s="5"/>
      <c r="AK89" s="5"/>
      <c r="AL89" s="5"/>
    </row>
    <row r="90" spans="8:38" x14ac:dyDescent="0.45">
      <c r="H90" s="5"/>
      <c r="I90" s="5"/>
      <c r="J90" s="5"/>
      <c r="K90" s="5"/>
      <c r="M90" s="18"/>
      <c r="P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J90" s="5"/>
      <c r="AK90" s="5"/>
      <c r="AL90" s="5"/>
    </row>
    <row r="91" spans="8:38" x14ac:dyDescent="0.45">
      <c r="H91" s="5"/>
      <c r="I91" s="5"/>
      <c r="J91" s="5"/>
      <c r="K91" s="5"/>
      <c r="M91" s="18"/>
      <c r="P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J91" s="5"/>
      <c r="AK91" s="5"/>
      <c r="AL91" s="5"/>
    </row>
    <row r="92" spans="8:38" x14ac:dyDescent="0.45">
      <c r="H92" s="5"/>
      <c r="I92" s="5"/>
      <c r="J92" s="5"/>
      <c r="K92" s="5"/>
      <c r="M92" s="18"/>
      <c r="P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J92" s="5"/>
      <c r="AK92" s="5"/>
      <c r="AL92" s="5"/>
    </row>
    <row r="93" spans="8:38" x14ac:dyDescent="0.45">
      <c r="H93" s="5"/>
      <c r="I93" s="5"/>
      <c r="J93" s="5"/>
      <c r="K93" s="5"/>
      <c r="M93" s="18"/>
      <c r="P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J93" s="5"/>
      <c r="AK93" s="5"/>
      <c r="AL93" s="5"/>
    </row>
    <row r="94" spans="8:38" x14ac:dyDescent="0.45">
      <c r="H94" s="5"/>
      <c r="I94" s="5"/>
      <c r="J94" s="5"/>
      <c r="K94" s="5"/>
      <c r="M94" s="18"/>
      <c r="P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J94" s="5"/>
      <c r="AK94" s="5"/>
      <c r="AL94" s="5"/>
    </row>
    <row r="95" spans="8:38" x14ac:dyDescent="0.45">
      <c r="H95" s="5"/>
      <c r="I95" s="5"/>
      <c r="J95" s="5"/>
      <c r="K95" s="5"/>
      <c r="M95" s="18"/>
      <c r="P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J95" s="5"/>
      <c r="AK95" s="5"/>
      <c r="AL95" s="5"/>
    </row>
    <row r="96" spans="8:38" x14ac:dyDescent="0.45">
      <c r="H96" s="5"/>
      <c r="I96" s="5"/>
      <c r="J96" s="5"/>
      <c r="K96" s="5"/>
      <c r="M96" s="18"/>
      <c r="P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J96" s="5"/>
      <c r="AK96" s="5"/>
      <c r="AL96" s="5"/>
    </row>
    <row r="97" spans="8:38" x14ac:dyDescent="0.45">
      <c r="H97" s="5"/>
      <c r="I97" s="5"/>
      <c r="J97" s="5"/>
      <c r="K97" s="5"/>
      <c r="M97" s="18"/>
      <c r="P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J97" s="5"/>
      <c r="AK97" s="5"/>
      <c r="AL97" s="5"/>
    </row>
    <row r="98" spans="8:38" x14ac:dyDescent="0.45">
      <c r="H98" s="5"/>
      <c r="I98" s="5"/>
      <c r="J98" s="5"/>
      <c r="K98" s="5"/>
      <c r="M98" s="18"/>
      <c r="P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J98" s="5"/>
      <c r="AK98" s="5"/>
      <c r="AL98" s="5"/>
    </row>
    <row r="99" spans="8:38" x14ac:dyDescent="0.45">
      <c r="H99" s="5"/>
      <c r="I99" s="5"/>
      <c r="J99" s="5"/>
      <c r="K99" s="5"/>
      <c r="M99" s="18"/>
      <c r="P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J99" s="5"/>
      <c r="AK99" s="5"/>
      <c r="AL99" s="5"/>
    </row>
    <row r="100" spans="8:38" x14ac:dyDescent="0.45">
      <c r="H100" s="5"/>
      <c r="I100" s="5"/>
      <c r="J100" s="5"/>
      <c r="K100" s="5"/>
      <c r="M100" s="18"/>
      <c r="P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J100" s="5"/>
      <c r="AK100" s="5"/>
      <c r="AL100" s="5"/>
    </row>
    <row r="101" spans="8:38" x14ac:dyDescent="0.45">
      <c r="H101" s="5"/>
      <c r="I101" s="5"/>
      <c r="J101" s="5"/>
      <c r="K101" s="5"/>
      <c r="M101" s="18"/>
      <c r="P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J101" s="5"/>
      <c r="AK101" s="5"/>
      <c r="AL101" s="5"/>
    </row>
    <row r="102" spans="8:38" x14ac:dyDescent="0.45">
      <c r="H102" s="5"/>
      <c r="I102" s="5"/>
      <c r="J102" s="5"/>
      <c r="K102" s="5"/>
      <c r="M102" s="18"/>
      <c r="P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J102" s="5"/>
      <c r="AK102" s="5"/>
      <c r="AL102" s="5"/>
    </row>
    <row r="103" spans="8:38" x14ac:dyDescent="0.45">
      <c r="H103" s="5"/>
      <c r="I103" s="5"/>
      <c r="J103" s="5"/>
      <c r="K103" s="5"/>
      <c r="M103" s="18"/>
      <c r="P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J103" s="5"/>
      <c r="AK103" s="5"/>
      <c r="AL103" s="5"/>
    </row>
    <row r="104" spans="8:38" x14ac:dyDescent="0.45">
      <c r="H104" s="5"/>
      <c r="I104" s="5"/>
      <c r="J104" s="5"/>
      <c r="K104" s="5"/>
      <c r="M104" s="18"/>
      <c r="P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J104" s="5"/>
      <c r="AK104" s="5"/>
      <c r="AL104" s="5"/>
    </row>
    <row r="105" spans="8:38" x14ac:dyDescent="0.45">
      <c r="H105" s="5"/>
      <c r="I105" s="5"/>
      <c r="J105" s="5"/>
      <c r="K105" s="5"/>
      <c r="M105" s="18"/>
      <c r="P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J105" s="5"/>
      <c r="AK105" s="5"/>
      <c r="AL105" s="5"/>
    </row>
    <row r="106" spans="8:38" x14ac:dyDescent="0.45">
      <c r="H106" s="5"/>
      <c r="I106" s="5"/>
      <c r="J106" s="5"/>
      <c r="K106" s="5"/>
      <c r="M106" s="18"/>
      <c r="P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J106" s="5"/>
      <c r="AK106" s="5"/>
      <c r="AL106" s="5"/>
    </row>
    <row r="107" spans="8:38" x14ac:dyDescent="0.45">
      <c r="H107" s="5"/>
      <c r="I107" s="5"/>
      <c r="J107" s="5"/>
      <c r="K107" s="5"/>
      <c r="M107" s="18"/>
      <c r="P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J107" s="5"/>
      <c r="AK107" s="5"/>
      <c r="AL107" s="5"/>
    </row>
    <row r="108" spans="8:38" x14ac:dyDescent="0.45">
      <c r="H108" s="5"/>
      <c r="I108" s="5"/>
      <c r="J108" s="5"/>
      <c r="K108" s="5"/>
      <c r="M108" s="18"/>
      <c r="P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J108" s="5"/>
      <c r="AK108" s="5"/>
      <c r="AL108" s="5"/>
    </row>
    <row r="109" spans="8:38" x14ac:dyDescent="0.45">
      <c r="H109" s="5"/>
      <c r="I109" s="5"/>
      <c r="J109" s="5"/>
      <c r="K109" s="5"/>
      <c r="M109" s="18"/>
      <c r="P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J109" s="5"/>
      <c r="AK109" s="5"/>
      <c r="AL109" s="5"/>
    </row>
    <row r="110" spans="8:38" x14ac:dyDescent="0.45">
      <c r="H110" s="5"/>
      <c r="I110" s="5"/>
      <c r="J110" s="5"/>
      <c r="K110" s="5"/>
      <c r="M110" s="18"/>
      <c r="P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J110" s="5"/>
      <c r="AK110" s="5"/>
      <c r="AL110" s="5"/>
    </row>
    <row r="111" spans="8:38" x14ac:dyDescent="0.45">
      <c r="H111" s="5"/>
      <c r="I111" s="5"/>
      <c r="J111" s="5"/>
      <c r="K111" s="5"/>
      <c r="M111" s="18"/>
      <c r="P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J111" s="5"/>
      <c r="AK111" s="5"/>
      <c r="AL111" s="5"/>
    </row>
    <row r="112" spans="8:38" x14ac:dyDescent="0.45">
      <c r="H112" s="5"/>
      <c r="I112" s="5"/>
      <c r="J112" s="5"/>
      <c r="K112" s="5"/>
      <c r="M112" s="18"/>
      <c r="P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J112" s="5"/>
      <c r="AK112" s="5"/>
      <c r="AL112" s="5"/>
    </row>
    <row r="113" spans="8:38" x14ac:dyDescent="0.45">
      <c r="H113" s="5"/>
      <c r="I113" s="5"/>
      <c r="J113" s="5"/>
      <c r="K113" s="5"/>
      <c r="M113" s="18"/>
      <c r="P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J113" s="5"/>
      <c r="AK113" s="5"/>
      <c r="AL113" s="5"/>
    </row>
    <row r="114" spans="8:38" x14ac:dyDescent="0.45">
      <c r="H114" s="5"/>
      <c r="I114" s="5"/>
      <c r="J114" s="5"/>
      <c r="K114" s="5"/>
      <c r="M114" s="18"/>
      <c r="P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J114" s="5"/>
      <c r="AK114" s="5"/>
      <c r="AL114" s="5"/>
    </row>
    <row r="115" spans="8:38" x14ac:dyDescent="0.45">
      <c r="H115" s="5"/>
      <c r="I115" s="5"/>
      <c r="J115" s="5"/>
      <c r="K115" s="5"/>
      <c r="M115" s="18"/>
      <c r="P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J115" s="5"/>
      <c r="AK115" s="5"/>
      <c r="AL115" s="5"/>
    </row>
    <row r="116" spans="8:38" x14ac:dyDescent="0.45">
      <c r="H116" s="5"/>
      <c r="I116" s="5"/>
      <c r="J116" s="5"/>
      <c r="K116" s="5"/>
      <c r="M116" s="18"/>
      <c r="P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J116" s="5"/>
      <c r="AK116" s="5"/>
      <c r="AL116" s="5"/>
    </row>
    <row r="117" spans="8:38" x14ac:dyDescent="0.45">
      <c r="H117" s="5"/>
      <c r="I117" s="5"/>
      <c r="J117" s="5"/>
      <c r="K117" s="5"/>
      <c r="M117" s="18"/>
      <c r="P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J117" s="5"/>
      <c r="AK117" s="5"/>
      <c r="AL117" s="5"/>
    </row>
    <row r="118" spans="8:38" x14ac:dyDescent="0.45">
      <c r="H118" s="5"/>
      <c r="I118" s="5"/>
      <c r="J118" s="5"/>
      <c r="K118" s="5"/>
      <c r="M118" s="18"/>
      <c r="P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J118" s="5"/>
      <c r="AK118" s="5"/>
      <c r="AL118" s="5"/>
    </row>
    <row r="119" spans="8:38" x14ac:dyDescent="0.45">
      <c r="H119" s="5"/>
      <c r="I119" s="5"/>
      <c r="J119" s="5"/>
      <c r="K119" s="5"/>
      <c r="M119" s="18"/>
      <c r="P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J119" s="5"/>
      <c r="AK119" s="5"/>
      <c r="AL119" s="5"/>
    </row>
    <row r="120" spans="8:38" x14ac:dyDescent="0.45">
      <c r="H120" s="5"/>
      <c r="I120" s="5"/>
      <c r="J120" s="5"/>
      <c r="K120" s="5"/>
      <c r="M120" s="18"/>
      <c r="P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J120" s="5"/>
      <c r="AK120" s="5"/>
      <c r="AL120" s="5"/>
    </row>
    <row r="121" spans="8:38" x14ac:dyDescent="0.45">
      <c r="H121" s="5"/>
      <c r="I121" s="5"/>
      <c r="J121" s="5"/>
      <c r="K121" s="5"/>
      <c r="M121" s="18"/>
      <c r="P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J121" s="5"/>
      <c r="AK121" s="5"/>
      <c r="AL121" s="5"/>
    </row>
    <row r="122" spans="8:38" x14ac:dyDescent="0.45">
      <c r="H122" s="5"/>
      <c r="I122" s="5"/>
      <c r="J122" s="5"/>
      <c r="K122" s="5"/>
      <c r="M122" s="18"/>
      <c r="P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J122" s="5"/>
      <c r="AL122" s="5"/>
    </row>
    <row r="123" spans="8:38" x14ac:dyDescent="0.45">
      <c r="H123" s="5"/>
      <c r="I123" s="5"/>
      <c r="J123" s="5"/>
      <c r="K123" s="5"/>
      <c r="M123" s="18"/>
      <c r="P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J123" s="5"/>
      <c r="AL123" s="5"/>
    </row>
    <row r="124" spans="8:38" x14ac:dyDescent="0.45">
      <c r="H124" s="5"/>
      <c r="I124" s="5"/>
      <c r="J124" s="5"/>
      <c r="K124" s="5"/>
      <c r="M124" s="18"/>
      <c r="P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J124" s="5"/>
      <c r="AL124" s="5"/>
    </row>
    <row r="125" spans="8:38" x14ac:dyDescent="0.45">
      <c r="H125" s="5"/>
      <c r="I125" s="5"/>
      <c r="J125" s="5"/>
      <c r="K125" s="5"/>
      <c r="M125" s="18"/>
      <c r="P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J125" s="5"/>
      <c r="AL125" s="5"/>
    </row>
    <row r="126" spans="8:38" x14ac:dyDescent="0.45">
      <c r="H126" s="5"/>
      <c r="I126" s="5"/>
      <c r="J126" s="5"/>
      <c r="K126" s="5"/>
      <c r="M126" s="18"/>
      <c r="P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J126" s="5"/>
      <c r="AL126" s="5"/>
    </row>
    <row r="127" spans="8:38" x14ac:dyDescent="0.45">
      <c r="H127" s="5"/>
      <c r="I127" s="5"/>
      <c r="J127" s="5"/>
      <c r="K127" s="5"/>
      <c r="M127" s="18"/>
      <c r="P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J127" s="5"/>
      <c r="AL127" s="5"/>
    </row>
    <row r="128" spans="8:38" x14ac:dyDescent="0.45">
      <c r="H128" s="5"/>
      <c r="I128" s="5"/>
      <c r="J128" s="5"/>
      <c r="K128" s="5"/>
      <c r="M128" s="18"/>
      <c r="P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J128" s="5"/>
      <c r="AL128" s="5"/>
    </row>
    <row r="129" spans="8:38" x14ac:dyDescent="0.45">
      <c r="H129" s="5"/>
      <c r="I129" s="5"/>
      <c r="J129" s="5"/>
      <c r="K129" s="5"/>
      <c r="M129" s="18"/>
      <c r="P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J129" s="5"/>
      <c r="AL129" s="5"/>
    </row>
    <row r="130" spans="8:38" x14ac:dyDescent="0.45">
      <c r="H130" s="5"/>
      <c r="I130" s="5"/>
      <c r="J130" s="5"/>
      <c r="K130" s="5"/>
      <c r="M130" s="18"/>
      <c r="P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J130" s="5"/>
      <c r="AL130" s="5"/>
    </row>
    <row r="131" spans="8:38" x14ac:dyDescent="0.45">
      <c r="H131" s="5"/>
      <c r="I131" s="5"/>
      <c r="J131" s="5"/>
      <c r="K131" s="5"/>
      <c r="M131" s="18"/>
      <c r="P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J131" s="5"/>
      <c r="AL131" s="5"/>
    </row>
    <row r="132" spans="8:38" x14ac:dyDescent="0.45">
      <c r="H132" s="5"/>
      <c r="I132" s="5"/>
      <c r="J132" s="5"/>
      <c r="K132" s="5"/>
      <c r="M132" s="18"/>
      <c r="P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J132" s="5"/>
      <c r="AL132" s="5"/>
    </row>
    <row r="133" spans="8:38" x14ac:dyDescent="0.45">
      <c r="H133" s="5"/>
      <c r="I133" s="5"/>
      <c r="J133" s="5"/>
      <c r="K133" s="5"/>
      <c r="M133" s="18"/>
      <c r="P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J133" s="5"/>
      <c r="AL133" s="5"/>
    </row>
    <row r="134" spans="8:38" x14ac:dyDescent="0.45">
      <c r="H134" s="5"/>
      <c r="I134" s="5"/>
      <c r="J134" s="5"/>
      <c r="K134" s="5"/>
      <c r="M134" s="18"/>
      <c r="P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J134" s="5"/>
      <c r="AL134" s="5"/>
    </row>
    <row r="135" spans="8:38" x14ac:dyDescent="0.45">
      <c r="H135" s="5"/>
      <c r="I135" s="5"/>
      <c r="J135" s="5"/>
      <c r="K135" s="5"/>
      <c r="M135" s="18"/>
      <c r="P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J135" s="5"/>
      <c r="AL135" s="5"/>
    </row>
    <row r="136" spans="8:38" x14ac:dyDescent="0.45">
      <c r="H136" s="5"/>
      <c r="I136" s="5"/>
      <c r="J136" s="5"/>
      <c r="K136" s="5"/>
      <c r="M136" s="18"/>
      <c r="P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J136" s="5"/>
      <c r="AL136" s="5"/>
    </row>
    <row r="137" spans="8:38" x14ac:dyDescent="0.45">
      <c r="H137" s="5"/>
      <c r="I137" s="5"/>
      <c r="J137" s="5"/>
      <c r="K137" s="5"/>
      <c r="M137" s="18"/>
      <c r="P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J137" s="5"/>
      <c r="AL137" s="5"/>
    </row>
    <row r="138" spans="8:38" x14ac:dyDescent="0.45">
      <c r="H138" s="5"/>
      <c r="I138" s="5"/>
      <c r="J138" s="5"/>
      <c r="K138" s="5"/>
      <c r="M138" s="18"/>
      <c r="P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J138" s="5"/>
      <c r="AL138" s="5"/>
    </row>
    <row r="139" spans="8:38" x14ac:dyDescent="0.45">
      <c r="H139" s="5"/>
      <c r="I139" s="5"/>
      <c r="J139" s="5"/>
      <c r="K139" s="5"/>
      <c r="M139" s="18"/>
      <c r="P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J139" s="5"/>
      <c r="AL139" s="5"/>
    </row>
    <row r="140" spans="8:38" x14ac:dyDescent="0.45">
      <c r="H140" s="5"/>
      <c r="I140" s="5"/>
      <c r="J140" s="5"/>
      <c r="K140" s="5"/>
      <c r="M140" s="18"/>
      <c r="P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J140" s="5"/>
      <c r="AL140" s="5"/>
    </row>
    <row r="141" spans="8:38" x14ac:dyDescent="0.45">
      <c r="H141" s="5"/>
      <c r="I141" s="5"/>
      <c r="J141" s="5"/>
      <c r="K141" s="5"/>
      <c r="M141" s="18"/>
      <c r="P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J141" s="5"/>
      <c r="AL141" s="5"/>
    </row>
    <row r="142" spans="8:38" x14ac:dyDescent="0.45">
      <c r="H142" s="5"/>
      <c r="I142" s="5"/>
      <c r="J142" s="5"/>
      <c r="K142" s="5"/>
      <c r="M142" s="18"/>
      <c r="P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J142" s="5"/>
      <c r="AL142" s="5"/>
    </row>
    <row r="143" spans="8:38" x14ac:dyDescent="0.45">
      <c r="H143" s="5"/>
      <c r="I143" s="5"/>
      <c r="J143" s="5"/>
      <c r="K143" s="5"/>
      <c r="M143" s="18"/>
      <c r="P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J143" s="5"/>
      <c r="AL143" s="5"/>
    </row>
    <row r="144" spans="8:38" x14ac:dyDescent="0.45">
      <c r="H144" s="5"/>
      <c r="I144" s="5"/>
      <c r="J144" s="5"/>
      <c r="K144" s="5"/>
      <c r="M144" s="18"/>
      <c r="P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J144" s="5"/>
      <c r="AL144" s="5"/>
    </row>
    <row r="145" spans="8:38" x14ac:dyDescent="0.45">
      <c r="H145" s="5"/>
      <c r="I145" s="5"/>
      <c r="J145" s="5"/>
      <c r="K145" s="5"/>
      <c r="M145" s="18"/>
      <c r="P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J145" s="5"/>
      <c r="AL145" s="5"/>
    </row>
    <row r="146" spans="8:38" x14ac:dyDescent="0.45">
      <c r="H146" s="5"/>
      <c r="I146" s="5"/>
      <c r="J146" s="5"/>
      <c r="K146" s="5"/>
      <c r="M146" s="18"/>
      <c r="P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J146" s="5"/>
      <c r="AL146" s="5"/>
    </row>
  </sheetData>
  <conditionalFormatting sqref="AM1:AM20 AM28:AM36 AM44:AM1048576 AN35 AM22:AM26">
    <cfRule type="cellIs" dxfId="45" priority="4" operator="lessThan">
      <formula>0</formula>
    </cfRule>
  </conditionalFormatting>
  <conditionalFormatting sqref="AM27">
    <cfRule type="cellIs" dxfId="44" priority="3" operator="lessThan">
      <formula>0</formula>
    </cfRule>
  </conditionalFormatting>
  <conditionalFormatting sqref="AM21">
    <cfRule type="cellIs" dxfId="43" priority="1" operator="lessThan">
      <formula>0</formula>
    </cfRule>
  </conditionalFormatting>
  <printOptions gridLines="1"/>
  <pageMargins left="0.7" right="0.7" top="1.3958333333333333" bottom="0.75" header="0.3" footer="0.3"/>
  <pageSetup paperSize="5" scale="57" fitToHeight="0" orientation="landscape" r:id="rId1"/>
  <headerFooter>
    <oddHeader>&amp;C&amp;"-,Bold"&amp;14NORTH SHELBY WATER COMPANY
DEPRECIATION SCHEDULE 
SUMMARY SHEET
DECEMBER 31, 2021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N140"/>
  <sheetViews>
    <sheetView zoomScale="90" zoomScaleNormal="90" workbookViewId="0">
      <selection activeCell="K27" sqref="K27"/>
    </sheetView>
  </sheetViews>
  <sheetFormatPr defaultRowHeight="14.25" x14ac:dyDescent="0.45"/>
  <cols>
    <col min="1" max="1" width="14.1328125" bestFit="1" customWidth="1"/>
    <col min="2" max="2" width="9.265625" style="4" bestFit="1" customWidth="1"/>
    <col min="3" max="3" width="3.265625" style="2" bestFit="1" customWidth="1"/>
    <col min="4" max="4" width="3.73046875" style="2" bestFit="1" customWidth="1"/>
    <col min="5" max="5" width="2.73046875" style="2" bestFit="1" customWidth="1"/>
    <col min="6" max="7" width="1.73046875" customWidth="1"/>
    <col min="8" max="8" width="12.1328125" bestFit="1" customWidth="1"/>
    <col min="9" max="9" width="10.3984375" bestFit="1" customWidth="1"/>
    <col min="10" max="10" width="12.59765625" bestFit="1" customWidth="1"/>
    <col min="11" max="11" width="12.1328125" bestFit="1" customWidth="1"/>
    <col min="12" max="12" width="12" style="6" bestFit="1" customWidth="1"/>
    <col min="13" max="13" width="11.59765625" style="17" bestFit="1" customWidth="1"/>
    <col min="14" max="15" width="1.73046875" customWidth="1"/>
    <col min="16" max="16" width="12.1328125" bestFit="1" customWidth="1"/>
    <col min="17" max="17" width="1.73046875" customWidth="1"/>
    <col min="18" max="18" width="11.59765625" hidden="1" customWidth="1"/>
    <col min="19" max="24" width="10.3984375" hidden="1" customWidth="1"/>
    <col min="25" max="30" width="9.265625" hidden="1" customWidth="1"/>
    <col min="31" max="33" width="9.265625" customWidth="1"/>
    <col min="34" max="34" width="10.3984375" style="6" bestFit="1" customWidth="1"/>
    <col min="35" max="35" width="13.1328125" style="6" bestFit="1" customWidth="1"/>
    <col min="36" max="36" width="2.73046875" customWidth="1"/>
    <col min="37" max="38" width="13.86328125" bestFit="1" customWidth="1"/>
    <col min="39" max="39" width="12.1328125" bestFit="1" customWidth="1"/>
    <col min="40" max="40" width="13.3984375" style="5" bestFit="1" customWidth="1"/>
  </cols>
  <sheetData>
    <row r="1" spans="1:40" s="1" customFormat="1" x14ac:dyDescent="0.45">
      <c r="B1" s="4"/>
      <c r="C1" s="2"/>
      <c r="D1" s="2"/>
      <c r="E1" s="2"/>
      <c r="H1" s="21" t="s">
        <v>0</v>
      </c>
      <c r="I1" s="21"/>
      <c r="J1" s="21"/>
      <c r="K1" s="21" t="s">
        <v>1</v>
      </c>
      <c r="L1" s="23">
        <v>2021</v>
      </c>
      <c r="M1" s="21" t="s">
        <v>16</v>
      </c>
      <c r="N1" s="21"/>
      <c r="O1" s="21"/>
      <c r="P1" s="21" t="s">
        <v>2</v>
      </c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2"/>
      <c r="AI1" s="23">
        <v>2021</v>
      </c>
      <c r="AJ1" s="21"/>
      <c r="AK1" s="1" t="s">
        <v>400</v>
      </c>
      <c r="AL1" s="21" t="s">
        <v>9</v>
      </c>
      <c r="AM1" s="21" t="s">
        <v>11</v>
      </c>
      <c r="AN1" s="56" t="s">
        <v>464</v>
      </c>
    </row>
    <row r="2" spans="1:40" s="1" customFormat="1" x14ac:dyDescent="0.45">
      <c r="B2" s="4"/>
      <c r="C2" s="2"/>
      <c r="D2" s="2"/>
      <c r="E2" s="2"/>
      <c r="H2" s="21" t="s">
        <v>3</v>
      </c>
      <c r="I2" s="21" t="s">
        <v>4</v>
      </c>
      <c r="J2" s="21" t="s">
        <v>5</v>
      </c>
      <c r="K2" s="21" t="s">
        <v>3</v>
      </c>
      <c r="L2" s="23" t="s">
        <v>399</v>
      </c>
      <c r="M2" s="21" t="s">
        <v>17</v>
      </c>
      <c r="N2" s="21"/>
      <c r="O2" s="21"/>
      <c r="P2" s="21" t="s">
        <v>6</v>
      </c>
      <c r="Q2" s="21"/>
      <c r="R2" s="21" t="s">
        <v>0</v>
      </c>
      <c r="S2" s="21">
        <v>2006</v>
      </c>
      <c r="T2" s="21">
        <v>2007</v>
      </c>
      <c r="U2" s="21">
        <v>2008</v>
      </c>
      <c r="V2" s="21">
        <v>2009</v>
      </c>
      <c r="W2" s="21">
        <v>2010</v>
      </c>
      <c r="X2" s="21">
        <v>2011</v>
      </c>
      <c r="Y2" s="21">
        <v>2012</v>
      </c>
      <c r="Z2" s="21">
        <v>2013</v>
      </c>
      <c r="AA2" s="21">
        <v>2014</v>
      </c>
      <c r="AB2" s="21">
        <v>2015</v>
      </c>
      <c r="AC2" s="21">
        <v>2016</v>
      </c>
      <c r="AD2" s="21">
        <v>2017</v>
      </c>
      <c r="AE2" s="21">
        <v>2018</v>
      </c>
      <c r="AF2" s="21">
        <v>2019</v>
      </c>
      <c r="AG2" s="21">
        <v>2020</v>
      </c>
      <c r="AH2" s="23">
        <v>2021</v>
      </c>
      <c r="AI2" s="23" t="s">
        <v>5</v>
      </c>
      <c r="AJ2" s="21"/>
      <c r="AK2" s="1" t="s">
        <v>401</v>
      </c>
      <c r="AL2" s="21" t="s">
        <v>10</v>
      </c>
      <c r="AM2" s="21" t="s">
        <v>6</v>
      </c>
      <c r="AN2" s="56" t="s">
        <v>465</v>
      </c>
    </row>
    <row r="3" spans="1:40" x14ac:dyDescent="0.45">
      <c r="A3" s="3" t="s">
        <v>21</v>
      </c>
      <c r="B3" s="28" t="s">
        <v>17</v>
      </c>
      <c r="C3" s="29" t="s">
        <v>20</v>
      </c>
    </row>
    <row r="4" spans="1:40" x14ac:dyDescent="0.45">
      <c r="A4" s="25" t="s">
        <v>31</v>
      </c>
      <c r="B4" s="26">
        <v>26816</v>
      </c>
      <c r="C4" s="27">
        <v>30</v>
      </c>
      <c r="D4" s="4" t="s">
        <v>12</v>
      </c>
      <c r="E4" s="4" t="s">
        <v>13</v>
      </c>
      <c r="H4" s="24">
        <v>55511.44</v>
      </c>
      <c r="I4" s="5"/>
      <c r="J4" s="5"/>
      <c r="K4" s="5"/>
      <c r="L4" s="14"/>
      <c r="M4" s="18"/>
      <c r="P4" s="5">
        <f>+K4</f>
        <v>0</v>
      </c>
      <c r="R4" s="13">
        <v>55511.44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6">
        <f>+IF(P4-AG4-S4-R4-T4-U4-V4-W4-X4-Y4-Z4-AA4-AB4-AC4-AD4-AE4-AF4&gt;1,ROUND(P4/C4,2),0)</f>
        <v>0</v>
      </c>
      <c r="AI4" s="14"/>
      <c r="AJ4" s="5"/>
      <c r="AK4" s="5">
        <f>+AL4-AI4-AH4</f>
        <v>55511.44</v>
      </c>
      <c r="AL4" s="5">
        <f>SUM(R4:AI4)</f>
        <v>55511.44</v>
      </c>
      <c r="AM4" s="11">
        <f t="shared" ref="AM4:AM30" si="0">+P4-AL4</f>
        <v>-55511.44</v>
      </c>
      <c r="AN4" s="5">
        <f>IF(AM4=0,AL4,0)</f>
        <v>0</v>
      </c>
    </row>
    <row r="5" spans="1:40" x14ac:dyDescent="0.45">
      <c r="A5" s="25" t="s">
        <v>31</v>
      </c>
      <c r="B5" s="26">
        <v>27181</v>
      </c>
      <c r="C5" s="27">
        <v>30</v>
      </c>
      <c r="D5" s="4" t="s">
        <v>12</v>
      </c>
      <c r="E5" s="4" t="s">
        <v>13</v>
      </c>
      <c r="H5" s="24">
        <v>5380.93</v>
      </c>
      <c r="I5" s="5"/>
      <c r="J5" s="5"/>
      <c r="K5" s="5"/>
      <c r="L5" s="14"/>
      <c r="M5" s="18"/>
      <c r="P5" s="5">
        <f t="shared" ref="P5:P30" si="1">+K5</f>
        <v>0</v>
      </c>
      <c r="R5" s="13">
        <v>5380.93</v>
      </c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6">
        <f t="shared" ref="AH5:AH30" si="2">+IF(P5-AG5-S5-R5-T5-U5-V5-W5-X5-Y5-Z5-AA5-AB5-AC5-AD5-AE5-AF5&gt;1,ROUND(P5/C5,2),0)</f>
        <v>0</v>
      </c>
      <c r="AI5" s="14"/>
      <c r="AJ5" s="5"/>
      <c r="AK5" s="5">
        <f t="shared" ref="AK5:AK30" si="3">+AL5-AI5-AH5</f>
        <v>5380.93</v>
      </c>
      <c r="AL5" s="5">
        <f t="shared" ref="AL5:AL10" si="4">SUM(R5:AI5)</f>
        <v>5380.93</v>
      </c>
      <c r="AM5" s="11">
        <f t="shared" si="0"/>
        <v>-5380.93</v>
      </c>
      <c r="AN5" s="5">
        <f t="shared" ref="AN5:AN30" si="5">IF(AM5=0,AL5,0)</f>
        <v>0</v>
      </c>
    </row>
    <row r="6" spans="1:40" x14ac:dyDescent="0.45">
      <c r="A6" s="25" t="s">
        <v>31</v>
      </c>
      <c r="B6" s="26">
        <v>27546</v>
      </c>
      <c r="C6" s="27">
        <v>30</v>
      </c>
      <c r="D6" s="4" t="s">
        <v>12</v>
      </c>
      <c r="E6" s="4" t="s">
        <v>13</v>
      </c>
      <c r="H6" s="24">
        <v>7484.21</v>
      </c>
      <c r="I6" s="5"/>
      <c r="J6" s="5"/>
      <c r="K6" s="5"/>
      <c r="L6" s="14"/>
      <c r="M6" s="18"/>
      <c r="P6" s="5">
        <f t="shared" si="1"/>
        <v>0</v>
      </c>
      <c r="R6" s="13">
        <v>7484.21</v>
      </c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6">
        <f t="shared" si="2"/>
        <v>0</v>
      </c>
      <c r="AI6" s="14"/>
      <c r="AJ6" s="5"/>
      <c r="AK6" s="5">
        <f t="shared" si="3"/>
        <v>7484.21</v>
      </c>
      <c r="AL6" s="5">
        <f t="shared" si="4"/>
        <v>7484.21</v>
      </c>
      <c r="AM6" s="11">
        <f t="shared" si="0"/>
        <v>-7484.21</v>
      </c>
      <c r="AN6" s="5">
        <f t="shared" si="5"/>
        <v>0</v>
      </c>
    </row>
    <row r="7" spans="1:40" x14ac:dyDescent="0.45">
      <c r="A7" s="25" t="s">
        <v>31</v>
      </c>
      <c r="B7" s="26">
        <v>27912</v>
      </c>
      <c r="C7" s="27">
        <v>30</v>
      </c>
      <c r="D7" s="4" t="s">
        <v>12</v>
      </c>
      <c r="E7" s="4" t="s">
        <v>13</v>
      </c>
      <c r="H7" s="24">
        <v>9455.18</v>
      </c>
      <c r="I7" s="5"/>
      <c r="J7" s="5"/>
      <c r="K7" s="5"/>
      <c r="L7" s="14"/>
      <c r="M7" s="18"/>
      <c r="P7" s="5">
        <f t="shared" si="1"/>
        <v>0</v>
      </c>
      <c r="R7" s="13">
        <v>9297.52</v>
      </c>
      <c r="S7" s="13">
        <v>157.66</v>
      </c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6">
        <f t="shared" si="2"/>
        <v>0</v>
      </c>
      <c r="AI7" s="14"/>
      <c r="AJ7" s="5"/>
      <c r="AK7" s="5">
        <f t="shared" si="3"/>
        <v>9455.18</v>
      </c>
      <c r="AL7" s="5">
        <f t="shared" si="4"/>
        <v>9455.18</v>
      </c>
      <c r="AM7" s="11">
        <f t="shared" si="0"/>
        <v>-9455.18</v>
      </c>
      <c r="AN7" s="5">
        <f t="shared" si="5"/>
        <v>0</v>
      </c>
    </row>
    <row r="8" spans="1:40" x14ac:dyDescent="0.45">
      <c r="A8" s="25" t="s">
        <v>31</v>
      </c>
      <c r="B8" s="26">
        <v>28277</v>
      </c>
      <c r="C8" s="27">
        <v>30</v>
      </c>
      <c r="D8" s="4" t="s">
        <v>12</v>
      </c>
      <c r="E8" s="4" t="s">
        <v>13</v>
      </c>
      <c r="H8" s="24">
        <v>13376.49</v>
      </c>
      <c r="I8" s="5"/>
      <c r="J8" s="5"/>
      <c r="K8" s="5"/>
      <c r="L8" s="14"/>
      <c r="M8" s="19"/>
      <c r="P8" s="5">
        <f t="shared" si="1"/>
        <v>0</v>
      </c>
      <c r="R8" s="13">
        <v>12707.58</v>
      </c>
      <c r="S8" s="13">
        <v>445.88</v>
      </c>
      <c r="T8" s="13">
        <v>445.88</v>
      </c>
      <c r="U8" s="13">
        <v>-222.85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6">
        <f t="shared" si="2"/>
        <v>0</v>
      </c>
      <c r="AI8" s="14"/>
      <c r="AJ8" s="5"/>
      <c r="AK8" s="5">
        <f t="shared" si="3"/>
        <v>13376.489999999998</v>
      </c>
      <c r="AL8" s="5">
        <f t="shared" si="4"/>
        <v>13376.489999999998</v>
      </c>
      <c r="AM8" s="11">
        <f t="shared" si="0"/>
        <v>-13376.489999999998</v>
      </c>
      <c r="AN8" s="5">
        <f t="shared" si="5"/>
        <v>0</v>
      </c>
    </row>
    <row r="9" spans="1:40" x14ac:dyDescent="0.45">
      <c r="A9" s="25" t="s">
        <v>31</v>
      </c>
      <c r="B9" s="26">
        <v>28642</v>
      </c>
      <c r="C9" s="27">
        <v>30</v>
      </c>
      <c r="D9" s="4" t="s">
        <v>12</v>
      </c>
      <c r="E9" s="4" t="s">
        <v>13</v>
      </c>
      <c r="H9" s="24">
        <v>9434.7999999999993</v>
      </c>
      <c r="I9" s="5"/>
      <c r="J9" s="5"/>
      <c r="K9" s="5"/>
      <c r="L9" s="14"/>
      <c r="M9" s="19"/>
      <c r="P9" s="5">
        <f t="shared" si="1"/>
        <v>0</v>
      </c>
      <c r="R9" s="13">
        <v>8648.35</v>
      </c>
      <c r="S9" s="13">
        <v>314.49</v>
      </c>
      <c r="T9" s="13">
        <v>314.49</v>
      </c>
      <c r="U9" s="13">
        <v>157.47</v>
      </c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6">
        <f t="shared" si="2"/>
        <v>0</v>
      </c>
      <c r="AI9" s="14"/>
      <c r="AJ9" s="5"/>
      <c r="AK9" s="5">
        <f t="shared" si="3"/>
        <v>9434.7999999999993</v>
      </c>
      <c r="AL9" s="5">
        <f t="shared" si="4"/>
        <v>9434.7999999999993</v>
      </c>
      <c r="AM9" s="11">
        <f t="shared" si="0"/>
        <v>-9434.7999999999993</v>
      </c>
      <c r="AN9" s="5">
        <f t="shared" si="5"/>
        <v>0</v>
      </c>
    </row>
    <row r="10" spans="1:40" x14ac:dyDescent="0.45">
      <c r="A10" s="25" t="s">
        <v>31</v>
      </c>
      <c r="B10" s="26">
        <v>29007</v>
      </c>
      <c r="C10" s="27">
        <v>30</v>
      </c>
      <c r="D10" s="4" t="s">
        <v>12</v>
      </c>
      <c r="E10" s="4" t="s">
        <v>13</v>
      </c>
      <c r="H10" s="24">
        <v>6564.43</v>
      </c>
      <c r="I10" s="5"/>
      <c r="J10" s="5"/>
      <c r="K10" s="5"/>
      <c r="L10" s="14"/>
      <c r="M10" s="19"/>
      <c r="P10" s="5">
        <f t="shared" si="1"/>
        <v>0</v>
      </c>
      <c r="R10" s="13">
        <v>5798.46</v>
      </c>
      <c r="S10" s="13">
        <v>218.81</v>
      </c>
      <c r="T10" s="13">
        <v>218.81</v>
      </c>
      <c r="U10" s="13">
        <v>218.81</v>
      </c>
      <c r="V10" s="13">
        <v>109.54</v>
      </c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6">
        <f t="shared" si="2"/>
        <v>0</v>
      </c>
      <c r="AI10" s="14"/>
      <c r="AJ10" s="5"/>
      <c r="AK10" s="5">
        <f t="shared" si="3"/>
        <v>6564.4300000000012</v>
      </c>
      <c r="AL10" s="5">
        <f t="shared" si="4"/>
        <v>6564.4300000000012</v>
      </c>
      <c r="AM10" s="11">
        <f t="shared" si="0"/>
        <v>-6564.4300000000012</v>
      </c>
      <c r="AN10" s="5">
        <f t="shared" si="5"/>
        <v>0</v>
      </c>
    </row>
    <row r="11" spans="1:40" x14ac:dyDescent="0.45">
      <c r="A11" s="25" t="s">
        <v>31</v>
      </c>
      <c r="B11" s="26">
        <v>29373</v>
      </c>
      <c r="C11" s="27">
        <v>30</v>
      </c>
      <c r="D11" s="4" t="s">
        <v>12</v>
      </c>
      <c r="E11" s="4" t="s">
        <v>13</v>
      </c>
      <c r="H11" s="24">
        <v>11076.87</v>
      </c>
      <c r="I11" s="5"/>
      <c r="J11" s="5"/>
      <c r="K11" s="5"/>
      <c r="L11" s="14"/>
      <c r="M11" s="19"/>
      <c r="P11" s="5">
        <f t="shared" si="1"/>
        <v>0</v>
      </c>
      <c r="R11" s="13">
        <v>9400.5499999999993</v>
      </c>
      <c r="S11" s="13">
        <v>369.23</v>
      </c>
      <c r="T11" s="13">
        <v>369.23</v>
      </c>
      <c r="U11" s="13">
        <v>369.23</v>
      </c>
      <c r="V11" s="13">
        <v>369.23</v>
      </c>
      <c r="W11" s="13">
        <v>199.4</v>
      </c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6">
        <f t="shared" si="2"/>
        <v>0</v>
      </c>
      <c r="AI11" s="14"/>
      <c r="AJ11" s="5"/>
      <c r="AK11" s="5">
        <f t="shared" si="3"/>
        <v>11076.869999999997</v>
      </c>
      <c r="AL11" s="5">
        <f t="shared" ref="AL11:AL30" si="6">SUM(R11:AI11)</f>
        <v>11076.869999999997</v>
      </c>
      <c r="AM11" s="11">
        <f t="shared" si="0"/>
        <v>-11076.869999999997</v>
      </c>
      <c r="AN11" s="5">
        <f t="shared" si="5"/>
        <v>0</v>
      </c>
    </row>
    <row r="12" spans="1:40" x14ac:dyDescent="0.45">
      <c r="A12" s="25" t="s">
        <v>31</v>
      </c>
      <c r="B12" s="26">
        <v>29738</v>
      </c>
      <c r="C12" s="27">
        <v>30</v>
      </c>
      <c r="D12" s="4" t="s">
        <v>12</v>
      </c>
      <c r="E12" s="4" t="s">
        <v>13</v>
      </c>
      <c r="H12" s="24">
        <v>7922.32</v>
      </c>
      <c r="I12" s="5"/>
      <c r="J12" s="5"/>
      <c r="K12" s="5"/>
      <c r="L12" s="14"/>
      <c r="M12" s="19"/>
      <c r="P12" s="5">
        <f t="shared" si="1"/>
        <v>0</v>
      </c>
      <c r="R12" s="13">
        <v>6469.84</v>
      </c>
      <c r="S12" s="13">
        <v>264.08</v>
      </c>
      <c r="T12" s="13">
        <v>264.08</v>
      </c>
      <c r="U12" s="13">
        <v>264.08</v>
      </c>
      <c r="V12" s="13">
        <v>264.08</v>
      </c>
      <c r="W12" s="13">
        <v>264.08</v>
      </c>
      <c r="X12" s="13">
        <v>132.08000000000001</v>
      </c>
      <c r="Y12" s="13"/>
      <c r="Z12" s="13"/>
      <c r="AA12" s="13"/>
      <c r="AB12" s="13"/>
      <c r="AC12" s="13"/>
      <c r="AD12" s="13"/>
      <c r="AE12" s="13"/>
      <c r="AF12" s="13"/>
      <c r="AG12" s="13"/>
      <c r="AH12" s="6">
        <f t="shared" si="2"/>
        <v>0</v>
      </c>
      <c r="AI12" s="14"/>
      <c r="AJ12" s="5"/>
      <c r="AK12" s="5">
        <f t="shared" si="3"/>
        <v>7922.32</v>
      </c>
      <c r="AL12" s="5">
        <f t="shared" si="6"/>
        <v>7922.32</v>
      </c>
      <c r="AM12" s="11">
        <f t="shared" si="0"/>
        <v>-7922.32</v>
      </c>
      <c r="AN12" s="5">
        <f t="shared" si="5"/>
        <v>0</v>
      </c>
    </row>
    <row r="13" spans="1:40" x14ac:dyDescent="0.45">
      <c r="A13" s="25" t="s">
        <v>31</v>
      </c>
      <c r="B13" s="26">
        <v>30103</v>
      </c>
      <c r="C13" s="27">
        <v>30</v>
      </c>
      <c r="D13" s="4" t="s">
        <v>12</v>
      </c>
      <c r="E13" s="4" t="s">
        <v>13</v>
      </c>
      <c r="H13" s="24">
        <v>4765</v>
      </c>
      <c r="I13" s="5"/>
      <c r="J13" s="5"/>
      <c r="K13" s="5"/>
      <c r="L13" s="14"/>
      <c r="M13" s="19"/>
      <c r="P13" s="5">
        <f t="shared" si="1"/>
        <v>0</v>
      </c>
      <c r="R13" s="13">
        <v>3810.28</v>
      </c>
      <c r="S13" s="13">
        <v>158.83000000000001</v>
      </c>
      <c r="T13" s="13">
        <v>158.83000000000001</v>
      </c>
      <c r="U13" s="13">
        <v>158.83000000000001</v>
      </c>
      <c r="V13" s="13">
        <v>158.83000000000001</v>
      </c>
      <c r="W13" s="13">
        <v>158.83000000000001</v>
      </c>
      <c r="X13" s="13">
        <v>160.57</v>
      </c>
      <c r="Y13" s="13"/>
      <c r="Z13" s="13"/>
      <c r="AA13" s="13"/>
      <c r="AB13" s="13"/>
      <c r="AC13" s="13"/>
      <c r="AD13" s="13"/>
      <c r="AE13" s="13"/>
      <c r="AF13" s="13"/>
      <c r="AG13" s="13"/>
      <c r="AH13" s="6">
        <f t="shared" si="2"/>
        <v>0</v>
      </c>
      <c r="AI13" s="14"/>
      <c r="AJ13" s="5"/>
      <c r="AK13" s="5">
        <f t="shared" si="3"/>
        <v>4765</v>
      </c>
      <c r="AL13" s="5">
        <f t="shared" si="6"/>
        <v>4765</v>
      </c>
      <c r="AM13" s="11">
        <f t="shared" si="0"/>
        <v>-4765</v>
      </c>
      <c r="AN13" s="5">
        <f t="shared" si="5"/>
        <v>0</v>
      </c>
    </row>
    <row r="14" spans="1:40" x14ac:dyDescent="0.45">
      <c r="A14" s="25" t="s">
        <v>31</v>
      </c>
      <c r="B14" s="26">
        <v>30468</v>
      </c>
      <c r="C14" s="27">
        <v>30</v>
      </c>
      <c r="D14" s="4" t="s">
        <v>12</v>
      </c>
      <c r="E14" s="4" t="s">
        <v>13</v>
      </c>
      <c r="H14" s="24">
        <v>10762.66</v>
      </c>
      <c r="I14" s="5"/>
      <c r="J14" s="5"/>
      <c r="K14" s="5"/>
      <c r="L14" s="14"/>
      <c r="M14" s="19"/>
      <c r="P14" s="5">
        <f t="shared" si="1"/>
        <v>0</v>
      </c>
      <c r="R14" s="13">
        <v>8070.88</v>
      </c>
      <c r="S14" s="13">
        <v>358.76</v>
      </c>
      <c r="T14" s="13">
        <v>358.76</v>
      </c>
      <c r="U14" s="13">
        <v>358.76</v>
      </c>
      <c r="V14" s="13">
        <v>358.76</v>
      </c>
      <c r="W14" s="13">
        <v>358.76</v>
      </c>
      <c r="X14" s="13">
        <v>358.76</v>
      </c>
      <c r="Y14" s="13">
        <v>358.76</v>
      </c>
      <c r="Z14" s="13">
        <v>180.46</v>
      </c>
      <c r="AA14" s="13"/>
      <c r="AB14" s="13"/>
      <c r="AC14" s="13"/>
      <c r="AD14" s="13"/>
      <c r="AE14" s="13"/>
      <c r="AF14" s="13"/>
      <c r="AG14" s="13"/>
      <c r="AH14" s="6">
        <f t="shared" si="2"/>
        <v>0</v>
      </c>
      <c r="AI14" s="14"/>
      <c r="AJ14" s="5"/>
      <c r="AK14" s="5">
        <f t="shared" si="3"/>
        <v>10762.66</v>
      </c>
      <c r="AL14" s="5">
        <f t="shared" si="6"/>
        <v>10762.66</v>
      </c>
      <c r="AM14" s="11">
        <f t="shared" si="0"/>
        <v>-10762.66</v>
      </c>
      <c r="AN14" s="5">
        <f t="shared" si="5"/>
        <v>0</v>
      </c>
    </row>
    <row r="15" spans="1:40" x14ac:dyDescent="0.45">
      <c r="A15" s="25" t="s">
        <v>31</v>
      </c>
      <c r="B15" s="26">
        <v>30834</v>
      </c>
      <c r="C15" s="27">
        <v>30</v>
      </c>
      <c r="D15" s="4" t="s">
        <v>12</v>
      </c>
      <c r="E15" s="4" t="s">
        <v>13</v>
      </c>
      <c r="H15" s="24">
        <v>9803.25</v>
      </c>
      <c r="I15" s="5"/>
      <c r="J15" s="5"/>
      <c r="K15" s="5"/>
      <c r="L15" s="14"/>
      <c r="M15" s="19"/>
      <c r="P15" s="5">
        <f t="shared" si="1"/>
        <v>0</v>
      </c>
      <c r="R15" s="13">
        <v>7025.29</v>
      </c>
      <c r="S15" s="13">
        <v>326.77999999999997</v>
      </c>
      <c r="T15" s="13">
        <v>326.77999999999997</v>
      </c>
      <c r="U15" s="13">
        <v>326.77999999999997</v>
      </c>
      <c r="V15" s="13">
        <v>326.77999999999997</v>
      </c>
      <c r="W15" s="13">
        <v>326.77999999999997</v>
      </c>
      <c r="X15" s="13">
        <v>326.77999999999997</v>
      </c>
      <c r="Y15" s="13">
        <v>326.77999999999997</v>
      </c>
      <c r="Z15" s="13">
        <v>326.77999999999997</v>
      </c>
      <c r="AA15" s="13">
        <v>163.72</v>
      </c>
      <c r="AB15" s="13"/>
      <c r="AC15" s="13"/>
      <c r="AD15" s="13"/>
      <c r="AE15" s="13"/>
      <c r="AF15" s="13"/>
      <c r="AG15" s="13"/>
      <c r="AH15" s="6">
        <f t="shared" si="2"/>
        <v>0</v>
      </c>
      <c r="AI15" s="14"/>
      <c r="AJ15" s="5"/>
      <c r="AK15" s="5">
        <f t="shared" si="3"/>
        <v>9803.2500000000018</v>
      </c>
      <c r="AL15" s="5">
        <f t="shared" si="6"/>
        <v>9803.2500000000018</v>
      </c>
      <c r="AM15" s="11">
        <f t="shared" si="0"/>
        <v>-9803.2500000000018</v>
      </c>
      <c r="AN15" s="5">
        <f t="shared" si="5"/>
        <v>0</v>
      </c>
    </row>
    <row r="16" spans="1:40" x14ac:dyDescent="0.45">
      <c r="A16" s="25" t="s">
        <v>31</v>
      </c>
      <c r="B16" s="26">
        <v>31199</v>
      </c>
      <c r="C16" s="27">
        <v>30</v>
      </c>
      <c r="D16" s="4" t="s">
        <v>12</v>
      </c>
      <c r="E16" s="4" t="s">
        <v>13</v>
      </c>
      <c r="H16" s="24">
        <v>7485.25</v>
      </c>
      <c r="I16" s="5"/>
      <c r="J16" s="5"/>
      <c r="K16" s="5"/>
      <c r="L16" s="14"/>
      <c r="M16" s="19"/>
      <c r="P16" s="5">
        <f t="shared" si="1"/>
        <v>0</v>
      </c>
      <c r="R16" s="13">
        <v>5114.87</v>
      </c>
      <c r="S16" s="13">
        <v>249.51</v>
      </c>
      <c r="T16" s="13">
        <v>249.51</v>
      </c>
      <c r="U16" s="13">
        <v>249.51</v>
      </c>
      <c r="V16" s="13">
        <v>249.51</v>
      </c>
      <c r="W16" s="13">
        <v>249.51</v>
      </c>
      <c r="X16" s="13">
        <v>249.51</v>
      </c>
      <c r="Y16" s="13">
        <v>249.51</v>
      </c>
      <c r="Z16" s="13">
        <v>249.51</v>
      </c>
      <c r="AA16" s="13">
        <v>249.51</v>
      </c>
      <c r="AB16" s="13">
        <v>124.79</v>
      </c>
      <c r="AC16" s="13"/>
      <c r="AD16" s="13"/>
      <c r="AE16" s="13"/>
      <c r="AF16" s="13"/>
      <c r="AG16" s="13"/>
      <c r="AH16" s="6">
        <f t="shared" si="2"/>
        <v>0</v>
      </c>
      <c r="AI16" s="14"/>
      <c r="AJ16" s="5"/>
      <c r="AK16" s="5">
        <f t="shared" si="3"/>
        <v>7485.2500000000018</v>
      </c>
      <c r="AL16" s="5">
        <f t="shared" si="6"/>
        <v>7485.2500000000018</v>
      </c>
      <c r="AM16" s="11">
        <f t="shared" si="0"/>
        <v>-7485.2500000000018</v>
      </c>
      <c r="AN16" s="5">
        <f t="shared" si="5"/>
        <v>0</v>
      </c>
    </row>
    <row r="17" spans="1:40" x14ac:dyDescent="0.45">
      <c r="A17" s="25" t="s">
        <v>31</v>
      </c>
      <c r="B17" s="26">
        <v>31564</v>
      </c>
      <c r="C17" s="27">
        <v>30</v>
      </c>
      <c r="D17" s="4" t="s">
        <v>12</v>
      </c>
      <c r="E17" s="4" t="s">
        <v>13</v>
      </c>
      <c r="H17" s="24">
        <v>14551.06</v>
      </c>
      <c r="I17" s="5"/>
      <c r="J17" s="5"/>
      <c r="K17" s="5"/>
      <c r="L17" s="14"/>
      <c r="M17" s="19"/>
      <c r="P17" s="5">
        <f t="shared" si="1"/>
        <v>0</v>
      </c>
      <c r="R17" s="13">
        <v>9458.2000000000007</v>
      </c>
      <c r="S17" s="13">
        <v>485.04</v>
      </c>
      <c r="T17" s="13">
        <v>485.04</v>
      </c>
      <c r="U17" s="13">
        <v>485.04</v>
      </c>
      <c r="V17" s="13">
        <v>485.04</v>
      </c>
      <c r="W17" s="13">
        <v>485.04</v>
      </c>
      <c r="X17" s="13">
        <v>485.04</v>
      </c>
      <c r="Y17" s="13">
        <v>485.04</v>
      </c>
      <c r="Z17" s="13">
        <v>485.04</v>
      </c>
      <c r="AA17" s="13">
        <v>485.04</v>
      </c>
      <c r="AB17" s="13">
        <v>485.04</v>
      </c>
      <c r="AC17" s="13">
        <v>242.46</v>
      </c>
      <c r="AD17" s="13"/>
      <c r="AE17" s="13"/>
      <c r="AF17" s="13"/>
      <c r="AG17" s="13"/>
      <c r="AH17" s="6">
        <f t="shared" si="2"/>
        <v>0</v>
      </c>
      <c r="AI17" s="14"/>
      <c r="AJ17" s="5"/>
      <c r="AK17" s="5">
        <f t="shared" si="3"/>
        <v>14551.060000000009</v>
      </c>
      <c r="AL17" s="5">
        <f t="shared" si="6"/>
        <v>14551.060000000009</v>
      </c>
      <c r="AM17" s="11">
        <f t="shared" si="0"/>
        <v>-14551.060000000009</v>
      </c>
      <c r="AN17" s="5">
        <f t="shared" si="5"/>
        <v>0</v>
      </c>
    </row>
    <row r="18" spans="1:40" x14ac:dyDescent="0.45">
      <c r="A18" s="25" t="s">
        <v>31</v>
      </c>
      <c r="B18" s="26">
        <v>31929</v>
      </c>
      <c r="C18" s="27">
        <v>30</v>
      </c>
      <c r="D18" s="4" t="s">
        <v>12</v>
      </c>
      <c r="E18" s="4" t="s">
        <v>13</v>
      </c>
      <c r="H18" s="24">
        <v>14399.41</v>
      </c>
      <c r="I18" s="5"/>
      <c r="J18" s="5"/>
      <c r="K18" s="5"/>
      <c r="L18" s="14"/>
      <c r="M18" s="19"/>
      <c r="P18" s="5">
        <f t="shared" si="1"/>
        <v>0</v>
      </c>
      <c r="R18" s="13">
        <v>8919.6299999999992</v>
      </c>
      <c r="S18" s="13">
        <v>479.98</v>
      </c>
      <c r="T18" s="13">
        <v>479.98</v>
      </c>
      <c r="U18" s="13">
        <v>479.98</v>
      </c>
      <c r="V18" s="13">
        <v>479.98</v>
      </c>
      <c r="W18" s="13">
        <v>479.98</v>
      </c>
      <c r="X18" s="13">
        <v>479.98</v>
      </c>
      <c r="Y18" s="13">
        <v>479.98</v>
      </c>
      <c r="Z18" s="13">
        <v>479.98</v>
      </c>
      <c r="AA18" s="13">
        <v>479.98</v>
      </c>
      <c r="AB18" s="13">
        <v>479.98</v>
      </c>
      <c r="AC18" s="13">
        <v>479.98</v>
      </c>
      <c r="AD18" s="13">
        <v>200</v>
      </c>
      <c r="AE18" s="13"/>
      <c r="AF18" s="13"/>
      <c r="AG18" s="13"/>
      <c r="AH18" s="6">
        <f t="shared" si="2"/>
        <v>0</v>
      </c>
      <c r="AI18" s="14"/>
      <c r="AJ18" s="5"/>
      <c r="AK18" s="5">
        <f t="shared" si="3"/>
        <v>14399.409999999994</v>
      </c>
      <c r="AL18" s="5">
        <f t="shared" si="6"/>
        <v>14399.409999999994</v>
      </c>
      <c r="AM18" s="11">
        <f t="shared" si="0"/>
        <v>-14399.409999999994</v>
      </c>
      <c r="AN18" s="5">
        <f t="shared" si="5"/>
        <v>0</v>
      </c>
    </row>
    <row r="19" spans="1:40" x14ac:dyDescent="0.45">
      <c r="A19" s="25" t="s">
        <v>31</v>
      </c>
      <c r="B19" s="26">
        <v>32295</v>
      </c>
      <c r="C19" s="27">
        <v>30</v>
      </c>
      <c r="D19" s="4" t="s">
        <v>12</v>
      </c>
      <c r="E19" s="4" t="s">
        <v>13</v>
      </c>
      <c r="H19" s="24">
        <v>16622.5</v>
      </c>
      <c r="I19" s="5"/>
      <c r="J19" s="5"/>
      <c r="K19" s="5"/>
      <c r="L19" s="14"/>
      <c r="M19" s="19"/>
      <c r="P19" s="5">
        <f t="shared" si="1"/>
        <v>0</v>
      </c>
      <c r="R19" s="13">
        <v>9742.58</v>
      </c>
      <c r="S19" s="13">
        <v>554.08000000000004</v>
      </c>
      <c r="T19" s="13">
        <v>554.08000000000004</v>
      </c>
      <c r="U19" s="13">
        <v>554.08000000000004</v>
      </c>
      <c r="V19" s="13">
        <v>554.08000000000004</v>
      </c>
      <c r="W19" s="13">
        <v>554.08000000000004</v>
      </c>
      <c r="X19" s="13">
        <v>554.08000000000004</v>
      </c>
      <c r="Y19" s="13">
        <v>554.08000000000004</v>
      </c>
      <c r="Z19" s="13">
        <v>554.08000000000004</v>
      </c>
      <c r="AA19" s="13">
        <v>554.08000000000004</v>
      </c>
      <c r="AB19" s="13">
        <v>554.08000000000004</v>
      </c>
      <c r="AC19" s="13">
        <v>554.08000000000004</v>
      </c>
      <c r="AD19" s="13">
        <v>554.08000000000004</v>
      </c>
      <c r="AE19" s="13">
        <v>230.96</v>
      </c>
      <c r="AF19" s="13"/>
      <c r="AG19" s="13"/>
      <c r="AH19" s="6">
        <f t="shared" si="2"/>
        <v>0</v>
      </c>
      <c r="AI19" s="14"/>
      <c r="AJ19" s="5"/>
      <c r="AK19" s="5">
        <f t="shared" si="3"/>
        <v>16622.5</v>
      </c>
      <c r="AL19" s="5">
        <f t="shared" si="6"/>
        <v>16622.5</v>
      </c>
      <c r="AM19" s="11">
        <f t="shared" si="0"/>
        <v>-16622.5</v>
      </c>
      <c r="AN19" s="5">
        <f t="shared" si="5"/>
        <v>0</v>
      </c>
    </row>
    <row r="20" spans="1:40" x14ac:dyDescent="0.45">
      <c r="A20" s="25" t="s">
        <v>31</v>
      </c>
      <c r="B20" s="26">
        <v>32660</v>
      </c>
      <c r="C20" s="27">
        <v>30</v>
      </c>
      <c r="D20" s="4" t="s">
        <v>12</v>
      </c>
      <c r="E20" s="4" t="s">
        <v>13</v>
      </c>
      <c r="H20" s="24">
        <v>15201.55</v>
      </c>
      <c r="I20" s="5"/>
      <c r="J20" s="5"/>
      <c r="K20" s="5"/>
      <c r="L20" s="14"/>
      <c r="M20" s="19"/>
      <c r="P20" s="5">
        <f t="shared" si="1"/>
        <v>0</v>
      </c>
      <c r="R20" s="13">
        <v>8403.06</v>
      </c>
      <c r="S20" s="13">
        <v>506.72</v>
      </c>
      <c r="T20" s="13">
        <v>506.72</v>
      </c>
      <c r="U20" s="13">
        <v>506.72</v>
      </c>
      <c r="V20" s="13">
        <v>506.72</v>
      </c>
      <c r="W20" s="13">
        <v>506.72</v>
      </c>
      <c r="X20" s="13">
        <v>506.72</v>
      </c>
      <c r="Y20" s="13">
        <v>506.72</v>
      </c>
      <c r="Z20" s="13">
        <v>506.72</v>
      </c>
      <c r="AA20" s="13">
        <v>506.72</v>
      </c>
      <c r="AB20" s="13">
        <v>506.72</v>
      </c>
      <c r="AC20" s="13">
        <v>506.72</v>
      </c>
      <c r="AD20" s="13">
        <v>506.72</v>
      </c>
      <c r="AE20" s="13">
        <v>506.72</v>
      </c>
      <c r="AF20" s="13">
        <v>211.13</v>
      </c>
      <c r="AG20" s="13"/>
      <c r="AH20" s="6">
        <f t="shared" si="2"/>
        <v>0</v>
      </c>
      <c r="AI20" s="14"/>
      <c r="AJ20" s="5"/>
      <c r="AK20" s="5">
        <f t="shared" si="3"/>
        <v>15201.54999999999</v>
      </c>
      <c r="AL20" s="5">
        <f t="shared" si="6"/>
        <v>15201.54999999999</v>
      </c>
      <c r="AM20" s="11">
        <f t="shared" si="0"/>
        <v>-15201.54999999999</v>
      </c>
      <c r="AN20" s="5">
        <f t="shared" si="5"/>
        <v>0</v>
      </c>
    </row>
    <row r="21" spans="1:40" x14ac:dyDescent="0.45">
      <c r="A21" s="25" t="s">
        <v>31</v>
      </c>
      <c r="B21" s="26">
        <v>33025</v>
      </c>
      <c r="C21" s="27">
        <v>30</v>
      </c>
      <c r="D21" s="4" t="s">
        <v>12</v>
      </c>
      <c r="E21" s="4" t="s">
        <v>13</v>
      </c>
      <c r="H21" s="24">
        <v>17061.669999999998</v>
      </c>
      <c r="I21" s="5"/>
      <c r="J21" s="5"/>
      <c r="K21" s="5"/>
      <c r="L21" s="14"/>
      <c r="M21" s="19"/>
      <c r="P21" s="5">
        <f t="shared" si="1"/>
        <v>0</v>
      </c>
      <c r="R21" s="13">
        <v>8862.5499999999993</v>
      </c>
      <c r="S21" s="13">
        <v>568.72</v>
      </c>
      <c r="T21" s="13">
        <v>568.72</v>
      </c>
      <c r="U21" s="13">
        <v>568.72</v>
      </c>
      <c r="V21" s="13">
        <v>568.72</v>
      </c>
      <c r="W21" s="13">
        <v>568.72</v>
      </c>
      <c r="X21" s="13">
        <v>568.72</v>
      </c>
      <c r="Y21" s="13">
        <v>568.72</v>
      </c>
      <c r="Z21" s="13">
        <v>568.72</v>
      </c>
      <c r="AA21" s="13">
        <v>568.72</v>
      </c>
      <c r="AB21" s="13">
        <v>568.72</v>
      </c>
      <c r="AC21" s="13">
        <v>568.72</v>
      </c>
      <c r="AD21" s="13">
        <v>568.72</v>
      </c>
      <c r="AE21" s="13">
        <v>568.72</v>
      </c>
      <c r="AF21" s="13">
        <v>568.72</v>
      </c>
      <c r="AG21" s="13">
        <v>237.04</v>
      </c>
      <c r="AH21" s="6">
        <f t="shared" si="2"/>
        <v>0</v>
      </c>
      <c r="AI21" s="14"/>
      <c r="AJ21" s="5"/>
      <c r="AK21" s="5">
        <f t="shared" si="3"/>
        <v>17061.669999999991</v>
      </c>
      <c r="AL21" s="5">
        <f t="shared" si="6"/>
        <v>17061.669999999991</v>
      </c>
      <c r="AM21" s="11">
        <f t="shared" si="0"/>
        <v>-17061.669999999991</v>
      </c>
      <c r="AN21" s="5">
        <f t="shared" si="5"/>
        <v>0</v>
      </c>
    </row>
    <row r="22" spans="1:40" x14ac:dyDescent="0.45">
      <c r="A22" s="25" t="s">
        <v>31</v>
      </c>
      <c r="B22" s="26">
        <v>33420</v>
      </c>
      <c r="C22" s="27">
        <v>30</v>
      </c>
      <c r="D22" s="4" t="s">
        <v>12</v>
      </c>
      <c r="E22" s="4" t="s">
        <v>13</v>
      </c>
      <c r="H22" s="24">
        <v>12844.76</v>
      </c>
      <c r="I22" s="5"/>
      <c r="J22" s="5"/>
      <c r="K22" s="5">
        <f t="shared" ref="K22:K30" si="7">+H22+I22-J22</f>
        <v>12844.76</v>
      </c>
      <c r="L22" s="14"/>
      <c r="M22" s="19"/>
      <c r="P22" s="5">
        <f t="shared" si="1"/>
        <v>12844.76</v>
      </c>
      <c r="R22" s="13">
        <v>6208.29</v>
      </c>
      <c r="S22" s="13">
        <v>428.16</v>
      </c>
      <c r="T22" s="13">
        <v>428.16</v>
      </c>
      <c r="U22" s="13">
        <v>428.16</v>
      </c>
      <c r="V22" s="13">
        <v>428.16</v>
      </c>
      <c r="W22" s="13">
        <v>428.16</v>
      </c>
      <c r="X22" s="13">
        <v>428.16</v>
      </c>
      <c r="Y22" s="13">
        <v>428.16</v>
      </c>
      <c r="Z22" s="13">
        <v>428.16</v>
      </c>
      <c r="AA22" s="13">
        <v>428.16</v>
      </c>
      <c r="AB22" s="13">
        <v>428.16</v>
      </c>
      <c r="AC22" s="13">
        <v>428.16</v>
      </c>
      <c r="AD22" s="13">
        <v>428.16</v>
      </c>
      <c r="AE22" s="13">
        <v>428.16</v>
      </c>
      <c r="AF22" s="13">
        <v>428.16</v>
      </c>
      <c r="AG22" s="13">
        <v>428.16</v>
      </c>
      <c r="AH22" s="6">
        <v>214.07</v>
      </c>
      <c r="AI22" s="14"/>
      <c r="AJ22" s="5"/>
      <c r="AK22" s="5">
        <f t="shared" si="3"/>
        <v>12630.689999999999</v>
      </c>
      <c r="AL22" s="5">
        <f t="shared" si="6"/>
        <v>12844.759999999998</v>
      </c>
      <c r="AM22" s="11">
        <f t="shared" si="0"/>
        <v>0</v>
      </c>
      <c r="AN22" s="9">
        <f t="shared" si="5"/>
        <v>12844.759999999998</v>
      </c>
    </row>
    <row r="23" spans="1:40" x14ac:dyDescent="0.45">
      <c r="A23" s="25" t="s">
        <v>31</v>
      </c>
      <c r="B23" s="26">
        <v>33786</v>
      </c>
      <c r="C23" s="27">
        <v>30</v>
      </c>
      <c r="D23" s="4" t="s">
        <v>12</v>
      </c>
      <c r="E23" s="4" t="s">
        <v>13</v>
      </c>
      <c r="H23" s="24">
        <v>22679.41</v>
      </c>
      <c r="I23" s="5"/>
      <c r="J23" s="5"/>
      <c r="K23" s="5">
        <f t="shared" si="7"/>
        <v>22679.41</v>
      </c>
      <c r="L23" s="14"/>
      <c r="M23" s="19"/>
      <c r="P23" s="5">
        <f t="shared" si="1"/>
        <v>22679.41</v>
      </c>
      <c r="R23" s="13">
        <v>10205.73</v>
      </c>
      <c r="S23" s="13">
        <v>755.98</v>
      </c>
      <c r="T23" s="13">
        <v>755.98</v>
      </c>
      <c r="U23" s="13">
        <v>755.98</v>
      </c>
      <c r="V23" s="13">
        <v>755.98</v>
      </c>
      <c r="W23" s="13">
        <v>755.98</v>
      </c>
      <c r="X23" s="13">
        <v>755.98</v>
      </c>
      <c r="Y23" s="13">
        <v>755.98</v>
      </c>
      <c r="Z23" s="13">
        <v>755.98</v>
      </c>
      <c r="AA23" s="13">
        <v>755.98</v>
      </c>
      <c r="AB23" s="13">
        <v>755.98</v>
      </c>
      <c r="AC23" s="13">
        <v>755.98</v>
      </c>
      <c r="AD23" s="13">
        <v>755.98</v>
      </c>
      <c r="AE23" s="13">
        <v>755.98</v>
      </c>
      <c r="AF23" s="13">
        <v>755.98</v>
      </c>
      <c r="AG23" s="13">
        <v>755.98</v>
      </c>
      <c r="AH23" s="6">
        <f t="shared" si="2"/>
        <v>755.98</v>
      </c>
      <c r="AI23" s="14"/>
      <c r="AJ23" s="5"/>
      <c r="AK23" s="5">
        <f t="shared" si="3"/>
        <v>21545.429999999993</v>
      </c>
      <c r="AL23" s="5">
        <f t="shared" si="6"/>
        <v>22301.409999999993</v>
      </c>
      <c r="AM23" s="11">
        <f t="shared" si="0"/>
        <v>378.00000000000728</v>
      </c>
      <c r="AN23" s="5">
        <f t="shared" si="5"/>
        <v>0</v>
      </c>
    </row>
    <row r="24" spans="1:40" x14ac:dyDescent="0.45">
      <c r="A24" s="25" t="s">
        <v>31</v>
      </c>
      <c r="B24" s="26">
        <v>34151</v>
      </c>
      <c r="C24" s="27">
        <v>30</v>
      </c>
      <c r="D24" s="4" t="s">
        <v>12</v>
      </c>
      <c r="E24" s="4" t="s">
        <v>13</v>
      </c>
      <c r="H24" s="24">
        <v>27093.38</v>
      </c>
      <c r="I24" s="5"/>
      <c r="J24" s="5"/>
      <c r="K24" s="5">
        <f t="shared" si="7"/>
        <v>27093.38</v>
      </c>
      <c r="L24" s="14"/>
      <c r="M24" s="19"/>
      <c r="P24" s="5">
        <f t="shared" si="1"/>
        <v>27093.38</v>
      </c>
      <c r="R24" s="13">
        <v>11288.88</v>
      </c>
      <c r="S24" s="13">
        <v>903.11</v>
      </c>
      <c r="T24" s="13">
        <v>903.11</v>
      </c>
      <c r="U24" s="13">
        <v>903.11</v>
      </c>
      <c r="V24" s="13">
        <v>903.11</v>
      </c>
      <c r="W24" s="13">
        <v>903.11</v>
      </c>
      <c r="X24" s="13">
        <v>903.11</v>
      </c>
      <c r="Y24" s="13">
        <v>903.11</v>
      </c>
      <c r="Z24" s="13">
        <v>903.11</v>
      </c>
      <c r="AA24" s="13">
        <v>903.11</v>
      </c>
      <c r="AB24" s="13">
        <v>903.11</v>
      </c>
      <c r="AC24" s="13">
        <v>903.11</v>
      </c>
      <c r="AD24" s="13">
        <v>903.11</v>
      </c>
      <c r="AE24" s="13">
        <v>903.11</v>
      </c>
      <c r="AF24" s="13">
        <v>903.11</v>
      </c>
      <c r="AG24" s="13">
        <v>903.11</v>
      </c>
      <c r="AH24" s="6">
        <f t="shared" si="2"/>
        <v>903.11</v>
      </c>
      <c r="AI24" s="14"/>
      <c r="AJ24" s="5"/>
      <c r="AK24" s="5">
        <f t="shared" si="3"/>
        <v>24835.530000000006</v>
      </c>
      <c r="AL24" s="5">
        <f t="shared" si="6"/>
        <v>25738.640000000007</v>
      </c>
      <c r="AM24" s="11">
        <f t="shared" si="0"/>
        <v>1354.7399999999943</v>
      </c>
      <c r="AN24" s="5">
        <f t="shared" si="5"/>
        <v>0</v>
      </c>
    </row>
    <row r="25" spans="1:40" x14ac:dyDescent="0.45">
      <c r="A25" s="25" t="s">
        <v>31</v>
      </c>
      <c r="B25" s="26">
        <v>34516</v>
      </c>
      <c r="C25" s="27">
        <v>30</v>
      </c>
      <c r="D25" s="4" t="s">
        <v>12</v>
      </c>
      <c r="E25" s="4" t="s">
        <v>13</v>
      </c>
      <c r="H25" s="24">
        <v>28158</v>
      </c>
      <c r="I25" s="5"/>
      <c r="J25" s="5"/>
      <c r="K25" s="5">
        <f t="shared" si="7"/>
        <v>28158</v>
      </c>
      <c r="L25" s="14"/>
      <c r="M25" s="19"/>
      <c r="P25" s="5">
        <f t="shared" si="1"/>
        <v>28158</v>
      </c>
      <c r="R25" s="13">
        <v>10793.9</v>
      </c>
      <c r="S25" s="13">
        <v>938.6</v>
      </c>
      <c r="T25" s="13">
        <v>938.6</v>
      </c>
      <c r="U25" s="13">
        <v>938.6</v>
      </c>
      <c r="V25" s="13">
        <v>938.6</v>
      </c>
      <c r="W25" s="13">
        <v>938.6</v>
      </c>
      <c r="X25" s="13">
        <v>938.6</v>
      </c>
      <c r="Y25" s="13">
        <v>938.6</v>
      </c>
      <c r="Z25" s="13">
        <v>938.6</v>
      </c>
      <c r="AA25" s="13">
        <v>938.6</v>
      </c>
      <c r="AB25" s="13">
        <v>938.6</v>
      </c>
      <c r="AC25" s="13">
        <v>938.6</v>
      </c>
      <c r="AD25" s="13">
        <v>938.6</v>
      </c>
      <c r="AE25" s="13">
        <v>938.6</v>
      </c>
      <c r="AF25" s="13">
        <v>938.6</v>
      </c>
      <c r="AG25" s="13">
        <v>938.6</v>
      </c>
      <c r="AH25" s="6">
        <f t="shared" si="2"/>
        <v>938.6</v>
      </c>
      <c r="AI25" s="14"/>
      <c r="AJ25" s="5"/>
      <c r="AK25" s="5">
        <f t="shared" si="3"/>
        <v>24872.899999999987</v>
      </c>
      <c r="AL25" s="5">
        <f t="shared" si="6"/>
        <v>25811.499999999985</v>
      </c>
      <c r="AM25" s="11">
        <f t="shared" si="0"/>
        <v>2346.5000000000146</v>
      </c>
      <c r="AN25" s="5">
        <f t="shared" si="5"/>
        <v>0</v>
      </c>
    </row>
    <row r="26" spans="1:40" x14ac:dyDescent="0.45">
      <c r="A26" s="25" t="s">
        <v>31</v>
      </c>
      <c r="B26" s="26">
        <v>34881</v>
      </c>
      <c r="C26" s="27">
        <v>50</v>
      </c>
      <c r="D26" s="4" t="s">
        <v>12</v>
      </c>
      <c r="E26" s="4" t="s">
        <v>13</v>
      </c>
      <c r="H26" s="24">
        <v>0</v>
      </c>
      <c r="I26" s="5"/>
      <c r="J26" s="5"/>
      <c r="K26" s="5"/>
      <c r="L26" s="14"/>
      <c r="M26" s="19"/>
      <c r="P26" s="5">
        <f t="shared" si="1"/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5">
        <v>0</v>
      </c>
      <c r="AF26" s="5">
        <v>0</v>
      </c>
      <c r="AG26" s="5">
        <v>0</v>
      </c>
      <c r="AH26" s="6">
        <f t="shared" si="2"/>
        <v>0</v>
      </c>
      <c r="AI26" s="14"/>
      <c r="AJ26" s="5"/>
      <c r="AK26" s="5">
        <f t="shared" si="3"/>
        <v>0</v>
      </c>
      <c r="AL26" s="5">
        <f t="shared" si="6"/>
        <v>0</v>
      </c>
      <c r="AM26" s="11">
        <f t="shared" si="0"/>
        <v>0</v>
      </c>
      <c r="AN26" s="5">
        <f t="shared" si="5"/>
        <v>0</v>
      </c>
    </row>
    <row r="27" spans="1:40" x14ac:dyDescent="0.45">
      <c r="A27" s="25" t="s">
        <v>31</v>
      </c>
      <c r="B27" s="26">
        <v>34881</v>
      </c>
      <c r="C27" s="27">
        <v>30</v>
      </c>
      <c r="D27" s="4" t="s">
        <v>12</v>
      </c>
      <c r="E27" s="4" t="s">
        <v>13</v>
      </c>
      <c r="H27" s="24">
        <v>31507.43</v>
      </c>
      <c r="I27" s="5"/>
      <c r="J27" s="5"/>
      <c r="K27" s="5">
        <f t="shared" si="7"/>
        <v>31507.43</v>
      </c>
      <c r="L27" s="14"/>
      <c r="M27" s="19"/>
      <c r="P27" s="5">
        <f t="shared" si="1"/>
        <v>31507.43</v>
      </c>
      <c r="R27" s="13">
        <v>11027.62</v>
      </c>
      <c r="S27" s="13">
        <v>1050.25</v>
      </c>
      <c r="T27" s="13">
        <v>1050.25</v>
      </c>
      <c r="U27" s="13">
        <v>1050.25</v>
      </c>
      <c r="V27" s="13">
        <v>1050.25</v>
      </c>
      <c r="W27" s="13">
        <v>1050.25</v>
      </c>
      <c r="X27" s="13">
        <v>1050.25</v>
      </c>
      <c r="Y27" s="13">
        <v>1050.25</v>
      </c>
      <c r="Z27" s="13">
        <v>1050.25</v>
      </c>
      <c r="AA27" s="13">
        <v>1050.25</v>
      </c>
      <c r="AB27" s="13">
        <v>1050.25</v>
      </c>
      <c r="AC27" s="13">
        <v>1050.25</v>
      </c>
      <c r="AD27" s="13">
        <v>1050.25</v>
      </c>
      <c r="AE27" s="13">
        <v>1050.25</v>
      </c>
      <c r="AF27" s="13">
        <v>1050.25</v>
      </c>
      <c r="AG27" s="13">
        <v>1050.25</v>
      </c>
      <c r="AH27" s="6">
        <f t="shared" si="2"/>
        <v>1050.25</v>
      </c>
      <c r="AI27" s="14"/>
      <c r="AJ27" s="5"/>
      <c r="AK27" s="5">
        <f t="shared" si="3"/>
        <v>26781.370000000003</v>
      </c>
      <c r="AL27" s="5">
        <f t="shared" si="6"/>
        <v>27831.620000000003</v>
      </c>
      <c r="AM27" s="11">
        <f t="shared" si="0"/>
        <v>3675.8099999999977</v>
      </c>
      <c r="AN27" s="5">
        <f t="shared" si="5"/>
        <v>0</v>
      </c>
    </row>
    <row r="28" spans="1:40" x14ac:dyDescent="0.45">
      <c r="A28" s="25" t="s">
        <v>31</v>
      </c>
      <c r="B28" s="26">
        <v>35217</v>
      </c>
      <c r="C28" s="27">
        <v>30</v>
      </c>
      <c r="D28" s="4" t="s">
        <v>12</v>
      </c>
      <c r="E28" s="4" t="s">
        <v>13</v>
      </c>
      <c r="H28" s="24">
        <v>21950.67</v>
      </c>
      <c r="I28" s="5"/>
      <c r="J28" s="5"/>
      <c r="K28" s="5">
        <f t="shared" si="7"/>
        <v>21950.67</v>
      </c>
      <c r="L28" s="14"/>
      <c r="M28" s="19"/>
      <c r="P28" s="5">
        <f t="shared" si="1"/>
        <v>21950.67</v>
      </c>
      <c r="R28" s="13">
        <v>7012.03</v>
      </c>
      <c r="S28" s="13">
        <v>731.69</v>
      </c>
      <c r="T28" s="13">
        <v>731.69</v>
      </c>
      <c r="U28" s="13">
        <v>731.69</v>
      </c>
      <c r="V28" s="13">
        <v>731.69</v>
      </c>
      <c r="W28" s="13">
        <v>731.69</v>
      </c>
      <c r="X28" s="13">
        <v>731.69</v>
      </c>
      <c r="Y28" s="13">
        <v>731.69</v>
      </c>
      <c r="Z28" s="13">
        <v>731.69</v>
      </c>
      <c r="AA28" s="13">
        <v>731.69</v>
      </c>
      <c r="AB28" s="13">
        <v>731.69</v>
      </c>
      <c r="AC28" s="13">
        <v>731.69</v>
      </c>
      <c r="AD28" s="13">
        <v>731.69</v>
      </c>
      <c r="AE28" s="13">
        <v>731.69</v>
      </c>
      <c r="AF28" s="13">
        <v>731.69</v>
      </c>
      <c r="AG28" s="13">
        <v>731.69</v>
      </c>
      <c r="AH28" s="6">
        <f t="shared" si="2"/>
        <v>731.69</v>
      </c>
      <c r="AI28" s="14"/>
      <c r="AJ28" s="5"/>
      <c r="AK28" s="5">
        <f t="shared" si="3"/>
        <v>17987.38</v>
      </c>
      <c r="AL28" s="5">
        <f t="shared" si="6"/>
        <v>18719.07</v>
      </c>
      <c r="AM28" s="11">
        <f t="shared" si="0"/>
        <v>3231.5999999999985</v>
      </c>
      <c r="AN28" s="5">
        <f t="shared" si="5"/>
        <v>0</v>
      </c>
    </row>
    <row r="29" spans="1:40" x14ac:dyDescent="0.45">
      <c r="A29" s="25" t="s">
        <v>31</v>
      </c>
      <c r="B29" s="26">
        <v>35612</v>
      </c>
      <c r="C29" s="27">
        <v>30</v>
      </c>
      <c r="D29" s="4" t="s">
        <v>12</v>
      </c>
      <c r="E29" s="4" t="s">
        <v>13</v>
      </c>
      <c r="H29" s="24">
        <v>22913.87</v>
      </c>
      <c r="I29" s="5"/>
      <c r="J29" s="5"/>
      <c r="K29" s="5">
        <f t="shared" si="7"/>
        <v>22913.87</v>
      </c>
      <c r="L29" s="14"/>
      <c r="M29" s="19"/>
      <c r="P29" s="5">
        <f t="shared" si="1"/>
        <v>22913.87</v>
      </c>
      <c r="R29" s="13">
        <v>6492.3</v>
      </c>
      <c r="S29" s="13">
        <v>763.8</v>
      </c>
      <c r="T29" s="13">
        <v>763.8</v>
      </c>
      <c r="U29" s="13">
        <v>763.8</v>
      </c>
      <c r="V29" s="13">
        <v>763.8</v>
      </c>
      <c r="W29" s="13">
        <v>763.8</v>
      </c>
      <c r="X29" s="13">
        <v>763.8</v>
      </c>
      <c r="Y29" s="13">
        <v>763.8</v>
      </c>
      <c r="Z29" s="13">
        <v>763.8</v>
      </c>
      <c r="AA29" s="13">
        <v>763.8</v>
      </c>
      <c r="AB29" s="13">
        <v>763.8</v>
      </c>
      <c r="AC29" s="13">
        <v>763.8</v>
      </c>
      <c r="AD29" s="13">
        <v>763.8</v>
      </c>
      <c r="AE29" s="13">
        <v>763.8</v>
      </c>
      <c r="AF29" s="13">
        <v>763.8</v>
      </c>
      <c r="AG29" s="13">
        <v>763.8</v>
      </c>
      <c r="AH29" s="6">
        <f t="shared" si="2"/>
        <v>763.8</v>
      </c>
      <c r="AI29" s="14"/>
      <c r="AJ29" s="5"/>
      <c r="AK29" s="5">
        <f t="shared" si="3"/>
        <v>17949.299999999992</v>
      </c>
      <c r="AL29" s="5">
        <f t="shared" si="6"/>
        <v>18713.099999999991</v>
      </c>
      <c r="AM29" s="11">
        <f t="shared" si="0"/>
        <v>4200.7700000000077</v>
      </c>
      <c r="AN29" s="5">
        <f t="shared" si="5"/>
        <v>0</v>
      </c>
    </row>
    <row r="30" spans="1:40" x14ac:dyDescent="0.45">
      <c r="A30" s="25" t="s">
        <v>31</v>
      </c>
      <c r="B30" s="26">
        <v>35977</v>
      </c>
      <c r="C30" s="27">
        <v>30</v>
      </c>
      <c r="D30" s="4" t="s">
        <v>12</v>
      </c>
      <c r="E30" s="4" t="s">
        <v>13</v>
      </c>
      <c r="H30" s="24">
        <v>20446.990000000002</v>
      </c>
      <c r="I30" s="5"/>
      <c r="J30" s="5"/>
      <c r="K30" s="5">
        <f t="shared" si="7"/>
        <v>20446.990000000002</v>
      </c>
      <c r="L30" s="14"/>
      <c r="M30" s="19"/>
      <c r="P30" s="5">
        <f t="shared" si="1"/>
        <v>20446.990000000002</v>
      </c>
      <c r="R30" s="13">
        <v>5111.7700000000004</v>
      </c>
      <c r="S30" s="13">
        <v>681.57</v>
      </c>
      <c r="T30" s="13">
        <v>681.57</v>
      </c>
      <c r="U30" s="13">
        <v>681.57</v>
      </c>
      <c r="V30" s="13">
        <v>681.57</v>
      </c>
      <c r="W30" s="13">
        <v>681.57</v>
      </c>
      <c r="X30" s="13">
        <v>681.57</v>
      </c>
      <c r="Y30" s="13">
        <v>681.57</v>
      </c>
      <c r="Z30" s="13">
        <v>681.57</v>
      </c>
      <c r="AA30" s="13">
        <v>681.57</v>
      </c>
      <c r="AB30" s="13">
        <v>681.57</v>
      </c>
      <c r="AC30" s="13">
        <v>681.57</v>
      </c>
      <c r="AD30" s="13">
        <v>681.57</v>
      </c>
      <c r="AE30" s="13">
        <v>681.57</v>
      </c>
      <c r="AF30" s="13">
        <v>681.57</v>
      </c>
      <c r="AG30" s="13">
        <v>681.57</v>
      </c>
      <c r="AH30" s="6">
        <f t="shared" si="2"/>
        <v>681.57</v>
      </c>
      <c r="AI30" s="14"/>
      <c r="AJ30" s="5"/>
      <c r="AK30" s="5">
        <f t="shared" si="3"/>
        <v>15335.319999999996</v>
      </c>
      <c r="AL30" s="5">
        <f t="shared" si="6"/>
        <v>16016.889999999996</v>
      </c>
      <c r="AM30" s="11">
        <f t="shared" si="0"/>
        <v>4430.1000000000058</v>
      </c>
      <c r="AN30" s="5">
        <f t="shared" si="5"/>
        <v>0</v>
      </c>
    </row>
    <row r="31" spans="1:40" s="3" customFormat="1" x14ac:dyDescent="0.45">
      <c r="A31" s="3" t="str">
        <f>+A3</f>
        <v>SERVICES # 110</v>
      </c>
      <c r="B31" s="4"/>
      <c r="C31" s="2"/>
      <c r="D31" s="8"/>
      <c r="E31" s="8"/>
      <c r="H31" s="9">
        <f>SUM(H4:H30)</f>
        <v>424453.52999999997</v>
      </c>
      <c r="I31" s="9">
        <f>SUM(I4:I30)</f>
        <v>0</v>
      </c>
      <c r="J31" s="9">
        <f>SUM(J4:J30)</f>
        <v>0</v>
      </c>
      <c r="K31" s="12">
        <f>SUM(K4:K30)</f>
        <v>187594.51</v>
      </c>
      <c r="L31" s="16">
        <f>SUM(L4:L30)</f>
        <v>0</v>
      </c>
      <c r="M31" s="20"/>
      <c r="P31" s="9">
        <f>SUM(P4:P30)</f>
        <v>187594.51</v>
      </c>
      <c r="R31" s="15">
        <f t="shared" ref="R31:AI31" si="8">SUM(R4:R30)</f>
        <v>258246.74</v>
      </c>
      <c r="S31" s="15">
        <f t="shared" si="8"/>
        <v>11711.73</v>
      </c>
      <c r="T31" s="15">
        <f t="shared" si="8"/>
        <v>11554.07</v>
      </c>
      <c r="U31" s="15">
        <f t="shared" si="8"/>
        <v>10728.319999999998</v>
      </c>
      <c r="V31" s="15">
        <f t="shared" si="8"/>
        <v>10684.429999999998</v>
      </c>
      <c r="W31" s="15">
        <f t="shared" si="8"/>
        <v>10405.06</v>
      </c>
      <c r="X31" s="15">
        <f t="shared" si="8"/>
        <v>10075.399999999998</v>
      </c>
      <c r="Y31" s="15">
        <f t="shared" si="8"/>
        <v>9782.7499999999982</v>
      </c>
      <c r="Z31" s="15">
        <f t="shared" si="8"/>
        <v>9604.4499999999989</v>
      </c>
      <c r="AA31" s="15">
        <f t="shared" si="8"/>
        <v>9260.9299999999985</v>
      </c>
      <c r="AB31" s="15">
        <f t="shared" si="8"/>
        <v>8972.49</v>
      </c>
      <c r="AC31" s="15">
        <f t="shared" si="8"/>
        <v>8605.1200000000008</v>
      </c>
      <c r="AD31" s="15">
        <f t="shared" si="8"/>
        <v>8082.6800000000012</v>
      </c>
      <c r="AE31" s="15">
        <f>SUM(AE4:AE30)</f>
        <v>7559.56</v>
      </c>
      <c r="AF31" s="15">
        <f>SUM(AF4:AF30)</f>
        <v>7033.0099999999993</v>
      </c>
      <c r="AG31" s="15">
        <f>SUM(AG4:AG30)</f>
        <v>6490.2</v>
      </c>
      <c r="AH31" s="16">
        <f>SUM(AH4:AH30)</f>
        <v>6039.07</v>
      </c>
      <c r="AI31" s="16">
        <f t="shared" si="8"/>
        <v>0</v>
      </c>
      <c r="AJ31" s="9"/>
      <c r="AK31" s="9">
        <f>SUM(AK4:AK30)</f>
        <v>398796.94</v>
      </c>
      <c r="AL31" s="9">
        <f>SUM(AL4:AL30)</f>
        <v>404836.01</v>
      </c>
      <c r="AM31" s="9">
        <f>SUM(AM4:AM30)</f>
        <v>-217241.49999999994</v>
      </c>
      <c r="AN31" s="9">
        <f>SUM(AN4:AN30)</f>
        <v>12844.759999999998</v>
      </c>
    </row>
    <row r="32" spans="1:40" x14ac:dyDescent="0.45">
      <c r="H32" s="5"/>
      <c r="I32" s="5"/>
      <c r="J32" s="5"/>
      <c r="K32" s="5">
        <f>+H31+I31-J31-K31</f>
        <v>236859.01999999996</v>
      </c>
      <c r="M32" s="18"/>
      <c r="P32" s="5"/>
      <c r="R32" s="42">
        <f>SUM(R31:AC31)</f>
        <v>369631.49</v>
      </c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J32" s="5"/>
      <c r="AK32" s="5"/>
      <c r="AL32" s="5"/>
    </row>
    <row r="33" spans="8:38" x14ac:dyDescent="0.45">
      <c r="H33" s="5"/>
      <c r="I33" s="5"/>
      <c r="J33" s="5"/>
      <c r="K33" s="5"/>
      <c r="M33" s="18"/>
      <c r="P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J33" s="5"/>
      <c r="AK33" s="5"/>
      <c r="AL33" s="5"/>
    </row>
    <row r="34" spans="8:38" x14ac:dyDescent="0.45">
      <c r="H34" s="5"/>
      <c r="I34" s="5"/>
      <c r="J34" s="5"/>
      <c r="K34" s="5"/>
      <c r="M34" s="18"/>
      <c r="P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J34" s="5"/>
      <c r="AK34" s="5"/>
      <c r="AL34" s="5"/>
    </row>
    <row r="35" spans="8:38" x14ac:dyDescent="0.45">
      <c r="H35" s="5"/>
      <c r="I35" s="5"/>
      <c r="J35" s="5"/>
      <c r="K35" s="5"/>
      <c r="M35" s="18"/>
      <c r="P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J35" s="5"/>
      <c r="AK35" s="5"/>
      <c r="AL35" s="5"/>
    </row>
    <row r="36" spans="8:38" x14ac:dyDescent="0.45">
      <c r="H36" s="5"/>
      <c r="I36" s="5"/>
      <c r="J36" s="5"/>
      <c r="K36" s="5"/>
      <c r="M36" s="18"/>
      <c r="P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J36" s="5"/>
      <c r="AK36" s="5"/>
      <c r="AL36" s="5"/>
    </row>
    <row r="37" spans="8:38" x14ac:dyDescent="0.45">
      <c r="H37" s="5"/>
      <c r="I37" s="5"/>
      <c r="J37" s="5"/>
      <c r="K37" s="5"/>
      <c r="M37" s="18"/>
      <c r="P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J37" s="5"/>
      <c r="AK37" s="5"/>
      <c r="AL37" s="5"/>
    </row>
    <row r="38" spans="8:38" x14ac:dyDescent="0.45">
      <c r="H38" s="5"/>
      <c r="I38" s="5"/>
      <c r="J38" s="5"/>
      <c r="K38" s="5"/>
      <c r="M38" s="18"/>
      <c r="P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J38" s="5"/>
      <c r="AK38" s="5"/>
      <c r="AL38" s="5"/>
    </row>
    <row r="39" spans="8:38" x14ac:dyDescent="0.45">
      <c r="H39" s="5"/>
      <c r="I39" s="5"/>
      <c r="J39" s="5"/>
      <c r="K39" s="5"/>
      <c r="M39" s="18"/>
      <c r="P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J39" s="5"/>
      <c r="AK39" s="5"/>
      <c r="AL39" s="5"/>
    </row>
    <row r="40" spans="8:38" x14ac:dyDescent="0.45">
      <c r="H40" s="5"/>
      <c r="I40" s="5"/>
      <c r="J40" s="5"/>
      <c r="K40" s="5"/>
      <c r="M40" s="18"/>
      <c r="P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J40" s="5"/>
      <c r="AK40" s="5"/>
      <c r="AL40" s="5"/>
    </row>
    <row r="41" spans="8:38" x14ac:dyDescent="0.45">
      <c r="H41" s="5"/>
      <c r="I41" s="5"/>
      <c r="J41" s="5"/>
      <c r="K41" s="5"/>
      <c r="M41" s="18"/>
      <c r="P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J41" s="5"/>
      <c r="AK41" s="5"/>
      <c r="AL41" s="5"/>
    </row>
    <row r="42" spans="8:38" x14ac:dyDescent="0.45">
      <c r="H42" s="5"/>
      <c r="I42" s="5"/>
      <c r="J42" s="5"/>
      <c r="K42" s="5"/>
      <c r="M42" s="18"/>
      <c r="P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J42" s="5"/>
      <c r="AK42" s="5"/>
      <c r="AL42" s="5"/>
    </row>
    <row r="43" spans="8:38" x14ac:dyDescent="0.45">
      <c r="H43" s="5"/>
      <c r="I43" s="5"/>
      <c r="J43" s="5"/>
      <c r="K43" s="5"/>
      <c r="M43" s="18"/>
      <c r="P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J43" s="5"/>
      <c r="AK43" s="5"/>
      <c r="AL43" s="5"/>
    </row>
    <row r="44" spans="8:38" x14ac:dyDescent="0.45">
      <c r="H44" s="5"/>
      <c r="I44" s="5"/>
      <c r="J44" s="5"/>
      <c r="K44" s="5"/>
      <c r="M44" s="18"/>
      <c r="P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J44" s="5"/>
      <c r="AK44" s="5"/>
      <c r="AL44" s="5"/>
    </row>
    <row r="45" spans="8:38" x14ac:dyDescent="0.45">
      <c r="H45" s="5"/>
      <c r="I45" s="5"/>
      <c r="J45" s="5"/>
      <c r="K45" s="5"/>
      <c r="M45" s="18"/>
      <c r="P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J45" s="5"/>
      <c r="AK45" s="5"/>
      <c r="AL45" s="5"/>
    </row>
    <row r="46" spans="8:38" x14ac:dyDescent="0.45">
      <c r="H46" s="5"/>
      <c r="I46" s="5"/>
      <c r="J46" s="5"/>
      <c r="K46" s="5"/>
      <c r="M46" s="18"/>
      <c r="P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J46" s="5"/>
      <c r="AK46" s="5"/>
      <c r="AL46" s="5"/>
    </row>
    <row r="47" spans="8:38" x14ac:dyDescent="0.45">
      <c r="H47" s="5"/>
      <c r="I47" s="5"/>
      <c r="J47" s="5"/>
      <c r="K47" s="5"/>
      <c r="M47" s="18"/>
      <c r="P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J47" s="5"/>
      <c r="AK47" s="5"/>
      <c r="AL47" s="5"/>
    </row>
    <row r="48" spans="8:38" x14ac:dyDescent="0.45">
      <c r="H48" s="5"/>
      <c r="I48" s="5"/>
      <c r="J48" s="5"/>
      <c r="K48" s="5"/>
      <c r="M48" s="18"/>
      <c r="P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J48" s="5"/>
      <c r="AK48" s="5"/>
      <c r="AL48" s="5"/>
    </row>
    <row r="49" spans="8:38" x14ac:dyDescent="0.45">
      <c r="H49" s="5"/>
      <c r="I49" s="5"/>
      <c r="J49" s="5"/>
      <c r="K49" s="5"/>
      <c r="M49" s="18"/>
      <c r="P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J49" s="5"/>
      <c r="AK49" s="5"/>
      <c r="AL49" s="5"/>
    </row>
    <row r="50" spans="8:38" x14ac:dyDescent="0.45">
      <c r="H50" s="5"/>
      <c r="I50" s="5"/>
      <c r="J50" s="5"/>
      <c r="K50" s="5"/>
      <c r="M50" s="18"/>
      <c r="P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J50" s="5"/>
      <c r="AK50" s="5"/>
      <c r="AL50" s="5"/>
    </row>
    <row r="51" spans="8:38" x14ac:dyDescent="0.45">
      <c r="H51" s="5"/>
      <c r="I51" s="5"/>
      <c r="J51" s="5"/>
      <c r="K51" s="5"/>
      <c r="M51" s="18"/>
      <c r="P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J51" s="5"/>
      <c r="AK51" s="5"/>
      <c r="AL51" s="5"/>
    </row>
    <row r="52" spans="8:38" x14ac:dyDescent="0.45">
      <c r="H52" s="5"/>
      <c r="I52" s="5"/>
      <c r="J52" s="5"/>
      <c r="K52" s="5"/>
      <c r="M52" s="18"/>
      <c r="P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J52" s="5"/>
      <c r="AK52" s="5"/>
      <c r="AL52" s="5"/>
    </row>
    <row r="53" spans="8:38" x14ac:dyDescent="0.45">
      <c r="H53" s="5"/>
      <c r="I53" s="5"/>
      <c r="J53" s="5"/>
      <c r="K53" s="5"/>
      <c r="M53" s="18"/>
      <c r="P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J53" s="5"/>
      <c r="AK53" s="5"/>
      <c r="AL53" s="5"/>
    </row>
    <row r="54" spans="8:38" x14ac:dyDescent="0.45">
      <c r="H54" s="5"/>
      <c r="I54" s="5"/>
      <c r="J54" s="5"/>
      <c r="K54" s="5"/>
      <c r="M54" s="18"/>
      <c r="P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J54" s="5"/>
      <c r="AK54" s="5"/>
      <c r="AL54" s="5"/>
    </row>
    <row r="55" spans="8:38" x14ac:dyDescent="0.45">
      <c r="H55" s="5"/>
      <c r="I55" s="5"/>
      <c r="J55" s="5"/>
      <c r="K55" s="5"/>
      <c r="M55" s="18"/>
      <c r="P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J55" s="5"/>
      <c r="AK55" s="5"/>
      <c r="AL55" s="5"/>
    </row>
    <row r="56" spans="8:38" x14ac:dyDescent="0.45">
      <c r="H56" s="5"/>
      <c r="I56" s="5"/>
      <c r="J56" s="5"/>
      <c r="K56" s="5"/>
      <c r="M56" s="18"/>
      <c r="P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J56" s="5"/>
      <c r="AK56" s="5"/>
      <c r="AL56" s="5"/>
    </row>
    <row r="57" spans="8:38" x14ac:dyDescent="0.45">
      <c r="H57" s="5"/>
      <c r="I57" s="5"/>
      <c r="J57" s="5"/>
      <c r="K57" s="5"/>
      <c r="M57" s="18"/>
      <c r="P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J57" s="5"/>
      <c r="AK57" s="5"/>
      <c r="AL57" s="5"/>
    </row>
    <row r="58" spans="8:38" x14ac:dyDescent="0.45">
      <c r="H58" s="5"/>
      <c r="I58" s="5"/>
      <c r="J58" s="5"/>
      <c r="K58" s="5"/>
      <c r="M58" s="18"/>
      <c r="P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J58" s="5"/>
      <c r="AK58" s="5"/>
      <c r="AL58" s="5"/>
    </row>
    <row r="59" spans="8:38" x14ac:dyDescent="0.45">
      <c r="H59" s="5"/>
      <c r="I59" s="5"/>
      <c r="J59" s="5"/>
      <c r="K59" s="5"/>
      <c r="M59" s="18"/>
      <c r="P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J59" s="5"/>
      <c r="AK59" s="5"/>
      <c r="AL59" s="5"/>
    </row>
    <row r="60" spans="8:38" x14ac:dyDescent="0.45">
      <c r="H60" s="5"/>
      <c r="I60" s="5"/>
      <c r="J60" s="5"/>
      <c r="K60" s="5"/>
      <c r="M60" s="18"/>
      <c r="P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J60" s="5"/>
      <c r="AK60" s="5"/>
      <c r="AL60" s="5"/>
    </row>
    <row r="61" spans="8:38" x14ac:dyDescent="0.45">
      <c r="H61" s="5"/>
      <c r="I61" s="5"/>
      <c r="J61" s="5"/>
      <c r="K61" s="5"/>
      <c r="M61" s="18"/>
      <c r="P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J61" s="5"/>
      <c r="AK61" s="5"/>
      <c r="AL61" s="5"/>
    </row>
    <row r="62" spans="8:38" x14ac:dyDescent="0.45">
      <c r="H62" s="5"/>
      <c r="I62" s="5"/>
      <c r="J62" s="5"/>
      <c r="K62" s="5"/>
      <c r="M62" s="18"/>
      <c r="P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J62" s="5"/>
      <c r="AK62" s="5"/>
      <c r="AL62" s="5"/>
    </row>
    <row r="63" spans="8:38" x14ac:dyDescent="0.45">
      <c r="H63" s="5"/>
      <c r="I63" s="5"/>
      <c r="J63" s="5"/>
      <c r="K63" s="5"/>
      <c r="M63" s="18"/>
      <c r="P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J63" s="5"/>
      <c r="AK63" s="5"/>
      <c r="AL63" s="5"/>
    </row>
    <row r="64" spans="8:38" x14ac:dyDescent="0.45">
      <c r="H64" s="5"/>
      <c r="I64" s="5"/>
      <c r="J64" s="5"/>
      <c r="K64" s="5"/>
      <c r="M64" s="18"/>
      <c r="P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J64" s="5"/>
      <c r="AK64" s="5"/>
      <c r="AL64" s="5"/>
    </row>
    <row r="65" spans="8:38" x14ac:dyDescent="0.45">
      <c r="H65" s="5"/>
      <c r="I65" s="5"/>
      <c r="J65" s="5"/>
      <c r="K65" s="5"/>
      <c r="M65" s="18"/>
      <c r="P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J65" s="5"/>
      <c r="AK65" s="5"/>
      <c r="AL65" s="5"/>
    </row>
    <row r="66" spans="8:38" x14ac:dyDescent="0.45">
      <c r="H66" s="5"/>
      <c r="I66" s="5"/>
      <c r="J66" s="5"/>
      <c r="K66" s="5"/>
      <c r="M66" s="18"/>
      <c r="P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J66" s="5"/>
      <c r="AK66" s="5"/>
      <c r="AL66" s="5"/>
    </row>
    <row r="67" spans="8:38" x14ac:dyDescent="0.45">
      <c r="H67" s="5"/>
      <c r="I67" s="5"/>
      <c r="J67" s="5"/>
      <c r="K67" s="5"/>
      <c r="M67" s="18"/>
      <c r="P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J67" s="5"/>
      <c r="AK67" s="5"/>
      <c r="AL67" s="5"/>
    </row>
    <row r="68" spans="8:38" x14ac:dyDescent="0.45">
      <c r="H68" s="5"/>
      <c r="I68" s="5"/>
      <c r="J68" s="5"/>
      <c r="K68" s="5"/>
      <c r="M68" s="18"/>
      <c r="P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J68" s="5"/>
      <c r="AK68" s="5"/>
      <c r="AL68" s="5"/>
    </row>
    <row r="69" spans="8:38" x14ac:dyDescent="0.45">
      <c r="H69" s="5"/>
      <c r="I69" s="5"/>
      <c r="J69" s="5"/>
      <c r="K69" s="5"/>
      <c r="M69" s="18"/>
      <c r="P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J69" s="5"/>
      <c r="AK69" s="5"/>
      <c r="AL69" s="5"/>
    </row>
    <row r="70" spans="8:38" x14ac:dyDescent="0.45">
      <c r="H70" s="5"/>
      <c r="I70" s="5"/>
      <c r="J70" s="5"/>
      <c r="K70" s="5"/>
      <c r="M70" s="18"/>
      <c r="P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J70" s="5"/>
      <c r="AK70" s="5"/>
      <c r="AL70" s="5"/>
    </row>
    <row r="71" spans="8:38" x14ac:dyDescent="0.45">
      <c r="H71" s="5"/>
      <c r="I71" s="5"/>
      <c r="J71" s="5"/>
      <c r="K71" s="5"/>
      <c r="M71" s="18"/>
      <c r="P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J71" s="5"/>
      <c r="AK71" s="5"/>
      <c r="AL71" s="5"/>
    </row>
    <row r="72" spans="8:38" x14ac:dyDescent="0.45">
      <c r="H72" s="5"/>
      <c r="I72" s="5"/>
      <c r="J72" s="5"/>
      <c r="K72" s="5"/>
      <c r="M72" s="18"/>
      <c r="P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J72" s="5"/>
      <c r="AK72" s="5"/>
      <c r="AL72" s="5"/>
    </row>
    <row r="73" spans="8:38" x14ac:dyDescent="0.45">
      <c r="H73" s="5"/>
      <c r="I73" s="5"/>
      <c r="J73" s="5"/>
      <c r="K73" s="5"/>
      <c r="M73" s="18"/>
      <c r="P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J73" s="5"/>
      <c r="AK73" s="5"/>
      <c r="AL73" s="5"/>
    </row>
    <row r="74" spans="8:38" x14ac:dyDescent="0.45">
      <c r="H74" s="5"/>
      <c r="I74" s="5"/>
      <c r="J74" s="5"/>
      <c r="K74" s="5"/>
      <c r="M74" s="18"/>
      <c r="P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J74" s="5"/>
      <c r="AK74" s="5"/>
      <c r="AL74" s="5"/>
    </row>
    <row r="75" spans="8:38" x14ac:dyDescent="0.45">
      <c r="H75" s="5"/>
      <c r="I75" s="5"/>
      <c r="J75" s="5"/>
      <c r="K75" s="5"/>
      <c r="M75" s="18"/>
      <c r="P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J75" s="5"/>
      <c r="AK75" s="5"/>
      <c r="AL75" s="5"/>
    </row>
    <row r="76" spans="8:38" x14ac:dyDescent="0.45">
      <c r="H76" s="5"/>
      <c r="I76" s="5"/>
      <c r="J76" s="5"/>
      <c r="K76" s="5"/>
      <c r="M76" s="18"/>
      <c r="P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J76" s="5"/>
      <c r="AK76" s="5"/>
      <c r="AL76" s="5"/>
    </row>
    <row r="77" spans="8:38" x14ac:dyDescent="0.45">
      <c r="H77" s="5"/>
      <c r="I77" s="5"/>
      <c r="J77" s="5"/>
      <c r="K77" s="5"/>
      <c r="M77" s="18"/>
      <c r="P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J77" s="5"/>
      <c r="AK77" s="5"/>
      <c r="AL77" s="5"/>
    </row>
    <row r="78" spans="8:38" x14ac:dyDescent="0.45">
      <c r="H78" s="5"/>
      <c r="I78" s="5"/>
      <c r="J78" s="5"/>
      <c r="K78" s="5"/>
      <c r="M78" s="18"/>
      <c r="P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J78" s="5"/>
      <c r="AK78" s="5"/>
      <c r="AL78" s="5"/>
    </row>
    <row r="79" spans="8:38" x14ac:dyDescent="0.45">
      <c r="H79" s="5"/>
      <c r="I79" s="5"/>
      <c r="J79" s="5"/>
      <c r="K79" s="5"/>
      <c r="M79" s="18"/>
      <c r="P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J79" s="5"/>
      <c r="AK79" s="5"/>
      <c r="AL79" s="5"/>
    </row>
    <row r="80" spans="8:38" x14ac:dyDescent="0.45">
      <c r="H80" s="5"/>
      <c r="I80" s="5"/>
      <c r="J80" s="5"/>
      <c r="K80" s="5"/>
      <c r="M80" s="18"/>
      <c r="P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J80" s="5"/>
      <c r="AK80" s="5"/>
      <c r="AL80" s="5"/>
    </row>
    <row r="81" spans="8:38" x14ac:dyDescent="0.45">
      <c r="H81" s="5"/>
      <c r="I81" s="5"/>
      <c r="J81" s="5"/>
      <c r="K81" s="5"/>
      <c r="M81" s="18"/>
      <c r="P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J81" s="5"/>
      <c r="AK81" s="5"/>
      <c r="AL81" s="5"/>
    </row>
    <row r="82" spans="8:38" x14ac:dyDescent="0.45">
      <c r="H82" s="5"/>
      <c r="I82" s="5"/>
      <c r="J82" s="5"/>
      <c r="K82" s="5"/>
      <c r="M82" s="18"/>
      <c r="P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J82" s="5"/>
      <c r="AK82" s="5"/>
      <c r="AL82" s="5"/>
    </row>
    <row r="83" spans="8:38" x14ac:dyDescent="0.45">
      <c r="H83" s="5"/>
      <c r="I83" s="5"/>
      <c r="J83" s="5"/>
      <c r="K83" s="5"/>
      <c r="M83" s="18"/>
      <c r="P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J83" s="5"/>
      <c r="AK83" s="5"/>
      <c r="AL83" s="5"/>
    </row>
    <row r="84" spans="8:38" x14ac:dyDescent="0.45">
      <c r="H84" s="5"/>
      <c r="I84" s="5"/>
      <c r="J84" s="5"/>
      <c r="K84" s="5"/>
      <c r="M84" s="18"/>
      <c r="P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J84" s="5"/>
      <c r="AK84" s="5"/>
      <c r="AL84" s="5"/>
    </row>
    <row r="85" spans="8:38" x14ac:dyDescent="0.45">
      <c r="H85" s="5"/>
      <c r="I85" s="5"/>
      <c r="J85" s="5"/>
      <c r="K85" s="5"/>
      <c r="M85" s="18"/>
      <c r="P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J85" s="5"/>
      <c r="AK85" s="5"/>
      <c r="AL85" s="5"/>
    </row>
    <row r="86" spans="8:38" x14ac:dyDescent="0.45">
      <c r="H86" s="5"/>
      <c r="I86" s="5"/>
      <c r="J86" s="5"/>
      <c r="K86" s="5"/>
      <c r="M86" s="18"/>
      <c r="P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J86" s="5"/>
      <c r="AK86" s="5"/>
      <c r="AL86" s="5"/>
    </row>
    <row r="87" spans="8:38" x14ac:dyDescent="0.45">
      <c r="H87" s="5"/>
      <c r="I87" s="5"/>
      <c r="J87" s="5"/>
      <c r="K87" s="5"/>
      <c r="M87" s="18"/>
      <c r="P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J87" s="5"/>
      <c r="AK87" s="5"/>
      <c r="AL87" s="5"/>
    </row>
    <row r="88" spans="8:38" x14ac:dyDescent="0.45">
      <c r="H88" s="5"/>
      <c r="I88" s="5"/>
      <c r="J88" s="5"/>
      <c r="K88" s="5"/>
      <c r="M88" s="18"/>
      <c r="P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J88" s="5"/>
      <c r="AK88" s="5"/>
      <c r="AL88" s="5"/>
    </row>
    <row r="89" spans="8:38" x14ac:dyDescent="0.45">
      <c r="H89" s="5"/>
      <c r="I89" s="5"/>
      <c r="J89" s="5"/>
      <c r="K89" s="5"/>
      <c r="M89" s="18"/>
      <c r="P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J89" s="5"/>
      <c r="AK89" s="5"/>
      <c r="AL89" s="5"/>
    </row>
    <row r="90" spans="8:38" x14ac:dyDescent="0.45">
      <c r="H90" s="5"/>
      <c r="I90" s="5"/>
      <c r="J90" s="5"/>
      <c r="K90" s="5"/>
      <c r="M90" s="18"/>
      <c r="P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J90" s="5"/>
      <c r="AK90" s="5"/>
      <c r="AL90" s="5"/>
    </row>
    <row r="91" spans="8:38" x14ac:dyDescent="0.45">
      <c r="H91" s="5"/>
      <c r="I91" s="5"/>
      <c r="J91" s="5"/>
      <c r="K91" s="5"/>
      <c r="M91" s="18"/>
      <c r="P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J91" s="5"/>
      <c r="AK91" s="5"/>
      <c r="AL91" s="5"/>
    </row>
    <row r="92" spans="8:38" x14ac:dyDescent="0.45">
      <c r="H92" s="5"/>
      <c r="I92" s="5"/>
      <c r="J92" s="5"/>
      <c r="K92" s="5"/>
      <c r="M92" s="18"/>
      <c r="P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J92" s="5"/>
      <c r="AK92" s="5"/>
      <c r="AL92" s="5"/>
    </row>
    <row r="93" spans="8:38" x14ac:dyDescent="0.45">
      <c r="H93" s="5"/>
      <c r="I93" s="5"/>
      <c r="J93" s="5"/>
      <c r="K93" s="5"/>
      <c r="M93" s="18"/>
      <c r="P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J93" s="5"/>
      <c r="AK93" s="5"/>
      <c r="AL93" s="5"/>
    </row>
    <row r="94" spans="8:38" x14ac:dyDescent="0.45">
      <c r="H94" s="5"/>
      <c r="I94" s="5"/>
      <c r="J94" s="5"/>
      <c r="K94" s="5"/>
      <c r="M94" s="18"/>
      <c r="P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J94" s="5"/>
      <c r="AK94" s="5"/>
      <c r="AL94" s="5"/>
    </row>
    <row r="95" spans="8:38" x14ac:dyDescent="0.45">
      <c r="H95" s="5"/>
      <c r="I95" s="5"/>
      <c r="J95" s="5"/>
      <c r="K95" s="5"/>
      <c r="M95" s="18"/>
      <c r="P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J95" s="5"/>
      <c r="AK95" s="5"/>
      <c r="AL95" s="5"/>
    </row>
    <row r="96" spans="8:38" x14ac:dyDescent="0.45">
      <c r="H96" s="5"/>
      <c r="I96" s="5"/>
      <c r="J96" s="5"/>
      <c r="K96" s="5"/>
      <c r="M96" s="18"/>
      <c r="P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J96" s="5"/>
      <c r="AK96" s="5"/>
      <c r="AL96" s="5"/>
    </row>
    <row r="97" spans="8:38" x14ac:dyDescent="0.45">
      <c r="H97" s="5"/>
      <c r="I97" s="5"/>
      <c r="J97" s="5"/>
      <c r="K97" s="5"/>
      <c r="M97" s="18"/>
      <c r="P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J97" s="5"/>
      <c r="AK97" s="5"/>
      <c r="AL97" s="5"/>
    </row>
    <row r="98" spans="8:38" x14ac:dyDescent="0.45">
      <c r="H98" s="5"/>
      <c r="I98" s="5"/>
      <c r="J98" s="5"/>
      <c r="K98" s="5"/>
      <c r="M98" s="18"/>
      <c r="P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J98" s="5"/>
      <c r="AK98" s="5"/>
      <c r="AL98" s="5"/>
    </row>
    <row r="99" spans="8:38" x14ac:dyDescent="0.45">
      <c r="H99" s="5"/>
      <c r="I99" s="5"/>
      <c r="J99" s="5"/>
      <c r="K99" s="5"/>
      <c r="M99" s="18"/>
      <c r="P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J99" s="5"/>
      <c r="AK99" s="5"/>
      <c r="AL99" s="5"/>
    </row>
    <row r="100" spans="8:38" x14ac:dyDescent="0.45">
      <c r="H100" s="5"/>
      <c r="I100" s="5"/>
      <c r="J100" s="5"/>
      <c r="K100" s="5"/>
      <c r="M100" s="18"/>
      <c r="P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J100" s="5"/>
      <c r="AK100" s="5"/>
      <c r="AL100" s="5"/>
    </row>
    <row r="101" spans="8:38" x14ac:dyDescent="0.45">
      <c r="H101" s="5"/>
      <c r="I101" s="5"/>
      <c r="J101" s="5"/>
      <c r="K101" s="5"/>
      <c r="M101" s="18"/>
      <c r="P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J101" s="5"/>
      <c r="AK101" s="5"/>
      <c r="AL101" s="5"/>
    </row>
    <row r="102" spans="8:38" x14ac:dyDescent="0.45">
      <c r="H102" s="5"/>
      <c r="I102" s="5"/>
      <c r="J102" s="5"/>
      <c r="K102" s="5"/>
      <c r="M102" s="18"/>
      <c r="P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J102" s="5"/>
      <c r="AK102" s="5"/>
      <c r="AL102" s="5"/>
    </row>
    <row r="103" spans="8:38" x14ac:dyDescent="0.45">
      <c r="H103" s="5"/>
      <c r="I103" s="5"/>
      <c r="J103" s="5"/>
      <c r="K103" s="5"/>
      <c r="M103" s="18"/>
      <c r="P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J103" s="5"/>
      <c r="AK103" s="5"/>
      <c r="AL103" s="5"/>
    </row>
    <row r="104" spans="8:38" x14ac:dyDescent="0.45">
      <c r="H104" s="5"/>
      <c r="I104" s="5"/>
      <c r="J104" s="5"/>
      <c r="K104" s="5"/>
      <c r="M104" s="18"/>
      <c r="P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J104" s="5"/>
      <c r="AK104" s="5"/>
      <c r="AL104" s="5"/>
    </row>
    <row r="105" spans="8:38" x14ac:dyDescent="0.45">
      <c r="H105" s="5"/>
      <c r="I105" s="5"/>
      <c r="J105" s="5"/>
      <c r="K105" s="5"/>
      <c r="M105" s="18"/>
      <c r="P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J105" s="5"/>
      <c r="AK105" s="5"/>
      <c r="AL105" s="5"/>
    </row>
    <row r="106" spans="8:38" x14ac:dyDescent="0.45">
      <c r="H106" s="5"/>
      <c r="I106" s="5"/>
      <c r="J106" s="5"/>
      <c r="K106" s="5"/>
      <c r="M106" s="18"/>
      <c r="P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J106" s="5"/>
      <c r="AK106" s="5"/>
      <c r="AL106" s="5"/>
    </row>
    <row r="107" spans="8:38" x14ac:dyDescent="0.45">
      <c r="H107" s="5"/>
      <c r="I107" s="5"/>
      <c r="J107" s="5"/>
      <c r="K107" s="5"/>
      <c r="M107" s="18"/>
      <c r="P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J107" s="5"/>
      <c r="AK107" s="5"/>
      <c r="AL107" s="5"/>
    </row>
    <row r="108" spans="8:38" x14ac:dyDescent="0.45">
      <c r="H108" s="5"/>
      <c r="I108" s="5"/>
      <c r="J108" s="5"/>
      <c r="K108" s="5"/>
      <c r="M108" s="18"/>
      <c r="P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J108" s="5"/>
      <c r="AK108" s="5"/>
      <c r="AL108" s="5"/>
    </row>
    <row r="109" spans="8:38" x14ac:dyDescent="0.45">
      <c r="H109" s="5"/>
      <c r="I109" s="5"/>
      <c r="J109" s="5"/>
      <c r="K109" s="5"/>
      <c r="M109" s="18"/>
      <c r="P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J109" s="5"/>
      <c r="AK109" s="5"/>
      <c r="AL109" s="5"/>
    </row>
    <row r="110" spans="8:38" x14ac:dyDescent="0.45">
      <c r="H110" s="5"/>
      <c r="I110" s="5"/>
      <c r="J110" s="5"/>
      <c r="K110" s="5"/>
      <c r="M110" s="18"/>
      <c r="P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J110" s="5"/>
      <c r="AK110" s="5"/>
      <c r="AL110" s="5"/>
    </row>
    <row r="111" spans="8:38" x14ac:dyDescent="0.45">
      <c r="H111" s="5"/>
      <c r="I111" s="5"/>
      <c r="J111" s="5"/>
      <c r="K111" s="5"/>
      <c r="M111" s="18"/>
      <c r="P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J111" s="5"/>
      <c r="AK111" s="5"/>
      <c r="AL111" s="5"/>
    </row>
    <row r="112" spans="8:38" x14ac:dyDescent="0.45">
      <c r="H112" s="5"/>
      <c r="I112" s="5"/>
      <c r="J112" s="5"/>
      <c r="K112" s="5"/>
      <c r="M112" s="18"/>
      <c r="P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J112" s="5"/>
      <c r="AK112" s="5"/>
      <c r="AL112" s="5"/>
    </row>
    <row r="113" spans="8:38" x14ac:dyDescent="0.45">
      <c r="H113" s="5"/>
      <c r="I113" s="5"/>
      <c r="J113" s="5"/>
      <c r="K113" s="5"/>
      <c r="M113" s="18"/>
      <c r="P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J113" s="5"/>
      <c r="AK113" s="5"/>
      <c r="AL113" s="5"/>
    </row>
    <row r="114" spans="8:38" x14ac:dyDescent="0.45">
      <c r="H114" s="5"/>
      <c r="I114" s="5"/>
      <c r="J114" s="5"/>
      <c r="K114" s="5"/>
      <c r="M114" s="18"/>
      <c r="P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J114" s="5"/>
      <c r="AK114" s="5"/>
      <c r="AL114" s="5"/>
    </row>
    <row r="115" spans="8:38" x14ac:dyDescent="0.45">
      <c r="H115" s="5"/>
      <c r="I115" s="5"/>
      <c r="J115" s="5"/>
      <c r="K115" s="5"/>
      <c r="M115" s="18"/>
      <c r="P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J115" s="5"/>
      <c r="AK115" s="5"/>
      <c r="AL115" s="5"/>
    </row>
    <row r="116" spans="8:38" x14ac:dyDescent="0.45">
      <c r="H116" s="5"/>
      <c r="I116" s="5"/>
      <c r="J116" s="5"/>
      <c r="K116" s="5"/>
      <c r="M116" s="18"/>
      <c r="P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J116" s="5"/>
      <c r="AK116" s="5"/>
      <c r="AL116" s="5"/>
    </row>
    <row r="117" spans="8:38" x14ac:dyDescent="0.45">
      <c r="H117" s="5"/>
      <c r="I117" s="5"/>
      <c r="J117" s="5"/>
      <c r="K117" s="5"/>
      <c r="M117" s="18"/>
      <c r="P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J117" s="5"/>
      <c r="AK117" s="5"/>
      <c r="AL117" s="5"/>
    </row>
    <row r="118" spans="8:38" x14ac:dyDescent="0.45">
      <c r="H118" s="5"/>
      <c r="I118" s="5"/>
      <c r="J118" s="5"/>
      <c r="K118" s="5"/>
      <c r="M118" s="18"/>
      <c r="P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J118" s="5"/>
      <c r="AK118" s="5"/>
      <c r="AL118" s="5"/>
    </row>
    <row r="119" spans="8:38" x14ac:dyDescent="0.45">
      <c r="H119" s="5"/>
      <c r="I119" s="5"/>
      <c r="J119" s="5"/>
      <c r="K119" s="5"/>
      <c r="M119" s="18"/>
      <c r="P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J119" s="5"/>
      <c r="AK119" s="5"/>
      <c r="AL119" s="5"/>
    </row>
    <row r="120" spans="8:38" x14ac:dyDescent="0.45">
      <c r="H120" s="5"/>
      <c r="I120" s="5"/>
      <c r="J120" s="5"/>
      <c r="K120" s="5"/>
      <c r="M120" s="18"/>
      <c r="P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J120" s="5"/>
      <c r="AK120" s="5"/>
      <c r="AL120" s="5"/>
    </row>
    <row r="121" spans="8:38" x14ac:dyDescent="0.45">
      <c r="H121" s="5"/>
      <c r="I121" s="5"/>
      <c r="J121" s="5"/>
      <c r="K121" s="5"/>
      <c r="M121" s="18"/>
      <c r="P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J121" s="5"/>
      <c r="AL121" s="5"/>
    </row>
    <row r="122" spans="8:38" x14ac:dyDescent="0.45">
      <c r="H122" s="5"/>
      <c r="I122" s="5"/>
      <c r="J122" s="5"/>
      <c r="K122" s="5"/>
      <c r="M122" s="18"/>
      <c r="P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J122" s="5"/>
      <c r="AL122" s="5"/>
    </row>
    <row r="123" spans="8:38" x14ac:dyDescent="0.45">
      <c r="H123" s="5"/>
      <c r="I123" s="5"/>
      <c r="J123" s="5"/>
      <c r="K123" s="5"/>
      <c r="M123" s="18"/>
      <c r="P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J123" s="5"/>
      <c r="AL123" s="5"/>
    </row>
    <row r="124" spans="8:38" x14ac:dyDescent="0.45">
      <c r="H124" s="5"/>
      <c r="I124" s="5"/>
      <c r="J124" s="5"/>
      <c r="K124" s="5"/>
      <c r="M124" s="18"/>
      <c r="P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J124" s="5"/>
      <c r="AL124" s="5"/>
    </row>
    <row r="125" spans="8:38" x14ac:dyDescent="0.45">
      <c r="H125" s="5"/>
      <c r="I125" s="5"/>
      <c r="J125" s="5"/>
      <c r="K125" s="5"/>
      <c r="M125" s="18"/>
      <c r="P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J125" s="5"/>
      <c r="AL125" s="5"/>
    </row>
    <row r="126" spans="8:38" x14ac:dyDescent="0.45">
      <c r="H126" s="5"/>
      <c r="I126" s="5"/>
      <c r="J126" s="5"/>
      <c r="K126" s="5"/>
      <c r="M126" s="18"/>
      <c r="P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J126" s="5"/>
      <c r="AL126" s="5"/>
    </row>
    <row r="127" spans="8:38" x14ac:dyDescent="0.45">
      <c r="H127" s="5"/>
      <c r="I127" s="5"/>
      <c r="J127" s="5"/>
      <c r="K127" s="5"/>
      <c r="M127" s="18"/>
      <c r="P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J127" s="5"/>
      <c r="AL127" s="5"/>
    </row>
    <row r="128" spans="8:38" x14ac:dyDescent="0.45">
      <c r="H128" s="5"/>
      <c r="I128" s="5"/>
      <c r="J128" s="5"/>
      <c r="K128" s="5"/>
      <c r="M128" s="18"/>
      <c r="P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J128" s="5"/>
      <c r="AL128" s="5"/>
    </row>
    <row r="129" spans="8:38" x14ac:dyDescent="0.45">
      <c r="H129" s="5"/>
      <c r="I129" s="5"/>
      <c r="J129" s="5"/>
      <c r="K129" s="5"/>
      <c r="M129" s="18"/>
      <c r="P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J129" s="5"/>
      <c r="AL129" s="5"/>
    </row>
    <row r="130" spans="8:38" x14ac:dyDescent="0.45">
      <c r="H130" s="5"/>
      <c r="I130" s="5"/>
      <c r="J130" s="5"/>
      <c r="K130" s="5"/>
      <c r="M130" s="18"/>
      <c r="P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J130" s="5"/>
      <c r="AL130" s="5"/>
    </row>
    <row r="131" spans="8:38" x14ac:dyDescent="0.45">
      <c r="H131" s="5"/>
      <c r="I131" s="5"/>
      <c r="J131" s="5"/>
      <c r="K131" s="5"/>
      <c r="M131" s="18"/>
      <c r="P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J131" s="5"/>
      <c r="AL131" s="5"/>
    </row>
    <row r="132" spans="8:38" x14ac:dyDescent="0.45">
      <c r="H132" s="5"/>
      <c r="I132" s="5"/>
      <c r="J132" s="5"/>
      <c r="K132" s="5"/>
      <c r="M132" s="18"/>
      <c r="P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J132" s="5"/>
      <c r="AL132" s="5"/>
    </row>
    <row r="133" spans="8:38" x14ac:dyDescent="0.45">
      <c r="H133" s="5"/>
      <c r="I133" s="5"/>
      <c r="J133" s="5"/>
      <c r="K133" s="5"/>
      <c r="M133" s="18"/>
      <c r="P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J133" s="5"/>
      <c r="AL133" s="5"/>
    </row>
    <row r="134" spans="8:38" x14ac:dyDescent="0.45">
      <c r="H134" s="5"/>
      <c r="I134" s="5"/>
      <c r="J134" s="5"/>
      <c r="K134" s="5"/>
      <c r="M134" s="18"/>
      <c r="P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J134" s="5"/>
      <c r="AL134" s="5"/>
    </row>
    <row r="135" spans="8:38" x14ac:dyDescent="0.45">
      <c r="H135" s="5"/>
      <c r="I135" s="5"/>
      <c r="J135" s="5"/>
      <c r="K135" s="5"/>
      <c r="M135" s="18"/>
      <c r="P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J135" s="5"/>
      <c r="AL135" s="5"/>
    </row>
    <row r="136" spans="8:38" x14ac:dyDescent="0.45">
      <c r="H136" s="5"/>
      <c r="I136" s="5"/>
      <c r="J136" s="5"/>
      <c r="K136" s="5"/>
      <c r="M136" s="18"/>
      <c r="P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J136" s="5"/>
      <c r="AL136" s="5"/>
    </row>
    <row r="137" spans="8:38" x14ac:dyDescent="0.45">
      <c r="H137" s="5"/>
      <c r="I137" s="5"/>
      <c r="J137" s="5"/>
      <c r="K137" s="5"/>
      <c r="M137" s="18"/>
      <c r="P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J137" s="5"/>
      <c r="AL137" s="5"/>
    </row>
    <row r="138" spans="8:38" x14ac:dyDescent="0.45">
      <c r="H138" s="5"/>
      <c r="I138" s="5"/>
      <c r="J138" s="5"/>
      <c r="K138" s="5"/>
      <c r="M138" s="18"/>
      <c r="P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J138" s="5"/>
      <c r="AL138" s="5"/>
    </row>
    <row r="139" spans="8:38" x14ac:dyDescent="0.45">
      <c r="H139" s="5"/>
      <c r="I139" s="5"/>
      <c r="J139" s="5"/>
      <c r="K139" s="5"/>
      <c r="M139" s="18"/>
      <c r="P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J139" s="5"/>
      <c r="AL139" s="5"/>
    </row>
    <row r="140" spans="8:38" x14ac:dyDescent="0.45">
      <c r="H140" s="5"/>
      <c r="I140" s="5"/>
      <c r="J140" s="5"/>
      <c r="K140" s="5"/>
      <c r="M140" s="18"/>
      <c r="P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J140" s="5"/>
      <c r="AL140" s="5"/>
    </row>
  </sheetData>
  <conditionalFormatting sqref="AM1:AM1048576">
    <cfRule type="cellIs" dxfId="42" priority="2" operator="lessThan">
      <formula>0</formula>
    </cfRule>
  </conditionalFormatting>
  <conditionalFormatting sqref="AN31">
    <cfRule type="cellIs" dxfId="41" priority="1" operator="lessThan">
      <formula>0</formula>
    </cfRule>
  </conditionalFormatting>
  <printOptions gridLines="1"/>
  <pageMargins left="0.7" right="0.7" top="1.3958333333333333" bottom="0.75" header="0.3" footer="0.3"/>
  <pageSetup paperSize="5" scale="69" fitToHeight="0" orientation="landscape" r:id="rId1"/>
  <headerFooter>
    <oddHeader>&amp;C&amp;"-,Bold"&amp;14NORTH SHELBY WATER COMPANY
DEPRECIATION SCHEDULE 
SUMMARY SHEET
DECEMBER 31, 2021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N140"/>
  <sheetViews>
    <sheetView zoomScale="90" zoomScaleNormal="90" workbookViewId="0">
      <selection activeCell="D27" sqref="D27:E28"/>
    </sheetView>
  </sheetViews>
  <sheetFormatPr defaultColWidth="10.73046875" defaultRowHeight="14.25" x14ac:dyDescent="0.45"/>
  <cols>
    <col min="1" max="1" width="14.86328125" bestFit="1" customWidth="1"/>
    <col min="2" max="2" width="9.265625" style="4" bestFit="1" customWidth="1"/>
    <col min="3" max="3" width="3.265625" style="2" bestFit="1" customWidth="1"/>
    <col min="4" max="4" width="3.73046875" style="2" bestFit="1" customWidth="1"/>
    <col min="5" max="5" width="2.73046875" style="2" bestFit="1" customWidth="1"/>
    <col min="6" max="7" width="1.73046875" customWidth="1"/>
    <col min="8" max="8" width="12.86328125" bestFit="1" customWidth="1"/>
    <col min="9" max="9" width="11.73046875" bestFit="1" customWidth="1"/>
    <col min="10" max="10" width="12.59765625" bestFit="1" customWidth="1"/>
    <col min="11" max="11" width="12.86328125" bestFit="1" customWidth="1"/>
    <col min="12" max="12" width="12" style="6" bestFit="1" customWidth="1"/>
    <col min="13" max="13" width="11.59765625" style="17" bestFit="1" customWidth="1"/>
    <col min="14" max="15" width="1.73046875" customWidth="1"/>
    <col min="16" max="16" width="12.86328125" bestFit="1" customWidth="1"/>
    <col min="17" max="17" width="5.86328125" bestFit="1" customWidth="1"/>
    <col min="18" max="18" width="12.86328125" hidden="1" customWidth="1"/>
    <col min="19" max="30" width="11.73046875" hidden="1" customWidth="1"/>
    <col min="31" max="33" width="11.73046875" customWidth="1"/>
    <col min="34" max="34" width="11.73046875" style="6" bestFit="1" customWidth="1"/>
    <col min="35" max="35" width="13.1328125" style="6" bestFit="1" customWidth="1"/>
    <col min="37" max="37" width="13.1328125" bestFit="1" customWidth="1"/>
    <col min="38" max="38" width="13.86328125" bestFit="1" customWidth="1"/>
    <col min="39" max="39" width="12.86328125" bestFit="1" customWidth="1"/>
    <col min="40" max="40" width="13.3984375" style="5" bestFit="1" customWidth="1"/>
  </cols>
  <sheetData>
    <row r="1" spans="1:40" s="1" customFormat="1" x14ac:dyDescent="0.45">
      <c r="B1" s="4"/>
      <c r="C1" s="2"/>
      <c r="D1" s="2"/>
      <c r="E1" s="2"/>
      <c r="H1" s="21" t="s">
        <v>0</v>
      </c>
      <c r="I1" s="21"/>
      <c r="J1" s="21"/>
      <c r="K1" s="21" t="s">
        <v>1</v>
      </c>
      <c r="L1" s="23">
        <v>2021</v>
      </c>
      <c r="M1" s="21" t="s">
        <v>16</v>
      </c>
      <c r="P1" s="21" t="s">
        <v>2</v>
      </c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2"/>
      <c r="AI1" s="23">
        <v>2021</v>
      </c>
      <c r="AJ1" s="21"/>
      <c r="AK1" s="1" t="s">
        <v>400</v>
      </c>
      <c r="AL1" s="21" t="s">
        <v>9</v>
      </c>
      <c r="AM1" s="21" t="s">
        <v>11</v>
      </c>
      <c r="AN1" s="56" t="s">
        <v>464</v>
      </c>
    </row>
    <row r="2" spans="1:40" s="1" customFormat="1" x14ac:dyDescent="0.45">
      <c r="B2" s="4"/>
      <c r="C2" s="2"/>
      <c r="D2" s="2"/>
      <c r="E2" s="2"/>
      <c r="H2" s="21" t="s">
        <v>3</v>
      </c>
      <c r="I2" s="21" t="s">
        <v>4</v>
      </c>
      <c r="J2" s="21" t="s">
        <v>5</v>
      </c>
      <c r="K2" s="21" t="s">
        <v>3</v>
      </c>
      <c r="L2" s="23" t="s">
        <v>399</v>
      </c>
      <c r="M2" s="21" t="s">
        <v>17</v>
      </c>
      <c r="P2" s="21" t="s">
        <v>6</v>
      </c>
      <c r="Q2" s="21"/>
      <c r="R2" s="21" t="s">
        <v>0</v>
      </c>
      <c r="S2" s="21">
        <v>2006</v>
      </c>
      <c r="T2" s="21">
        <v>2007</v>
      </c>
      <c r="U2" s="21">
        <v>2008</v>
      </c>
      <c r="V2" s="21">
        <v>2009</v>
      </c>
      <c r="W2" s="21">
        <v>2010</v>
      </c>
      <c r="X2" s="21">
        <v>2011</v>
      </c>
      <c r="Y2" s="21">
        <v>2012</v>
      </c>
      <c r="Z2" s="21">
        <v>2013</v>
      </c>
      <c r="AA2" s="21">
        <v>2014</v>
      </c>
      <c r="AB2" s="21">
        <v>2015</v>
      </c>
      <c r="AC2" s="21">
        <v>2016</v>
      </c>
      <c r="AD2" s="21">
        <v>2017</v>
      </c>
      <c r="AE2" s="21">
        <v>2018</v>
      </c>
      <c r="AF2" s="21">
        <v>2019</v>
      </c>
      <c r="AG2" s="21">
        <v>2020</v>
      </c>
      <c r="AH2" s="23">
        <v>2021</v>
      </c>
      <c r="AI2" s="23" t="s">
        <v>5</v>
      </c>
      <c r="AJ2" s="21"/>
      <c r="AK2" s="1" t="s">
        <v>401</v>
      </c>
      <c r="AL2" s="21" t="s">
        <v>10</v>
      </c>
      <c r="AM2" s="21" t="s">
        <v>6</v>
      </c>
      <c r="AN2" s="56" t="s">
        <v>465</v>
      </c>
    </row>
    <row r="3" spans="1:40" x14ac:dyDescent="0.45">
      <c r="A3" s="3" t="s">
        <v>21</v>
      </c>
      <c r="B3" s="28" t="s">
        <v>17</v>
      </c>
      <c r="C3" s="29" t="s">
        <v>20</v>
      </c>
    </row>
    <row r="4" spans="1:40" x14ac:dyDescent="0.45">
      <c r="A4" s="25" t="s">
        <v>31</v>
      </c>
      <c r="B4" s="26">
        <v>36342</v>
      </c>
      <c r="C4" s="27">
        <v>30</v>
      </c>
      <c r="D4" s="4" t="s">
        <v>12</v>
      </c>
      <c r="E4" s="4" t="s">
        <v>13</v>
      </c>
      <c r="H4" s="24">
        <v>17407.96</v>
      </c>
      <c r="I4" s="5"/>
      <c r="J4" s="5"/>
      <c r="K4" s="5">
        <f>+H4+I4-J4</f>
        <v>17407.96</v>
      </c>
      <c r="L4" s="14"/>
      <c r="M4" s="18"/>
      <c r="P4" s="5">
        <f>+K4</f>
        <v>17407.96</v>
      </c>
      <c r="R4" s="13">
        <v>3771.75</v>
      </c>
      <c r="S4" s="13">
        <v>580.27</v>
      </c>
      <c r="T4" s="13">
        <v>580.27</v>
      </c>
      <c r="U4" s="13">
        <v>580.27</v>
      </c>
      <c r="V4" s="13">
        <v>580.27</v>
      </c>
      <c r="W4" s="13">
        <v>580.27</v>
      </c>
      <c r="X4" s="13">
        <v>580.27</v>
      </c>
      <c r="Y4" s="13">
        <v>580.27</v>
      </c>
      <c r="Z4" s="13">
        <v>580.27</v>
      </c>
      <c r="AA4" s="13">
        <v>580.27</v>
      </c>
      <c r="AB4" s="13">
        <v>580.27</v>
      </c>
      <c r="AC4" s="13">
        <v>580.27</v>
      </c>
      <c r="AD4" s="13">
        <v>580.27</v>
      </c>
      <c r="AE4" s="13">
        <v>580.27</v>
      </c>
      <c r="AF4" s="13">
        <v>580.27</v>
      </c>
      <c r="AG4" s="13">
        <v>580.27</v>
      </c>
      <c r="AH4" s="6">
        <f>+IF(P4-AG4-S4-R4-T4-U4-V4-W4-X4-Y4-Z4-AA4-AB4-AC4-AD4-AE4-AF4&gt;1,ROUND(P4/C4,2),0)</f>
        <v>580.27</v>
      </c>
      <c r="AI4" s="14"/>
      <c r="AJ4" s="5"/>
      <c r="AK4" s="5">
        <f>+AL4-AI4-AG4</f>
        <v>12475.800000000007</v>
      </c>
      <c r="AL4" s="5">
        <f>SUM(R4:AI4)</f>
        <v>13056.070000000007</v>
      </c>
      <c r="AM4" s="11">
        <f t="shared" ref="AM4:AM30" si="0">+P4-AL4</f>
        <v>4351.8899999999921</v>
      </c>
      <c r="AN4" s="5">
        <f>IF(AM4=0,AL4,0)</f>
        <v>0</v>
      </c>
    </row>
    <row r="5" spans="1:40" x14ac:dyDescent="0.45">
      <c r="A5" s="25" t="s">
        <v>31</v>
      </c>
      <c r="B5" s="26">
        <v>36708</v>
      </c>
      <c r="C5" s="27">
        <v>30</v>
      </c>
      <c r="D5" s="4" t="s">
        <v>12</v>
      </c>
      <c r="E5" s="4" t="s">
        <v>13</v>
      </c>
      <c r="H5" s="24">
        <v>9964.1299999999992</v>
      </c>
      <c r="I5" s="5"/>
      <c r="J5" s="5"/>
      <c r="K5" s="5">
        <f t="shared" ref="K5:K30" si="1">+H5+I5-J5</f>
        <v>9964.1299999999992</v>
      </c>
      <c r="L5" s="14"/>
      <c r="M5" s="18"/>
      <c r="P5" s="5">
        <f t="shared" ref="P5:P30" si="2">+K5</f>
        <v>9964.1299999999992</v>
      </c>
      <c r="R5" s="13">
        <v>1826.77</v>
      </c>
      <c r="S5" s="13">
        <v>332.14</v>
      </c>
      <c r="T5" s="13">
        <v>332.14</v>
      </c>
      <c r="U5" s="13">
        <v>332.14</v>
      </c>
      <c r="V5" s="13">
        <v>332.14</v>
      </c>
      <c r="W5" s="13">
        <v>332.14</v>
      </c>
      <c r="X5" s="13">
        <v>332.14</v>
      </c>
      <c r="Y5" s="13">
        <v>332.14</v>
      </c>
      <c r="Z5" s="13">
        <v>332.14</v>
      </c>
      <c r="AA5" s="13">
        <v>332.14</v>
      </c>
      <c r="AB5" s="13">
        <v>332.14</v>
      </c>
      <c r="AC5" s="13">
        <v>332.14</v>
      </c>
      <c r="AD5" s="13">
        <v>332.14</v>
      </c>
      <c r="AE5" s="13">
        <v>332.14</v>
      </c>
      <c r="AF5" s="13">
        <v>332.14</v>
      </c>
      <c r="AG5" s="13">
        <v>332.14</v>
      </c>
      <c r="AH5" s="6">
        <f t="shared" ref="AH5:AH27" si="3">+IF(P5-AG5-S5-R5-T5-U5-V5-W5-X5-Y5-Z5-AA5-AB5-AC5-AD5-AE5-AF5&gt;1,ROUND(P5/C5,2),0)</f>
        <v>332.14</v>
      </c>
      <c r="AI5" s="14"/>
      <c r="AJ5" s="5"/>
      <c r="AK5" s="5">
        <f t="shared" ref="AK5:AK30" si="4">+AL5-AI5-AG5</f>
        <v>6808.8700000000017</v>
      </c>
      <c r="AL5" s="5">
        <f t="shared" ref="AL5:AL10" si="5">SUM(R5:AI5)</f>
        <v>7141.010000000002</v>
      </c>
      <c r="AM5" s="11">
        <f t="shared" si="0"/>
        <v>2823.1199999999972</v>
      </c>
      <c r="AN5" s="5">
        <f t="shared" ref="AN5:AN30" si="6">IF(AM5=0,AL5,0)</f>
        <v>0</v>
      </c>
    </row>
    <row r="6" spans="1:40" x14ac:dyDescent="0.45">
      <c r="A6" s="25" t="s">
        <v>31</v>
      </c>
      <c r="B6" s="26">
        <v>37073</v>
      </c>
      <c r="C6" s="27">
        <v>30</v>
      </c>
      <c r="D6" s="4" t="s">
        <v>12</v>
      </c>
      <c r="E6" s="4" t="s">
        <v>13</v>
      </c>
      <c r="H6" s="24">
        <v>11346.04</v>
      </c>
      <c r="I6" s="5"/>
      <c r="J6" s="5"/>
      <c r="K6" s="5">
        <f t="shared" si="1"/>
        <v>11346.04</v>
      </c>
      <c r="L6" s="14"/>
      <c r="M6" s="18"/>
      <c r="P6" s="5">
        <f t="shared" si="2"/>
        <v>11346.04</v>
      </c>
      <c r="R6" s="13">
        <v>1701.9</v>
      </c>
      <c r="S6" s="13">
        <v>378.2</v>
      </c>
      <c r="T6" s="13">
        <v>378.2</v>
      </c>
      <c r="U6" s="13">
        <v>378.2</v>
      </c>
      <c r="V6" s="13">
        <v>378.2</v>
      </c>
      <c r="W6" s="13">
        <v>378.2</v>
      </c>
      <c r="X6" s="13">
        <v>378.2</v>
      </c>
      <c r="Y6" s="13">
        <v>378.2</v>
      </c>
      <c r="Z6" s="13">
        <v>378.2</v>
      </c>
      <c r="AA6" s="13">
        <v>378.2</v>
      </c>
      <c r="AB6" s="13">
        <v>378.2</v>
      </c>
      <c r="AC6" s="13">
        <v>378.2</v>
      </c>
      <c r="AD6" s="13">
        <v>378.2</v>
      </c>
      <c r="AE6" s="13">
        <v>378.2</v>
      </c>
      <c r="AF6" s="13">
        <v>378.2</v>
      </c>
      <c r="AG6" s="13">
        <v>378.2</v>
      </c>
      <c r="AH6" s="6">
        <f t="shared" si="3"/>
        <v>378.2</v>
      </c>
      <c r="AI6" s="14"/>
      <c r="AJ6" s="5"/>
      <c r="AK6" s="5">
        <f t="shared" si="4"/>
        <v>7374.8999999999978</v>
      </c>
      <c r="AL6" s="5">
        <f t="shared" si="5"/>
        <v>7753.0999999999976</v>
      </c>
      <c r="AM6" s="11">
        <f t="shared" si="0"/>
        <v>3592.9400000000032</v>
      </c>
      <c r="AN6" s="5">
        <f t="shared" si="6"/>
        <v>0</v>
      </c>
    </row>
    <row r="7" spans="1:40" x14ac:dyDescent="0.45">
      <c r="A7" s="25" t="s">
        <v>31</v>
      </c>
      <c r="B7" s="26">
        <v>37438</v>
      </c>
      <c r="C7" s="27">
        <v>30</v>
      </c>
      <c r="D7" s="4" t="s">
        <v>12</v>
      </c>
      <c r="E7" s="4" t="s">
        <v>13</v>
      </c>
      <c r="H7" s="24">
        <v>18875.77</v>
      </c>
      <c r="I7" s="5"/>
      <c r="J7" s="5"/>
      <c r="K7" s="5">
        <f t="shared" si="1"/>
        <v>18875.77</v>
      </c>
      <c r="L7" s="14"/>
      <c r="M7" s="18"/>
      <c r="P7" s="5">
        <f t="shared" si="2"/>
        <v>18875.77</v>
      </c>
      <c r="R7" s="13">
        <v>2202.17</v>
      </c>
      <c r="S7" s="13">
        <v>629.19000000000005</v>
      </c>
      <c r="T7" s="13">
        <v>629.19000000000005</v>
      </c>
      <c r="U7" s="13">
        <v>629.19000000000005</v>
      </c>
      <c r="V7" s="13">
        <v>629.19000000000005</v>
      </c>
      <c r="W7" s="13">
        <v>629.19000000000005</v>
      </c>
      <c r="X7" s="13">
        <v>629.19000000000005</v>
      </c>
      <c r="Y7" s="13">
        <v>629.19000000000005</v>
      </c>
      <c r="Z7" s="13">
        <v>629.19000000000005</v>
      </c>
      <c r="AA7" s="13">
        <v>629.19000000000005</v>
      </c>
      <c r="AB7" s="13">
        <v>629.19000000000005</v>
      </c>
      <c r="AC7" s="13">
        <v>629.19000000000005</v>
      </c>
      <c r="AD7" s="13">
        <v>629.19000000000005</v>
      </c>
      <c r="AE7" s="13">
        <v>629.19000000000005</v>
      </c>
      <c r="AF7" s="13">
        <v>629.19000000000005</v>
      </c>
      <c r="AG7" s="13">
        <v>629.19000000000005</v>
      </c>
      <c r="AH7" s="6">
        <f t="shared" si="3"/>
        <v>629.19000000000005</v>
      </c>
      <c r="AI7" s="14"/>
      <c r="AJ7" s="5"/>
      <c r="AK7" s="5">
        <f t="shared" si="4"/>
        <v>11640.020000000006</v>
      </c>
      <c r="AL7" s="5">
        <f t="shared" si="5"/>
        <v>12269.210000000006</v>
      </c>
      <c r="AM7" s="11">
        <f t="shared" si="0"/>
        <v>6606.559999999994</v>
      </c>
      <c r="AN7" s="5">
        <f t="shared" si="6"/>
        <v>0</v>
      </c>
    </row>
    <row r="8" spans="1:40" x14ac:dyDescent="0.45">
      <c r="A8" s="25" t="s">
        <v>31</v>
      </c>
      <c r="B8" s="26">
        <v>37803</v>
      </c>
      <c r="C8" s="27">
        <v>30</v>
      </c>
      <c r="D8" s="4" t="s">
        <v>12</v>
      </c>
      <c r="E8" s="4" t="s">
        <v>13</v>
      </c>
      <c r="H8" s="24">
        <v>17620.2</v>
      </c>
      <c r="I8" s="5"/>
      <c r="J8" s="5"/>
      <c r="K8" s="5">
        <f t="shared" si="1"/>
        <v>17620.2</v>
      </c>
      <c r="L8" s="14"/>
      <c r="M8" s="19"/>
      <c r="P8" s="5">
        <f t="shared" si="2"/>
        <v>17620.2</v>
      </c>
      <c r="R8" s="13">
        <v>1468.35</v>
      </c>
      <c r="S8" s="13">
        <v>587.34</v>
      </c>
      <c r="T8" s="13">
        <v>587.34</v>
      </c>
      <c r="U8" s="13">
        <v>587.34</v>
      </c>
      <c r="V8" s="13">
        <v>587.34</v>
      </c>
      <c r="W8" s="13">
        <v>587.34</v>
      </c>
      <c r="X8" s="13">
        <v>587.34</v>
      </c>
      <c r="Y8" s="13">
        <v>587.34</v>
      </c>
      <c r="Z8" s="13">
        <v>587.34</v>
      </c>
      <c r="AA8" s="13">
        <v>587.34</v>
      </c>
      <c r="AB8" s="13">
        <v>587.34</v>
      </c>
      <c r="AC8" s="13">
        <v>587.34</v>
      </c>
      <c r="AD8" s="13">
        <v>587.34</v>
      </c>
      <c r="AE8" s="13">
        <v>587.34</v>
      </c>
      <c r="AF8" s="13">
        <v>587.34</v>
      </c>
      <c r="AG8" s="13">
        <v>587.34</v>
      </c>
      <c r="AH8" s="6">
        <f t="shared" si="3"/>
        <v>587.34</v>
      </c>
      <c r="AI8" s="14"/>
      <c r="AJ8" s="5"/>
      <c r="AK8" s="5">
        <f t="shared" si="4"/>
        <v>10278.450000000001</v>
      </c>
      <c r="AL8" s="5">
        <f t="shared" si="5"/>
        <v>10865.79</v>
      </c>
      <c r="AM8" s="11">
        <f t="shared" si="0"/>
        <v>6754.41</v>
      </c>
      <c r="AN8" s="5">
        <f t="shared" si="6"/>
        <v>0</v>
      </c>
    </row>
    <row r="9" spans="1:40" x14ac:dyDescent="0.45">
      <c r="A9" s="25" t="s">
        <v>31</v>
      </c>
      <c r="B9" s="26">
        <v>38169</v>
      </c>
      <c r="C9" s="27">
        <v>30</v>
      </c>
      <c r="D9" s="4" t="s">
        <v>12</v>
      </c>
      <c r="E9" s="4" t="s">
        <v>13</v>
      </c>
      <c r="H9" s="24">
        <v>24910.51</v>
      </c>
      <c r="I9" s="5"/>
      <c r="J9" s="5"/>
      <c r="K9" s="5">
        <f t="shared" si="1"/>
        <v>24910.51</v>
      </c>
      <c r="L9" s="14"/>
      <c r="M9" s="19"/>
      <c r="P9" s="5">
        <f t="shared" si="2"/>
        <v>24910.51</v>
      </c>
      <c r="R9" s="13">
        <v>1245.53</v>
      </c>
      <c r="S9" s="13">
        <v>830.35</v>
      </c>
      <c r="T9" s="13">
        <v>830.35</v>
      </c>
      <c r="U9" s="13">
        <v>830.35</v>
      </c>
      <c r="V9" s="13">
        <v>830.35</v>
      </c>
      <c r="W9" s="13">
        <v>830.35</v>
      </c>
      <c r="X9" s="13">
        <v>830.35</v>
      </c>
      <c r="Y9" s="13">
        <v>830.35</v>
      </c>
      <c r="Z9" s="13">
        <v>830.35</v>
      </c>
      <c r="AA9" s="13">
        <v>830.35</v>
      </c>
      <c r="AB9" s="13">
        <v>830.35</v>
      </c>
      <c r="AC9" s="13">
        <v>830.35</v>
      </c>
      <c r="AD9" s="13">
        <v>830.35</v>
      </c>
      <c r="AE9" s="13">
        <v>830.35</v>
      </c>
      <c r="AF9" s="13">
        <v>830.35</v>
      </c>
      <c r="AG9" s="13">
        <v>830.35</v>
      </c>
      <c r="AH9" s="6">
        <f t="shared" si="3"/>
        <v>830.35</v>
      </c>
      <c r="AI9" s="14"/>
      <c r="AJ9" s="5"/>
      <c r="AK9" s="5">
        <f t="shared" si="4"/>
        <v>13700.780000000004</v>
      </c>
      <c r="AL9" s="5">
        <f t="shared" si="5"/>
        <v>14531.130000000005</v>
      </c>
      <c r="AM9" s="11">
        <f t="shared" si="0"/>
        <v>10379.379999999994</v>
      </c>
      <c r="AN9" s="5">
        <f t="shared" si="6"/>
        <v>0</v>
      </c>
    </row>
    <row r="10" spans="1:40" x14ac:dyDescent="0.45">
      <c r="A10" s="25" t="s">
        <v>31</v>
      </c>
      <c r="B10" s="26">
        <v>38534</v>
      </c>
      <c r="C10" s="27">
        <v>30</v>
      </c>
      <c r="D10" s="4" t="s">
        <v>12</v>
      </c>
      <c r="E10" s="4" t="s">
        <v>13</v>
      </c>
      <c r="H10" s="24">
        <v>27059.01</v>
      </c>
      <c r="I10" s="5"/>
      <c r="J10" s="5"/>
      <c r="K10" s="5">
        <f t="shared" si="1"/>
        <v>27059.01</v>
      </c>
      <c r="L10" s="14"/>
      <c r="M10" s="19"/>
      <c r="P10" s="5">
        <f t="shared" si="2"/>
        <v>27059.01</v>
      </c>
      <c r="R10" s="13">
        <v>450.98</v>
      </c>
      <c r="S10" s="13">
        <v>901.97</v>
      </c>
      <c r="T10" s="13">
        <v>901.97</v>
      </c>
      <c r="U10" s="13">
        <v>901.97</v>
      </c>
      <c r="V10" s="13">
        <v>901.97</v>
      </c>
      <c r="W10" s="13">
        <v>901.97</v>
      </c>
      <c r="X10" s="13">
        <v>901.97</v>
      </c>
      <c r="Y10" s="13">
        <v>901.97</v>
      </c>
      <c r="Z10" s="13">
        <v>901.97</v>
      </c>
      <c r="AA10" s="13">
        <v>901.97</v>
      </c>
      <c r="AB10" s="13">
        <v>901.97</v>
      </c>
      <c r="AC10" s="13">
        <v>901.97</v>
      </c>
      <c r="AD10" s="13">
        <v>901.97</v>
      </c>
      <c r="AE10" s="13">
        <v>901.97</v>
      </c>
      <c r="AF10" s="13">
        <v>901.97</v>
      </c>
      <c r="AG10" s="13">
        <v>901.97</v>
      </c>
      <c r="AH10" s="6">
        <f t="shared" si="3"/>
        <v>901.97</v>
      </c>
      <c r="AI10" s="14"/>
      <c r="AJ10" s="5"/>
      <c r="AK10" s="5">
        <f t="shared" si="4"/>
        <v>13980.529999999997</v>
      </c>
      <c r="AL10" s="5">
        <f t="shared" si="5"/>
        <v>14882.499999999996</v>
      </c>
      <c r="AM10" s="11">
        <f t="shared" si="0"/>
        <v>12176.510000000002</v>
      </c>
      <c r="AN10" s="5">
        <f t="shared" si="6"/>
        <v>0</v>
      </c>
    </row>
    <row r="11" spans="1:40" x14ac:dyDescent="0.45">
      <c r="A11" s="25" t="s">
        <v>31</v>
      </c>
      <c r="B11" s="26">
        <v>38899</v>
      </c>
      <c r="C11" s="27">
        <v>30</v>
      </c>
      <c r="D11" s="4" t="s">
        <v>12</v>
      </c>
      <c r="E11" s="4" t="s">
        <v>13</v>
      </c>
      <c r="H11" s="24">
        <v>34939.18</v>
      </c>
      <c r="I11" s="5"/>
      <c r="J11" s="5"/>
      <c r="K11" s="5">
        <f t="shared" si="1"/>
        <v>34939.18</v>
      </c>
      <c r="L11" s="14"/>
      <c r="M11" s="19"/>
      <c r="P11" s="5">
        <f t="shared" si="2"/>
        <v>34939.18</v>
      </c>
      <c r="R11" s="13">
        <v>0</v>
      </c>
      <c r="S11" s="13">
        <v>582.32000000000005</v>
      </c>
      <c r="T11" s="13">
        <v>1164.6400000000001</v>
      </c>
      <c r="U11" s="13">
        <v>1164.6400000000001</v>
      </c>
      <c r="V11" s="13">
        <v>1164.6400000000001</v>
      </c>
      <c r="W11" s="13">
        <v>1164.6400000000001</v>
      </c>
      <c r="X11" s="13">
        <v>1164.6400000000001</v>
      </c>
      <c r="Y11" s="13">
        <v>1164.6400000000001</v>
      </c>
      <c r="Z11" s="13">
        <v>1164.6400000000001</v>
      </c>
      <c r="AA11" s="13">
        <v>1164.6400000000001</v>
      </c>
      <c r="AB11" s="13">
        <v>1164.6400000000001</v>
      </c>
      <c r="AC11" s="13">
        <v>1164.6400000000001</v>
      </c>
      <c r="AD11" s="13">
        <v>1164.6400000000001</v>
      </c>
      <c r="AE11" s="13">
        <v>1164.6400000000001</v>
      </c>
      <c r="AF11" s="13">
        <v>1164.6400000000001</v>
      </c>
      <c r="AG11" s="13">
        <v>1164.6400000000001</v>
      </c>
      <c r="AH11" s="6">
        <f t="shared" si="3"/>
        <v>1164.6400000000001</v>
      </c>
      <c r="AI11" s="14"/>
      <c r="AJ11" s="5"/>
      <c r="AK11" s="5">
        <f t="shared" si="4"/>
        <v>16887.28</v>
      </c>
      <c r="AL11" s="5">
        <f t="shared" ref="AL11:AL30" si="7">SUM(R11:AI11)</f>
        <v>18051.919999999998</v>
      </c>
      <c r="AM11" s="11">
        <f t="shared" si="0"/>
        <v>16887.260000000002</v>
      </c>
      <c r="AN11" s="5">
        <f t="shared" si="6"/>
        <v>0</v>
      </c>
    </row>
    <row r="12" spans="1:40" x14ac:dyDescent="0.45">
      <c r="A12" s="25" t="s">
        <v>31</v>
      </c>
      <c r="B12" s="26">
        <v>39264</v>
      </c>
      <c r="C12" s="27">
        <v>30</v>
      </c>
      <c r="D12" s="4" t="s">
        <v>12</v>
      </c>
      <c r="E12" s="4" t="s">
        <v>13</v>
      </c>
      <c r="H12" s="24">
        <v>23160</v>
      </c>
      <c r="I12" s="5"/>
      <c r="J12" s="5"/>
      <c r="K12" s="5">
        <f t="shared" si="1"/>
        <v>23160</v>
      </c>
      <c r="L12" s="14"/>
      <c r="M12" s="19"/>
      <c r="P12" s="5">
        <f t="shared" si="2"/>
        <v>23160</v>
      </c>
      <c r="R12" s="13">
        <v>0</v>
      </c>
      <c r="S12" s="13">
        <v>0</v>
      </c>
      <c r="T12" s="13">
        <v>386</v>
      </c>
      <c r="U12" s="13">
        <v>772</v>
      </c>
      <c r="V12" s="13">
        <v>772</v>
      </c>
      <c r="W12" s="13">
        <v>772</v>
      </c>
      <c r="X12" s="13">
        <v>772</v>
      </c>
      <c r="Y12" s="13">
        <v>772</v>
      </c>
      <c r="Z12" s="13">
        <v>772</v>
      </c>
      <c r="AA12" s="13">
        <v>772</v>
      </c>
      <c r="AB12" s="13">
        <v>772</v>
      </c>
      <c r="AC12" s="13">
        <v>772</v>
      </c>
      <c r="AD12" s="13">
        <v>772</v>
      </c>
      <c r="AE12" s="13">
        <v>772</v>
      </c>
      <c r="AF12" s="13">
        <v>772</v>
      </c>
      <c r="AG12" s="13">
        <v>772</v>
      </c>
      <c r="AH12" s="6">
        <f t="shared" si="3"/>
        <v>772</v>
      </c>
      <c r="AI12" s="14"/>
      <c r="AJ12" s="5"/>
      <c r="AK12" s="5">
        <f t="shared" si="4"/>
        <v>10422</v>
      </c>
      <c r="AL12" s="5">
        <f t="shared" si="7"/>
        <v>11194</v>
      </c>
      <c r="AM12" s="11">
        <f t="shared" si="0"/>
        <v>11966</v>
      </c>
      <c r="AN12" s="5">
        <f t="shared" si="6"/>
        <v>0</v>
      </c>
    </row>
    <row r="13" spans="1:40" x14ac:dyDescent="0.45">
      <c r="A13" s="25" t="s">
        <v>31</v>
      </c>
      <c r="B13" s="26">
        <v>39630</v>
      </c>
      <c r="C13" s="27">
        <v>30</v>
      </c>
      <c r="D13" s="4" t="s">
        <v>12</v>
      </c>
      <c r="E13" s="4" t="s">
        <v>13</v>
      </c>
      <c r="H13" s="24">
        <v>14400</v>
      </c>
      <c r="I13" s="5"/>
      <c r="J13" s="5"/>
      <c r="K13" s="5">
        <f t="shared" si="1"/>
        <v>14400</v>
      </c>
      <c r="L13" s="14"/>
      <c r="M13" s="19"/>
      <c r="P13" s="5">
        <f t="shared" si="2"/>
        <v>14400</v>
      </c>
      <c r="R13" s="13">
        <v>0</v>
      </c>
      <c r="S13" s="13">
        <v>0</v>
      </c>
      <c r="T13" s="13">
        <v>0</v>
      </c>
      <c r="U13" s="13">
        <v>240</v>
      </c>
      <c r="V13" s="13">
        <v>480</v>
      </c>
      <c r="W13" s="13">
        <v>480</v>
      </c>
      <c r="X13" s="13">
        <v>480</v>
      </c>
      <c r="Y13" s="13">
        <v>480</v>
      </c>
      <c r="Z13" s="13">
        <v>480</v>
      </c>
      <c r="AA13" s="13">
        <v>480</v>
      </c>
      <c r="AB13" s="13">
        <v>480</v>
      </c>
      <c r="AC13" s="13">
        <v>480</v>
      </c>
      <c r="AD13" s="13">
        <v>480</v>
      </c>
      <c r="AE13" s="13">
        <v>480</v>
      </c>
      <c r="AF13" s="13">
        <v>480</v>
      </c>
      <c r="AG13" s="13">
        <v>480</v>
      </c>
      <c r="AH13" s="6">
        <f t="shared" si="3"/>
        <v>480</v>
      </c>
      <c r="AI13" s="14"/>
      <c r="AJ13" s="5"/>
      <c r="AK13" s="5">
        <f t="shared" si="4"/>
        <v>6000</v>
      </c>
      <c r="AL13" s="5">
        <f t="shared" si="7"/>
        <v>6480</v>
      </c>
      <c r="AM13" s="11">
        <f t="shared" si="0"/>
        <v>7920</v>
      </c>
      <c r="AN13" s="5">
        <f t="shared" si="6"/>
        <v>0</v>
      </c>
    </row>
    <row r="14" spans="1:40" x14ac:dyDescent="0.45">
      <c r="A14" s="25" t="s">
        <v>31</v>
      </c>
      <c r="B14" s="26">
        <v>39995</v>
      </c>
      <c r="C14" s="27">
        <v>30</v>
      </c>
      <c r="D14" s="4" t="s">
        <v>12</v>
      </c>
      <c r="E14" s="4" t="s">
        <v>13</v>
      </c>
      <c r="H14" s="24">
        <v>5400</v>
      </c>
      <c r="I14" s="5"/>
      <c r="J14" s="5"/>
      <c r="K14" s="5">
        <f t="shared" si="1"/>
        <v>5400</v>
      </c>
      <c r="L14" s="14"/>
      <c r="M14" s="19"/>
      <c r="P14" s="5">
        <f t="shared" si="2"/>
        <v>5400</v>
      </c>
      <c r="R14" s="13">
        <v>0</v>
      </c>
      <c r="S14" s="13">
        <v>0</v>
      </c>
      <c r="T14" s="13">
        <v>0</v>
      </c>
      <c r="U14" s="13">
        <v>0</v>
      </c>
      <c r="V14" s="13">
        <v>90</v>
      </c>
      <c r="W14" s="13">
        <v>180</v>
      </c>
      <c r="X14" s="13">
        <v>180</v>
      </c>
      <c r="Y14" s="13">
        <v>180</v>
      </c>
      <c r="Z14" s="13">
        <v>180</v>
      </c>
      <c r="AA14" s="13">
        <v>180</v>
      </c>
      <c r="AB14" s="13">
        <v>180</v>
      </c>
      <c r="AC14" s="13">
        <v>180</v>
      </c>
      <c r="AD14" s="13">
        <v>180</v>
      </c>
      <c r="AE14" s="13">
        <v>180</v>
      </c>
      <c r="AF14" s="13">
        <v>180</v>
      </c>
      <c r="AG14" s="13">
        <v>180</v>
      </c>
      <c r="AH14" s="6">
        <f t="shared" si="3"/>
        <v>180</v>
      </c>
      <c r="AI14" s="14"/>
      <c r="AJ14" s="5"/>
      <c r="AK14" s="5">
        <f t="shared" si="4"/>
        <v>2070</v>
      </c>
      <c r="AL14" s="5">
        <f t="shared" si="7"/>
        <v>2250</v>
      </c>
      <c r="AM14" s="11">
        <f t="shared" si="0"/>
        <v>3150</v>
      </c>
      <c r="AN14" s="5">
        <f t="shared" si="6"/>
        <v>0</v>
      </c>
    </row>
    <row r="15" spans="1:40" x14ac:dyDescent="0.45">
      <c r="A15" s="25" t="s">
        <v>31</v>
      </c>
      <c r="B15" s="26">
        <v>40360</v>
      </c>
      <c r="C15" s="27">
        <v>30</v>
      </c>
      <c r="D15" s="4" t="s">
        <v>12</v>
      </c>
      <c r="E15" s="4" t="s">
        <v>13</v>
      </c>
      <c r="H15" s="24">
        <v>6800</v>
      </c>
      <c r="I15" s="5"/>
      <c r="J15" s="5"/>
      <c r="K15" s="5">
        <f t="shared" si="1"/>
        <v>6800</v>
      </c>
      <c r="L15" s="14"/>
      <c r="M15" s="19"/>
      <c r="P15" s="5">
        <f t="shared" si="2"/>
        <v>6800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113</v>
      </c>
      <c r="X15" s="13">
        <v>227</v>
      </c>
      <c r="Y15" s="13">
        <v>227</v>
      </c>
      <c r="Z15" s="13">
        <v>227</v>
      </c>
      <c r="AA15" s="13">
        <v>227</v>
      </c>
      <c r="AB15" s="13">
        <v>227</v>
      </c>
      <c r="AC15" s="13">
        <v>227</v>
      </c>
      <c r="AD15" s="13">
        <v>226.67</v>
      </c>
      <c r="AE15" s="13">
        <v>226.67</v>
      </c>
      <c r="AF15" s="13">
        <v>226.67</v>
      </c>
      <c r="AG15" s="13">
        <v>226.67</v>
      </c>
      <c r="AH15" s="6">
        <f t="shared" si="3"/>
        <v>226.67</v>
      </c>
      <c r="AI15" s="14"/>
      <c r="AJ15" s="5"/>
      <c r="AK15" s="5">
        <f t="shared" si="4"/>
        <v>2381.6800000000003</v>
      </c>
      <c r="AL15" s="5">
        <f t="shared" si="7"/>
        <v>2608.3500000000004</v>
      </c>
      <c r="AM15" s="11">
        <f t="shared" si="0"/>
        <v>4191.6499999999996</v>
      </c>
      <c r="AN15" s="5">
        <f t="shared" si="6"/>
        <v>0</v>
      </c>
    </row>
    <row r="16" spans="1:40" x14ac:dyDescent="0.45">
      <c r="A16" s="25" t="s">
        <v>31</v>
      </c>
      <c r="B16" s="26">
        <v>40725</v>
      </c>
      <c r="C16" s="27">
        <v>30</v>
      </c>
      <c r="D16" s="4" t="s">
        <v>12</v>
      </c>
      <c r="E16" s="4" t="s">
        <v>13</v>
      </c>
      <c r="H16" s="24">
        <v>6400</v>
      </c>
      <c r="I16" s="5"/>
      <c r="J16" s="5"/>
      <c r="K16" s="5">
        <f t="shared" si="1"/>
        <v>6400</v>
      </c>
      <c r="L16" s="14"/>
      <c r="M16" s="19"/>
      <c r="P16" s="5">
        <f t="shared" si="2"/>
        <v>6400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107</v>
      </c>
      <c r="Y16" s="13">
        <v>213</v>
      </c>
      <c r="Z16" s="13">
        <v>213</v>
      </c>
      <c r="AA16" s="13">
        <v>213</v>
      </c>
      <c r="AB16" s="13">
        <v>213</v>
      </c>
      <c r="AC16" s="13">
        <v>213</v>
      </c>
      <c r="AD16" s="13">
        <v>213.33</v>
      </c>
      <c r="AE16" s="13">
        <v>213.33</v>
      </c>
      <c r="AF16" s="13">
        <v>213.33</v>
      </c>
      <c r="AG16" s="13">
        <v>213.33</v>
      </c>
      <c r="AH16" s="6">
        <f t="shared" si="3"/>
        <v>213.33</v>
      </c>
      <c r="AI16" s="14"/>
      <c r="AJ16" s="5"/>
      <c r="AK16" s="5">
        <f t="shared" si="4"/>
        <v>2025.3199999999997</v>
      </c>
      <c r="AL16" s="5">
        <f t="shared" si="7"/>
        <v>2238.6499999999996</v>
      </c>
      <c r="AM16" s="11">
        <f t="shared" si="0"/>
        <v>4161.3500000000004</v>
      </c>
      <c r="AN16" s="5">
        <f t="shared" si="6"/>
        <v>0</v>
      </c>
    </row>
    <row r="17" spans="1:40" x14ac:dyDescent="0.45">
      <c r="A17" s="25" t="s">
        <v>31</v>
      </c>
      <c r="B17" s="26">
        <v>41091</v>
      </c>
      <c r="C17" s="27">
        <v>30</v>
      </c>
      <c r="D17" s="4" t="s">
        <v>12</v>
      </c>
      <c r="E17" s="4" t="s">
        <v>13</v>
      </c>
      <c r="H17" s="24">
        <v>8320</v>
      </c>
      <c r="I17" s="5"/>
      <c r="J17" s="5"/>
      <c r="K17" s="5">
        <f t="shared" si="1"/>
        <v>8320</v>
      </c>
      <c r="L17" s="14"/>
      <c r="M17" s="19"/>
      <c r="P17" s="5">
        <f t="shared" si="2"/>
        <v>8320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139</v>
      </c>
      <c r="Z17" s="13">
        <v>277</v>
      </c>
      <c r="AA17" s="13">
        <v>277</v>
      </c>
      <c r="AB17" s="13">
        <v>277</v>
      </c>
      <c r="AC17" s="13">
        <v>277</v>
      </c>
      <c r="AD17" s="13">
        <v>277.33</v>
      </c>
      <c r="AE17" s="13">
        <v>277.33</v>
      </c>
      <c r="AF17" s="13">
        <v>277.33</v>
      </c>
      <c r="AG17" s="13">
        <v>277.33</v>
      </c>
      <c r="AH17" s="6">
        <f t="shared" si="3"/>
        <v>277.33</v>
      </c>
      <c r="AI17" s="14"/>
      <c r="AJ17" s="5"/>
      <c r="AK17" s="5">
        <f t="shared" si="4"/>
        <v>2356.3199999999997</v>
      </c>
      <c r="AL17" s="5">
        <f t="shared" si="7"/>
        <v>2633.6499999999996</v>
      </c>
      <c r="AM17" s="11">
        <f t="shared" si="0"/>
        <v>5686.35</v>
      </c>
      <c r="AN17" s="5">
        <f t="shared" si="6"/>
        <v>0</v>
      </c>
    </row>
    <row r="18" spans="1:40" x14ac:dyDescent="0.45">
      <c r="A18" s="25" t="s">
        <v>31</v>
      </c>
      <c r="B18" s="26">
        <v>41456</v>
      </c>
      <c r="C18" s="27">
        <v>30</v>
      </c>
      <c r="D18" s="4" t="s">
        <v>12</v>
      </c>
      <c r="E18" s="4" t="s">
        <v>13</v>
      </c>
      <c r="H18" s="24">
        <v>12000</v>
      </c>
      <c r="I18" s="5"/>
      <c r="J18" s="5"/>
      <c r="K18" s="5">
        <f t="shared" si="1"/>
        <v>12000</v>
      </c>
      <c r="L18" s="14"/>
      <c r="M18" s="19"/>
      <c r="P18" s="5">
        <f t="shared" si="2"/>
        <v>12000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200</v>
      </c>
      <c r="AA18" s="13">
        <v>400</v>
      </c>
      <c r="AB18" s="13">
        <v>400</v>
      </c>
      <c r="AC18" s="13">
        <v>400</v>
      </c>
      <c r="AD18" s="13">
        <v>400</v>
      </c>
      <c r="AE18" s="13">
        <v>400</v>
      </c>
      <c r="AF18" s="13">
        <v>400</v>
      </c>
      <c r="AG18" s="13">
        <v>400</v>
      </c>
      <c r="AH18" s="6">
        <f t="shared" si="3"/>
        <v>400</v>
      </c>
      <c r="AI18" s="14"/>
      <c r="AJ18" s="5"/>
      <c r="AK18" s="5">
        <f t="shared" si="4"/>
        <v>3000</v>
      </c>
      <c r="AL18" s="5">
        <f t="shared" si="7"/>
        <v>3400</v>
      </c>
      <c r="AM18" s="11">
        <f t="shared" si="0"/>
        <v>8600</v>
      </c>
      <c r="AN18" s="5">
        <f t="shared" si="6"/>
        <v>0</v>
      </c>
    </row>
    <row r="19" spans="1:40" x14ac:dyDescent="0.45">
      <c r="A19" s="25" t="s">
        <v>31</v>
      </c>
      <c r="B19" s="26">
        <v>41821</v>
      </c>
      <c r="C19" s="27">
        <v>30</v>
      </c>
      <c r="D19" s="4" t="s">
        <v>12</v>
      </c>
      <c r="E19" s="4" t="s">
        <v>13</v>
      </c>
      <c r="H19" s="24">
        <v>22356.38</v>
      </c>
      <c r="I19" s="5"/>
      <c r="J19" s="5"/>
      <c r="K19" s="5">
        <f t="shared" si="1"/>
        <v>22356.38</v>
      </c>
      <c r="L19" s="14"/>
      <c r="M19" s="19"/>
      <c r="P19" s="5">
        <f t="shared" si="2"/>
        <v>22356.38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373</v>
      </c>
      <c r="AB19" s="13">
        <v>745.22</v>
      </c>
      <c r="AC19" s="13">
        <v>745.22</v>
      </c>
      <c r="AD19" s="13">
        <v>745.21</v>
      </c>
      <c r="AE19" s="13">
        <v>745.21</v>
      </c>
      <c r="AF19" s="13">
        <v>745.21</v>
      </c>
      <c r="AG19" s="13">
        <v>745.21</v>
      </c>
      <c r="AH19" s="6">
        <f t="shared" si="3"/>
        <v>745.21</v>
      </c>
      <c r="AI19" s="14"/>
      <c r="AJ19" s="5"/>
      <c r="AK19" s="5">
        <f t="shared" si="4"/>
        <v>4844.28</v>
      </c>
      <c r="AL19" s="5">
        <f t="shared" si="7"/>
        <v>5589.49</v>
      </c>
      <c r="AM19" s="11">
        <f t="shared" si="0"/>
        <v>16766.89</v>
      </c>
      <c r="AN19" s="5">
        <f t="shared" si="6"/>
        <v>0</v>
      </c>
    </row>
    <row r="20" spans="1:40" x14ac:dyDescent="0.45">
      <c r="A20" s="25" t="s">
        <v>31</v>
      </c>
      <c r="B20" s="26">
        <v>42186</v>
      </c>
      <c r="C20" s="27">
        <v>30</v>
      </c>
      <c r="D20" s="4" t="s">
        <v>12</v>
      </c>
      <c r="E20" s="4" t="s">
        <v>13</v>
      </c>
      <c r="H20" s="24">
        <v>23020</v>
      </c>
      <c r="I20" s="5"/>
      <c r="J20" s="5"/>
      <c r="K20" s="5">
        <f t="shared" si="1"/>
        <v>23020</v>
      </c>
      <c r="L20" s="14"/>
      <c r="M20" s="19"/>
      <c r="P20" s="5">
        <f t="shared" si="2"/>
        <v>23020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383.67</v>
      </c>
      <c r="AC20" s="13">
        <v>767.34</v>
      </c>
      <c r="AD20" s="13">
        <v>767.33</v>
      </c>
      <c r="AE20" s="13">
        <v>767.33</v>
      </c>
      <c r="AF20" s="13">
        <v>767.33</v>
      </c>
      <c r="AG20" s="13">
        <v>767.33</v>
      </c>
      <c r="AH20" s="6">
        <f t="shared" si="3"/>
        <v>767.33</v>
      </c>
      <c r="AI20" s="14"/>
      <c r="AJ20" s="5"/>
      <c r="AK20" s="5">
        <f t="shared" si="4"/>
        <v>4220.33</v>
      </c>
      <c r="AL20" s="5">
        <f t="shared" si="7"/>
        <v>4987.66</v>
      </c>
      <c r="AM20" s="11">
        <f t="shared" si="0"/>
        <v>18032.34</v>
      </c>
      <c r="AN20" s="5">
        <f t="shared" si="6"/>
        <v>0</v>
      </c>
    </row>
    <row r="21" spans="1:40" x14ac:dyDescent="0.45">
      <c r="A21" s="25" t="s">
        <v>31</v>
      </c>
      <c r="B21" s="26">
        <v>42552</v>
      </c>
      <c r="C21" s="27">
        <v>30</v>
      </c>
      <c r="D21" s="4" t="s">
        <v>12</v>
      </c>
      <c r="E21" s="4" t="s">
        <v>13</v>
      </c>
      <c r="H21" s="24">
        <v>28105</v>
      </c>
      <c r="I21" s="5"/>
      <c r="J21" s="5"/>
      <c r="K21" s="5">
        <f t="shared" si="1"/>
        <v>28105</v>
      </c>
      <c r="L21" s="14"/>
      <c r="M21" s="19"/>
      <c r="P21" s="5">
        <f t="shared" si="2"/>
        <v>28105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468.42</v>
      </c>
      <c r="AD21" s="13">
        <v>936.83</v>
      </c>
      <c r="AE21" s="13">
        <v>936.83</v>
      </c>
      <c r="AF21" s="13">
        <v>936.83</v>
      </c>
      <c r="AG21" s="13">
        <v>936.83</v>
      </c>
      <c r="AH21" s="6">
        <f t="shared" si="3"/>
        <v>936.83</v>
      </c>
      <c r="AI21" s="14"/>
      <c r="AJ21" s="5"/>
      <c r="AK21" s="5">
        <f t="shared" si="4"/>
        <v>4215.74</v>
      </c>
      <c r="AL21" s="5">
        <f t="shared" si="7"/>
        <v>5152.57</v>
      </c>
      <c r="AM21" s="11">
        <f t="shared" si="0"/>
        <v>22952.43</v>
      </c>
      <c r="AN21" s="5">
        <f t="shared" si="6"/>
        <v>0</v>
      </c>
    </row>
    <row r="22" spans="1:40" x14ac:dyDescent="0.45">
      <c r="A22" s="25" t="s">
        <v>31</v>
      </c>
      <c r="B22" s="26">
        <v>42917</v>
      </c>
      <c r="C22" s="27">
        <v>30</v>
      </c>
      <c r="D22" s="4" t="s">
        <v>12</v>
      </c>
      <c r="E22" s="4" t="s">
        <v>13</v>
      </c>
      <c r="H22" s="24">
        <v>39125</v>
      </c>
      <c r="I22" s="5"/>
      <c r="J22" s="5"/>
      <c r="K22" s="5">
        <f t="shared" si="1"/>
        <v>39125</v>
      </c>
      <c r="L22" s="14"/>
      <c r="M22" s="19"/>
      <c r="P22" s="5">
        <f t="shared" si="2"/>
        <v>39125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>
        <v>652.08500000000004</v>
      </c>
      <c r="AE22" s="13">
        <v>1304.17</v>
      </c>
      <c r="AF22" s="13">
        <v>1304.17</v>
      </c>
      <c r="AG22" s="13">
        <v>1304.17</v>
      </c>
      <c r="AH22" s="6">
        <f t="shared" si="3"/>
        <v>1304.17</v>
      </c>
      <c r="AI22" s="14"/>
      <c r="AJ22" s="5"/>
      <c r="AK22" s="5">
        <f t="shared" si="4"/>
        <v>4564.5950000000003</v>
      </c>
      <c r="AL22" s="5">
        <f t="shared" si="7"/>
        <v>5868.7650000000003</v>
      </c>
      <c r="AM22" s="11">
        <f t="shared" si="0"/>
        <v>33256.235000000001</v>
      </c>
      <c r="AN22" s="5">
        <f t="shared" si="6"/>
        <v>0</v>
      </c>
    </row>
    <row r="23" spans="1:40" x14ac:dyDescent="0.45">
      <c r="A23" s="25" t="s">
        <v>31</v>
      </c>
      <c r="B23" s="26">
        <v>43282</v>
      </c>
      <c r="C23" s="27">
        <v>30</v>
      </c>
      <c r="D23" s="4" t="s">
        <v>12</v>
      </c>
      <c r="E23" s="4" t="s">
        <v>13</v>
      </c>
      <c r="H23" s="24">
        <v>28800</v>
      </c>
      <c r="I23" s="5"/>
      <c r="J23" s="5"/>
      <c r="K23" s="5">
        <f t="shared" si="1"/>
        <v>28800</v>
      </c>
      <c r="L23" s="14"/>
      <c r="M23" s="19"/>
      <c r="P23" s="5">
        <f t="shared" si="2"/>
        <v>28800</v>
      </c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>
        <v>480</v>
      </c>
      <c r="AF23" s="13">
        <v>960</v>
      </c>
      <c r="AG23" s="13">
        <v>960</v>
      </c>
      <c r="AH23" s="6">
        <f t="shared" si="3"/>
        <v>960</v>
      </c>
      <c r="AI23" s="14"/>
      <c r="AJ23" s="5"/>
      <c r="AK23" s="5">
        <f t="shared" si="4"/>
        <v>2400</v>
      </c>
      <c r="AL23" s="5">
        <f>SUM(R23:AI23)</f>
        <v>3360</v>
      </c>
      <c r="AM23" s="11">
        <f t="shared" si="0"/>
        <v>25440</v>
      </c>
      <c r="AN23" s="5">
        <f t="shared" si="6"/>
        <v>0</v>
      </c>
    </row>
    <row r="24" spans="1:40" x14ac:dyDescent="0.45">
      <c r="A24" s="25" t="s">
        <v>31</v>
      </c>
      <c r="B24" s="26">
        <v>43282</v>
      </c>
      <c r="C24" s="27">
        <v>30</v>
      </c>
      <c r="D24" s="4" t="s">
        <v>12</v>
      </c>
      <c r="E24" s="4" t="s">
        <v>13</v>
      </c>
      <c r="H24" s="24">
        <v>1525</v>
      </c>
      <c r="I24" s="5"/>
      <c r="J24" s="5"/>
      <c r="K24" s="5">
        <f t="shared" si="1"/>
        <v>1525</v>
      </c>
      <c r="L24" s="14"/>
      <c r="M24" s="19"/>
      <c r="P24" s="5">
        <f t="shared" si="2"/>
        <v>1525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>
        <v>25.414999999999999</v>
      </c>
      <c r="AF24" s="13">
        <v>50.83</v>
      </c>
      <c r="AG24" s="13">
        <v>50.83</v>
      </c>
      <c r="AH24" s="6">
        <f t="shared" si="3"/>
        <v>50.83</v>
      </c>
      <c r="AI24" s="14"/>
      <c r="AJ24" s="5"/>
      <c r="AK24" s="5">
        <f t="shared" si="4"/>
        <v>127.075</v>
      </c>
      <c r="AL24" s="5">
        <f t="shared" si="7"/>
        <v>177.905</v>
      </c>
      <c r="AM24" s="11">
        <f t="shared" si="0"/>
        <v>1347.095</v>
      </c>
      <c r="AN24" s="5">
        <f t="shared" si="6"/>
        <v>0</v>
      </c>
    </row>
    <row r="25" spans="1:40" x14ac:dyDescent="0.45">
      <c r="A25" s="25" t="s">
        <v>31</v>
      </c>
      <c r="B25" s="26">
        <v>43647</v>
      </c>
      <c r="C25" s="27">
        <v>30</v>
      </c>
      <c r="D25" s="4" t="s">
        <v>12</v>
      </c>
      <c r="E25" s="4" t="s">
        <v>13</v>
      </c>
      <c r="H25" s="24">
        <v>24763.48</v>
      </c>
      <c r="I25" s="5"/>
      <c r="J25" s="5"/>
      <c r="K25" s="5">
        <f t="shared" si="1"/>
        <v>24763.48</v>
      </c>
      <c r="L25" s="14"/>
      <c r="M25" s="19"/>
      <c r="P25" s="5">
        <f t="shared" si="2"/>
        <v>24763.48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>
        <v>412.72500000000002</v>
      </c>
      <c r="AG25" s="13">
        <v>825.45</v>
      </c>
      <c r="AH25" s="6">
        <f t="shared" si="3"/>
        <v>825.45</v>
      </c>
      <c r="AI25" s="14"/>
      <c r="AJ25" s="5"/>
      <c r="AK25" s="5">
        <f t="shared" si="4"/>
        <v>1238.175</v>
      </c>
      <c r="AL25" s="5">
        <f t="shared" si="7"/>
        <v>2063.625</v>
      </c>
      <c r="AM25" s="11">
        <f t="shared" si="0"/>
        <v>22699.855</v>
      </c>
      <c r="AN25" s="5">
        <f t="shared" si="6"/>
        <v>0</v>
      </c>
    </row>
    <row r="26" spans="1:40" x14ac:dyDescent="0.45">
      <c r="A26" s="25" t="s">
        <v>490</v>
      </c>
      <c r="B26" s="26">
        <v>43647</v>
      </c>
      <c r="C26" s="27">
        <v>30</v>
      </c>
      <c r="D26" s="4" t="s">
        <v>12</v>
      </c>
      <c r="E26" s="4" t="s">
        <v>13</v>
      </c>
      <c r="H26" s="24">
        <v>14824.77</v>
      </c>
      <c r="I26" s="5"/>
      <c r="J26" s="5"/>
      <c r="K26" s="5">
        <f t="shared" si="1"/>
        <v>14824.77</v>
      </c>
      <c r="L26" s="14"/>
      <c r="M26" s="19"/>
      <c r="P26" s="5">
        <f t="shared" si="2"/>
        <v>14824.77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>
        <v>247.08</v>
      </c>
      <c r="AG26" s="13">
        <v>494.16</v>
      </c>
      <c r="AH26" s="6">
        <f t="shared" si="3"/>
        <v>494.16</v>
      </c>
      <c r="AI26" s="14"/>
      <c r="AJ26" s="5"/>
      <c r="AK26" s="5">
        <f t="shared" si="4"/>
        <v>741.24</v>
      </c>
      <c r="AL26" s="5">
        <f>SUM(R26:AI26)</f>
        <v>1235.4000000000001</v>
      </c>
      <c r="AM26" s="11">
        <f t="shared" si="0"/>
        <v>13589.37</v>
      </c>
      <c r="AN26" s="5">
        <f t="shared" si="6"/>
        <v>0</v>
      </c>
    </row>
    <row r="27" spans="1:40" x14ac:dyDescent="0.45">
      <c r="A27" s="25" t="s">
        <v>31</v>
      </c>
      <c r="B27" s="26">
        <v>44013</v>
      </c>
      <c r="C27" s="27">
        <v>30</v>
      </c>
      <c r="D27" s="4" t="s">
        <v>12</v>
      </c>
      <c r="E27" s="4" t="s">
        <v>13</v>
      </c>
      <c r="H27" s="24">
        <v>28340</v>
      </c>
      <c r="I27" s="5"/>
      <c r="J27" s="5"/>
      <c r="K27" s="5">
        <f t="shared" si="1"/>
        <v>28340</v>
      </c>
      <c r="L27" s="14"/>
      <c r="M27" s="19"/>
      <c r="P27" s="5">
        <f t="shared" si="2"/>
        <v>28340</v>
      </c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>
        <v>472.33499999999998</v>
      </c>
      <c r="AH27" s="6">
        <f t="shared" si="3"/>
        <v>944.67</v>
      </c>
      <c r="AI27" s="14"/>
      <c r="AJ27" s="5"/>
      <c r="AK27" s="5">
        <f t="shared" si="4"/>
        <v>944.66999999999985</v>
      </c>
      <c r="AL27" s="5">
        <f t="shared" si="7"/>
        <v>1417.0049999999999</v>
      </c>
      <c r="AM27" s="11">
        <f t="shared" si="0"/>
        <v>26922.994999999999</v>
      </c>
      <c r="AN27" s="5">
        <f t="shared" si="6"/>
        <v>0</v>
      </c>
    </row>
    <row r="28" spans="1:40" x14ac:dyDescent="0.45">
      <c r="A28" s="25" t="s">
        <v>31</v>
      </c>
      <c r="B28" s="26">
        <v>44378</v>
      </c>
      <c r="C28" s="27">
        <v>30</v>
      </c>
      <c r="D28" s="4" t="s">
        <v>12</v>
      </c>
      <c r="E28" s="4" t="s">
        <v>13</v>
      </c>
      <c r="H28" s="24"/>
      <c r="I28" s="5">
        <v>33280</v>
      </c>
      <c r="J28" s="5"/>
      <c r="K28" s="5">
        <f t="shared" si="1"/>
        <v>33280</v>
      </c>
      <c r="L28" s="14"/>
      <c r="M28" s="19"/>
      <c r="P28" s="5">
        <f t="shared" si="2"/>
        <v>33280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6">
        <f>+IF(P28-AG28-S28-R28-T28-U28-V28-W28-X28-Y28-Z28-AA28-AB28-AC28-AD28-AE28-AF28&gt;1,ROUND(P28/C28,2),0)/2</f>
        <v>554.66499999999996</v>
      </c>
      <c r="AI28" s="14"/>
      <c r="AJ28" s="5"/>
      <c r="AK28" s="5">
        <f t="shared" si="4"/>
        <v>554.66499999999996</v>
      </c>
      <c r="AL28" s="5">
        <f t="shared" si="7"/>
        <v>554.66499999999996</v>
      </c>
      <c r="AM28" s="11">
        <f t="shared" si="0"/>
        <v>32725.334999999999</v>
      </c>
      <c r="AN28" s="5">
        <f t="shared" si="6"/>
        <v>0</v>
      </c>
    </row>
    <row r="29" spans="1:40" x14ac:dyDescent="0.45">
      <c r="A29" s="25"/>
      <c r="B29" s="26"/>
      <c r="C29" s="27"/>
      <c r="D29" s="4"/>
      <c r="E29" s="4"/>
      <c r="H29" s="24"/>
      <c r="I29" s="5"/>
      <c r="J29" s="5"/>
      <c r="K29" s="5">
        <f t="shared" si="1"/>
        <v>0</v>
      </c>
      <c r="L29" s="14"/>
      <c r="M29" s="19"/>
      <c r="P29" s="5">
        <f t="shared" si="2"/>
        <v>0</v>
      </c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6">
        <f t="shared" ref="AH29:AH30" si="8">+IF(P29-AG29-S29-R29-T29-U29-V29-W29-X29-Y29-Z29-AA29-AB29-AC29-AD29-AE29-AF29&gt;1,ROUND(P29/C29,2),0)/2</f>
        <v>0</v>
      </c>
      <c r="AI29" s="14"/>
      <c r="AJ29" s="5"/>
      <c r="AK29" s="5">
        <f t="shared" si="4"/>
        <v>0</v>
      </c>
      <c r="AL29" s="5">
        <f t="shared" si="7"/>
        <v>0</v>
      </c>
      <c r="AM29" s="11">
        <f t="shared" si="0"/>
        <v>0</v>
      </c>
      <c r="AN29" s="5">
        <f t="shared" si="6"/>
        <v>0</v>
      </c>
    </row>
    <row r="30" spans="1:40" x14ac:dyDescent="0.45">
      <c r="A30" s="25"/>
      <c r="B30" s="26"/>
      <c r="C30" s="27"/>
      <c r="D30" s="4"/>
      <c r="E30" s="4"/>
      <c r="H30" s="24"/>
      <c r="I30" s="5"/>
      <c r="J30" s="5"/>
      <c r="K30" s="5">
        <f t="shared" si="1"/>
        <v>0</v>
      </c>
      <c r="L30" s="14"/>
      <c r="M30" s="19"/>
      <c r="P30" s="5">
        <f t="shared" si="2"/>
        <v>0</v>
      </c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6">
        <f t="shared" si="8"/>
        <v>0</v>
      </c>
      <c r="AI30" s="14"/>
      <c r="AJ30" s="5"/>
      <c r="AK30" s="5">
        <f t="shared" si="4"/>
        <v>0</v>
      </c>
      <c r="AL30" s="5">
        <f t="shared" si="7"/>
        <v>0</v>
      </c>
      <c r="AM30" s="11">
        <f t="shared" si="0"/>
        <v>0</v>
      </c>
      <c r="AN30" s="5">
        <f t="shared" si="6"/>
        <v>0</v>
      </c>
    </row>
    <row r="31" spans="1:40" s="3" customFormat="1" x14ac:dyDescent="0.45">
      <c r="A31" s="3" t="str">
        <f>+A3</f>
        <v>SERVICES # 110</v>
      </c>
      <c r="B31" s="4"/>
      <c r="C31" s="2"/>
      <c r="D31" s="8"/>
      <c r="E31" s="8"/>
      <c r="H31" s="9">
        <f>SUM(H4:H30)</f>
        <v>449462.43</v>
      </c>
      <c r="I31" s="9">
        <f>SUM(I4:I30)</f>
        <v>33280</v>
      </c>
      <c r="J31" s="9">
        <f>SUM(J4:J30)</f>
        <v>0</v>
      </c>
      <c r="K31" s="12">
        <f>SUM(K4:K30)</f>
        <v>482742.43</v>
      </c>
      <c r="L31" s="16">
        <f>SUM(L4:L30)</f>
        <v>0</v>
      </c>
      <c r="M31" s="20"/>
      <c r="P31" s="9">
        <f>SUM(P4:P30)</f>
        <v>482742.43</v>
      </c>
      <c r="R31" s="15">
        <f t="shared" ref="R31:AI31" si="9">SUM(R4:R30)</f>
        <v>12667.45</v>
      </c>
      <c r="S31" s="15">
        <f t="shared" si="9"/>
        <v>4821.78</v>
      </c>
      <c r="T31" s="15">
        <f t="shared" si="9"/>
        <v>5790.1</v>
      </c>
      <c r="U31" s="15">
        <f t="shared" si="9"/>
        <v>6416.1</v>
      </c>
      <c r="V31" s="15">
        <f t="shared" si="9"/>
        <v>6746.1</v>
      </c>
      <c r="W31" s="15">
        <f t="shared" si="9"/>
        <v>6949.1</v>
      </c>
      <c r="X31" s="15">
        <f t="shared" si="9"/>
        <v>7170.1</v>
      </c>
      <c r="Y31" s="15">
        <f t="shared" si="9"/>
        <v>7415.1</v>
      </c>
      <c r="Z31" s="15">
        <f t="shared" si="9"/>
        <v>7753.1</v>
      </c>
      <c r="AA31" s="15">
        <f t="shared" si="9"/>
        <v>8326.1</v>
      </c>
      <c r="AB31" s="15">
        <f t="shared" si="9"/>
        <v>9081.99</v>
      </c>
      <c r="AC31" s="15">
        <f t="shared" si="9"/>
        <v>9934.08</v>
      </c>
      <c r="AD31" s="15">
        <f t="shared" si="9"/>
        <v>11054.884999999998</v>
      </c>
      <c r="AE31" s="15">
        <f t="shared" si="9"/>
        <v>12212.385</v>
      </c>
      <c r="AF31" s="15">
        <f t="shared" si="9"/>
        <v>13377.605</v>
      </c>
      <c r="AG31" s="15">
        <f t="shared" ref="AG31:AH31" si="10">SUM(AG4:AG30)</f>
        <v>14509.744999999999</v>
      </c>
      <c r="AH31" s="16">
        <f t="shared" si="10"/>
        <v>15536.744999999999</v>
      </c>
      <c r="AI31" s="16">
        <f t="shared" si="9"/>
        <v>0</v>
      </c>
      <c r="AJ31" s="9"/>
      <c r="AK31" s="9">
        <f>SUM(AK4:AK30)</f>
        <v>145252.72000000003</v>
      </c>
      <c r="AL31" s="9">
        <f>SUM(AL4:AL30)</f>
        <v>159762.46500000005</v>
      </c>
      <c r="AM31" s="9">
        <f>SUM(AM4:AM30)</f>
        <v>322979.96500000003</v>
      </c>
      <c r="AN31" s="9">
        <f>SUM(AN4:AN30)</f>
        <v>0</v>
      </c>
    </row>
    <row r="32" spans="1:40" x14ac:dyDescent="0.45">
      <c r="H32" s="5"/>
      <c r="I32" s="5"/>
      <c r="J32" s="5"/>
      <c r="K32" s="5">
        <f>+H31+I31-J31-K31</f>
        <v>0</v>
      </c>
      <c r="M32" s="18"/>
      <c r="P32" s="18"/>
      <c r="Q32" s="18"/>
      <c r="R32" s="42">
        <f>SUM(R31:AC31)</f>
        <v>93071.1</v>
      </c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J32" s="5"/>
      <c r="AK32" s="5"/>
      <c r="AL32" s="5"/>
    </row>
    <row r="33" spans="1:40" x14ac:dyDescent="0.45">
      <c r="A33" t="s">
        <v>33</v>
      </c>
      <c r="H33" s="5">
        <f>+'110'!H31</f>
        <v>424453.52999999997</v>
      </c>
      <c r="I33" s="5">
        <f>+'110'!I31</f>
        <v>0</v>
      </c>
      <c r="J33" s="5">
        <f>+'110'!J31</f>
        <v>0</v>
      </c>
      <c r="K33" s="5">
        <f>+'110'!K31</f>
        <v>187594.51</v>
      </c>
      <c r="L33" s="6">
        <f>+'110'!L31</f>
        <v>0</v>
      </c>
      <c r="M33" s="5"/>
      <c r="P33" s="36">
        <f>+'110'!P31</f>
        <v>187594.51</v>
      </c>
      <c r="Q33" s="36">
        <f>+'110'!Q31</f>
        <v>0</v>
      </c>
      <c r="R33" s="5">
        <f>+'110'!R31</f>
        <v>258246.74</v>
      </c>
      <c r="S33" s="5">
        <f>+'110'!S31</f>
        <v>11711.73</v>
      </c>
      <c r="T33" s="5">
        <f>+'110'!T31</f>
        <v>11554.07</v>
      </c>
      <c r="U33" s="5">
        <f>+'110'!U31</f>
        <v>10728.319999999998</v>
      </c>
      <c r="V33" s="5">
        <f>+'110'!V31</f>
        <v>10684.429999999998</v>
      </c>
      <c r="W33" s="5">
        <f>+'110'!W31</f>
        <v>10405.06</v>
      </c>
      <c r="X33" s="5">
        <f>+'110'!X31</f>
        <v>10075.399999999998</v>
      </c>
      <c r="Y33" s="5">
        <f>+'110'!Y31</f>
        <v>9782.7499999999982</v>
      </c>
      <c r="Z33" s="5">
        <f>+'110'!Z31</f>
        <v>9604.4499999999989</v>
      </c>
      <c r="AA33" s="5">
        <f>+'110'!AA31</f>
        <v>9260.9299999999985</v>
      </c>
      <c r="AB33" s="5">
        <f>+'110'!AB31</f>
        <v>8972.49</v>
      </c>
      <c r="AC33" s="5">
        <f>+'110'!AC31</f>
        <v>8605.1200000000008</v>
      </c>
      <c r="AD33" s="5">
        <f>+'110'!AD31</f>
        <v>8082.6800000000012</v>
      </c>
      <c r="AE33" s="5">
        <f>+'110'!AE31</f>
        <v>7559.56</v>
      </c>
      <c r="AF33" s="5">
        <f>+'110'!AF31</f>
        <v>7033.0099999999993</v>
      </c>
      <c r="AG33" s="5">
        <f>+'110'!AG31</f>
        <v>6490.2</v>
      </c>
      <c r="AH33" s="6">
        <f>+'110'!AH31</f>
        <v>6039.07</v>
      </c>
      <c r="AI33" s="6">
        <f>+'110'!AI31</f>
        <v>0</v>
      </c>
      <c r="AJ33" s="5"/>
      <c r="AK33" s="5">
        <f>+'110'!AK31</f>
        <v>398796.94</v>
      </c>
      <c r="AL33" s="5">
        <f>+'110'!AL31</f>
        <v>404836.01</v>
      </c>
      <c r="AM33" s="5">
        <f>+'110'!AM31</f>
        <v>-217241.49999999994</v>
      </c>
      <c r="AN33" s="5">
        <f>+'110'!AN31</f>
        <v>12844.759999999998</v>
      </c>
    </row>
    <row r="34" spans="1:40" x14ac:dyDescent="0.45">
      <c r="A34" t="s">
        <v>34</v>
      </c>
      <c r="H34" s="5">
        <f>+H31</f>
        <v>449462.43</v>
      </c>
      <c r="I34" s="5">
        <f t="shared" ref="I34:AM34" si="11">+I31</f>
        <v>33280</v>
      </c>
      <c r="J34" s="5">
        <f t="shared" si="11"/>
        <v>0</v>
      </c>
      <c r="K34" s="5">
        <f t="shared" si="11"/>
        <v>482742.43</v>
      </c>
      <c r="L34" s="6">
        <f t="shared" ref="L34" si="12">+L31</f>
        <v>0</v>
      </c>
      <c r="M34" s="5"/>
      <c r="P34" s="36">
        <f t="shared" si="11"/>
        <v>482742.43</v>
      </c>
      <c r="Q34" s="36">
        <f t="shared" si="11"/>
        <v>0</v>
      </c>
      <c r="R34" s="5">
        <f t="shared" si="11"/>
        <v>12667.45</v>
      </c>
      <c r="S34" s="5">
        <f t="shared" si="11"/>
        <v>4821.78</v>
      </c>
      <c r="T34" s="5">
        <f t="shared" si="11"/>
        <v>5790.1</v>
      </c>
      <c r="U34" s="5">
        <f t="shared" si="11"/>
        <v>6416.1</v>
      </c>
      <c r="V34" s="5">
        <f t="shared" si="11"/>
        <v>6746.1</v>
      </c>
      <c r="W34" s="5">
        <f t="shared" si="11"/>
        <v>6949.1</v>
      </c>
      <c r="X34" s="5">
        <f t="shared" si="11"/>
        <v>7170.1</v>
      </c>
      <c r="Y34" s="5">
        <f t="shared" si="11"/>
        <v>7415.1</v>
      </c>
      <c r="Z34" s="5">
        <f t="shared" si="11"/>
        <v>7753.1</v>
      </c>
      <c r="AA34" s="5">
        <f t="shared" si="11"/>
        <v>8326.1</v>
      </c>
      <c r="AB34" s="5">
        <f t="shared" si="11"/>
        <v>9081.99</v>
      </c>
      <c r="AC34" s="5">
        <f t="shared" si="11"/>
        <v>9934.08</v>
      </c>
      <c r="AD34" s="5">
        <f t="shared" si="11"/>
        <v>11054.884999999998</v>
      </c>
      <c r="AE34" s="5">
        <f>+AE31</f>
        <v>12212.385</v>
      </c>
      <c r="AF34" s="5">
        <f>+AF31</f>
        <v>13377.605</v>
      </c>
      <c r="AG34" s="5">
        <f>+AG31</f>
        <v>14509.744999999999</v>
      </c>
      <c r="AH34" s="6">
        <f>+AH31</f>
        <v>15536.744999999999</v>
      </c>
      <c r="AI34" s="6">
        <f>+AI31</f>
        <v>0</v>
      </c>
      <c r="AJ34" s="5"/>
      <c r="AK34" s="5">
        <f>+AK31</f>
        <v>145252.72000000003</v>
      </c>
      <c r="AL34" s="5">
        <f t="shared" si="11"/>
        <v>159762.46500000005</v>
      </c>
      <c r="AM34" s="5">
        <f t="shared" si="11"/>
        <v>322979.96500000003</v>
      </c>
      <c r="AN34" s="5">
        <f t="shared" ref="AN34" si="13">+AN31</f>
        <v>0</v>
      </c>
    </row>
    <row r="35" spans="1:40" s="38" customFormat="1" x14ac:dyDescent="0.45">
      <c r="A35" s="38" t="str">
        <f>+A31</f>
        <v>SERVICES # 110</v>
      </c>
      <c r="B35" s="39" t="s">
        <v>38</v>
      </c>
      <c r="C35" s="40"/>
      <c r="D35" s="40"/>
      <c r="E35" s="40"/>
      <c r="F35"/>
      <c r="G35"/>
      <c r="H35" s="41">
        <f>SUM(H33:H34)</f>
        <v>873915.96</v>
      </c>
      <c r="I35" s="41">
        <f t="shared" ref="I35:AM35" si="14">SUM(I33:I34)</f>
        <v>33280</v>
      </c>
      <c r="J35" s="41">
        <f t="shared" si="14"/>
        <v>0</v>
      </c>
      <c r="K35" s="41">
        <f t="shared" si="14"/>
        <v>670336.93999999994</v>
      </c>
      <c r="L35" s="6">
        <f t="shared" ref="L35" si="15">SUM(L33:L34)</f>
        <v>0</v>
      </c>
      <c r="M35" s="41"/>
      <c r="P35" s="41">
        <f t="shared" si="14"/>
        <v>670336.93999999994</v>
      </c>
      <c r="Q35" s="36">
        <f t="shared" si="14"/>
        <v>0</v>
      </c>
      <c r="R35" s="41">
        <f t="shared" si="14"/>
        <v>270914.19</v>
      </c>
      <c r="S35" s="41">
        <f t="shared" si="14"/>
        <v>16533.509999999998</v>
      </c>
      <c r="T35" s="41">
        <f t="shared" si="14"/>
        <v>17344.169999999998</v>
      </c>
      <c r="U35" s="41">
        <f t="shared" si="14"/>
        <v>17144.419999999998</v>
      </c>
      <c r="V35" s="41">
        <f t="shared" si="14"/>
        <v>17430.53</v>
      </c>
      <c r="W35" s="41">
        <f t="shared" si="14"/>
        <v>17354.16</v>
      </c>
      <c r="X35" s="41">
        <f t="shared" si="14"/>
        <v>17245.5</v>
      </c>
      <c r="Y35" s="41">
        <f t="shared" si="14"/>
        <v>17197.849999999999</v>
      </c>
      <c r="Z35" s="41">
        <f t="shared" si="14"/>
        <v>17357.55</v>
      </c>
      <c r="AA35" s="41">
        <f t="shared" si="14"/>
        <v>17587.03</v>
      </c>
      <c r="AB35" s="41">
        <f t="shared" si="14"/>
        <v>18054.48</v>
      </c>
      <c r="AC35" s="41">
        <f t="shared" si="14"/>
        <v>18539.2</v>
      </c>
      <c r="AD35" s="41">
        <f t="shared" si="14"/>
        <v>19137.564999999999</v>
      </c>
      <c r="AE35" s="41">
        <f>SUM(AE33:AE34)</f>
        <v>19771.945</v>
      </c>
      <c r="AF35" s="41">
        <f>SUM(AF33:AF34)</f>
        <v>20410.614999999998</v>
      </c>
      <c r="AG35" s="41">
        <f>SUM(AG33:AG34)</f>
        <v>20999.945</v>
      </c>
      <c r="AH35" s="6">
        <f>SUM(AH33:AH34)</f>
        <v>21575.814999999999</v>
      </c>
      <c r="AI35" s="6">
        <f>SUM(AI33:AI34)</f>
        <v>0</v>
      </c>
      <c r="AJ35" s="41"/>
      <c r="AK35" s="41">
        <f>SUM(AK33:AK34)</f>
        <v>544049.66</v>
      </c>
      <c r="AL35" s="41">
        <f t="shared" si="14"/>
        <v>564598.47500000009</v>
      </c>
      <c r="AM35" s="41">
        <f t="shared" si="14"/>
        <v>105738.46500000008</v>
      </c>
      <c r="AN35" s="41">
        <f>SUM(AN33:AN34)</f>
        <v>12844.759999999998</v>
      </c>
    </row>
    <row r="36" spans="1:40" x14ac:dyDescent="0.45">
      <c r="H36" s="5"/>
      <c r="I36" s="5"/>
      <c r="J36" s="5"/>
      <c r="K36" s="5"/>
      <c r="M36" s="18"/>
      <c r="P36" s="36"/>
      <c r="Q36" s="36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J36" s="5"/>
      <c r="AK36" s="5"/>
      <c r="AL36" s="5"/>
    </row>
    <row r="37" spans="1:40" x14ac:dyDescent="0.45">
      <c r="H37" s="5"/>
      <c r="I37" s="5"/>
      <c r="J37" s="5"/>
      <c r="K37" s="5"/>
      <c r="M37" s="18"/>
      <c r="P37" s="9"/>
      <c r="Q37" s="9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J37" s="5"/>
      <c r="AK37" s="5"/>
      <c r="AL37" s="5"/>
    </row>
    <row r="38" spans="1:40" x14ac:dyDescent="0.45">
      <c r="H38" s="5"/>
      <c r="I38" s="5"/>
      <c r="J38" s="5"/>
      <c r="K38" s="5"/>
      <c r="M38" s="18"/>
      <c r="P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J38" s="5"/>
      <c r="AK38" s="5"/>
      <c r="AL38" s="5"/>
    </row>
    <row r="39" spans="1:40" x14ac:dyDescent="0.45">
      <c r="H39" s="5"/>
      <c r="I39" s="5"/>
      <c r="J39" s="5"/>
      <c r="K39" s="5"/>
      <c r="M39" s="18"/>
      <c r="P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J39" s="5"/>
      <c r="AK39" s="5"/>
      <c r="AL39" s="5"/>
    </row>
    <row r="40" spans="1:40" x14ac:dyDescent="0.45">
      <c r="H40" s="5"/>
      <c r="I40" s="5"/>
      <c r="J40" s="5"/>
      <c r="K40" s="5"/>
      <c r="M40" s="18"/>
      <c r="P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J40" s="5"/>
      <c r="AK40" s="5"/>
      <c r="AL40" s="5"/>
    </row>
    <row r="41" spans="1:40" x14ac:dyDescent="0.45">
      <c r="H41" s="5"/>
      <c r="I41" s="5"/>
      <c r="J41" s="5"/>
      <c r="K41" s="5"/>
      <c r="M41" s="18"/>
      <c r="P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J41" s="5"/>
      <c r="AK41" s="5"/>
      <c r="AL41" s="5"/>
    </row>
    <row r="42" spans="1:40" x14ac:dyDescent="0.45">
      <c r="H42" s="5"/>
      <c r="I42" s="5"/>
      <c r="J42" s="5"/>
      <c r="K42" s="5"/>
      <c r="M42" s="18"/>
      <c r="P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J42" s="5"/>
      <c r="AK42" s="5"/>
      <c r="AL42" s="5"/>
    </row>
    <row r="43" spans="1:40" x14ac:dyDescent="0.45">
      <c r="H43" s="5"/>
      <c r="I43" s="5"/>
      <c r="J43" s="5"/>
      <c r="K43" s="5"/>
      <c r="M43" s="18"/>
      <c r="P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J43" s="5"/>
      <c r="AK43" s="5"/>
      <c r="AL43" s="5"/>
    </row>
    <row r="44" spans="1:40" x14ac:dyDescent="0.45">
      <c r="H44" s="5"/>
      <c r="I44" s="5"/>
      <c r="J44" s="5"/>
      <c r="K44" s="5"/>
      <c r="M44" s="18"/>
      <c r="P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J44" s="5"/>
      <c r="AK44" s="5"/>
      <c r="AL44" s="5"/>
    </row>
    <row r="45" spans="1:40" x14ac:dyDescent="0.45">
      <c r="H45" s="5"/>
      <c r="I45" s="5"/>
      <c r="J45" s="5"/>
      <c r="K45" s="5"/>
      <c r="M45" s="18"/>
      <c r="P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J45" s="5"/>
      <c r="AK45" s="5"/>
      <c r="AL45" s="5"/>
    </row>
    <row r="46" spans="1:40" x14ac:dyDescent="0.45">
      <c r="H46" s="5"/>
      <c r="I46" s="5"/>
      <c r="J46" s="5"/>
      <c r="K46" s="5"/>
      <c r="M46" s="18"/>
      <c r="P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J46" s="5"/>
      <c r="AK46" s="5"/>
      <c r="AL46" s="5"/>
    </row>
    <row r="47" spans="1:40" x14ac:dyDescent="0.45">
      <c r="H47" s="5"/>
      <c r="I47" s="5"/>
      <c r="J47" s="5"/>
      <c r="K47" s="5"/>
      <c r="M47" s="18"/>
      <c r="P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J47" s="5"/>
      <c r="AK47" s="5"/>
      <c r="AL47" s="5"/>
    </row>
    <row r="48" spans="1:40" x14ac:dyDescent="0.45">
      <c r="H48" s="5"/>
      <c r="I48" s="5"/>
      <c r="J48" s="5"/>
      <c r="K48" s="5"/>
      <c r="M48" s="18"/>
      <c r="P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J48" s="5"/>
      <c r="AK48" s="5"/>
      <c r="AL48" s="5"/>
    </row>
    <row r="49" spans="8:38" x14ac:dyDescent="0.45">
      <c r="H49" s="5"/>
      <c r="I49" s="5"/>
      <c r="J49" s="5"/>
      <c r="K49" s="5"/>
      <c r="M49" s="18"/>
      <c r="P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J49" s="5"/>
      <c r="AK49" s="5"/>
      <c r="AL49" s="5"/>
    </row>
    <row r="50" spans="8:38" x14ac:dyDescent="0.45">
      <c r="H50" s="5"/>
      <c r="I50" s="5"/>
      <c r="J50" s="5"/>
      <c r="K50" s="5"/>
      <c r="M50" s="18"/>
      <c r="P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J50" s="5"/>
      <c r="AK50" s="5"/>
      <c r="AL50" s="5"/>
    </row>
    <row r="51" spans="8:38" x14ac:dyDescent="0.45">
      <c r="H51" s="5"/>
      <c r="I51" s="5"/>
      <c r="J51" s="5"/>
      <c r="K51" s="5"/>
      <c r="M51" s="18"/>
      <c r="P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J51" s="5"/>
      <c r="AK51" s="5"/>
      <c r="AL51" s="5"/>
    </row>
    <row r="52" spans="8:38" x14ac:dyDescent="0.45">
      <c r="H52" s="5"/>
      <c r="I52" s="5"/>
      <c r="J52" s="5"/>
      <c r="K52" s="5"/>
      <c r="M52" s="18"/>
      <c r="P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J52" s="5"/>
      <c r="AK52" s="5"/>
      <c r="AL52" s="5"/>
    </row>
    <row r="53" spans="8:38" x14ac:dyDescent="0.45">
      <c r="H53" s="5"/>
      <c r="I53" s="5"/>
      <c r="J53" s="5"/>
      <c r="K53" s="5"/>
      <c r="M53" s="18"/>
      <c r="P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J53" s="5"/>
      <c r="AK53" s="5"/>
      <c r="AL53" s="5"/>
    </row>
    <row r="54" spans="8:38" x14ac:dyDescent="0.45">
      <c r="H54" s="5"/>
      <c r="I54" s="5"/>
      <c r="J54" s="5"/>
      <c r="K54" s="5"/>
      <c r="M54" s="18"/>
      <c r="P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J54" s="5"/>
      <c r="AK54" s="5"/>
      <c r="AL54" s="5"/>
    </row>
    <row r="55" spans="8:38" x14ac:dyDescent="0.45">
      <c r="H55" s="5"/>
      <c r="I55" s="5"/>
      <c r="J55" s="5"/>
      <c r="K55" s="5"/>
      <c r="M55" s="18"/>
      <c r="P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J55" s="5"/>
      <c r="AK55" s="5"/>
      <c r="AL55" s="5"/>
    </row>
    <row r="56" spans="8:38" x14ac:dyDescent="0.45">
      <c r="H56" s="5"/>
      <c r="I56" s="5"/>
      <c r="J56" s="5"/>
      <c r="K56" s="5"/>
      <c r="M56" s="18"/>
      <c r="P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J56" s="5"/>
      <c r="AK56" s="5"/>
      <c r="AL56" s="5"/>
    </row>
    <row r="57" spans="8:38" x14ac:dyDescent="0.45">
      <c r="H57" s="5"/>
      <c r="I57" s="5"/>
      <c r="J57" s="5"/>
      <c r="K57" s="5"/>
      <c r="M57" s="18"/>
      <c r="P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J57" s="5"/>
      <c r="AK57" s="5"/>
      <c r="AL57" s="5"/>
    </row>
    <row r="58" spans="8:38" x14ac:dyDescent="0.45">
      <c r="H58" s="5"/>
      <c r="I58" s="5"/>
      <c r="J58" s="5"/>
      <c r="K58" s="5"/>
      <c r="M58" s="18"/>
      <c r="P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J58" s="5"/>
      <c r="AK58" s="5"/>
      <c r="AL58" s="5"/>
    </row>
    <row r="59" spans="8:38" x14ac:dyDescent="0.45">
      <c r="H59" s="5"/>
      <c r="I59" s="5"/>
      <c r="J59" s="5"/>
      <c r="K59" s="5"/>
      <c r="M59" s="18"/>
      <c r="P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J59" s="5"/>
      <c r="AK59" s="5"/>
      <c r="AL59" s="5"/>
    </row>
    <row r="60" spans="8:38" x14ac:dyDescent="0.45">
      <c r="H60" s="5"/>
      <c r="I60" s="5"/>
      <c r="J60" s="5"/>
      <c r="K60" s="5"/>
      <c r="M60" s="18"/>
      <c r="P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J60" s="5"/>
      <c r="AK60" s="5"/>
      <c r="AL60" s="5"/>
    </row>
    <row r="61" spans="8:38" x14ac:dyDescent="0.45">
      <c r="H61" s="5"/>
      <c r="I61" s="5"/>
      <c r="J61" s="5"/>
      <c r="K61" s="5"/>
      <c r="M61" s="18"/>
      <c r="P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J61" s="5"/>
      <c r="AK61" s="5"/>
      <c r="AL61" s="5"/>
    </row>
    <row r="62" spans="8:38" x14ac:dyDescent="0.45">
      <c r="H62" s="5"/>
      <c r="I62" s="5"/>
      <c r="J62" s="5"/>
      <c r="K62" s="5"/>
      <c r="M62" s="18"/>
      <c r="P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J62" s="5"/>
      <c r="AK62" s="5"/>
      <c r="AL62" s="5"/>
    </row>
    <row r="63" spans="8:38" x14ac:dyDescent="0.45">
      <c r="H63" s="5"/>
      <c r="I63" s="5"/>
      <c r="J63" s="5"/>
      <c r="K63" s="5"/>
      <c r="M63" s="18"/>
      <c r="P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J63" s="5"/>
      <c r="AK63" s="5"/>
      <c r="AL63" s="5"/>
    </row>
    <row r="64" spans="8:38" x14ac:dyDescent="0.45">
      <c r="H64" s="5"/>
      <c r="I64" s="5"/>
      <c r="J64" s="5"/>
      <c r="K64" s="5"/>
      <c r="M64" s="18"/>
      <c r="P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J64" s="5"/>
      <c r="AK64" s="5"/>
      <c r="AL64" s="5"/>
    </row>
    <row r="65" spans="8:38" x14ac:dyDescent="0.45">
      <c r="H65" s="5"/>
      <c r="I65" s="5"/>
      <c r="J65" s="5"/>
      <c r="K65" s="5"/>
      <c r="M65" s="18"/>
      <c r="P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J65" s="5"/>
      <c r="AK65" s="5"/>
      <c r="AL65" s="5"/>
    </row>
    <row r="66" spans="8:38" x14ac:dyDescent="0.45">
      <c r="H66" s="5"/>
      <c r="I66" s="5"/>
      <c r="J66" s="5"/>
      <c r="K66" s="5"/>
      <c r="M66" s="18"/>
      <c r="P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J66" s="5"/>
      <c r="AK66" s="5"/>
      <c r="AL66" s="5"/>
    </row>
    <row r="67" spans="8:38" x14ac:dyDescent="0.45">
      <c r="H67" s="5"/>
      <c r="I67" s="5"/>
      <c r="J67" s="5"/>
      <c r="K67" s="5"/>
      <c r="M67" s="18"/>
      <c r="P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J67" s="5"/>
      <c r="AK67" s="5"/>
      <c r="AL67" s="5"/>
    </row>
    <row r="68" spans="8:38" x14ac:dyDescent="0.45">
      <c r="H68" s="5"/>
      <c r="I68" s="5"/>
      <c r="J68" s="5"/>
      <c r="K68" s="5"/>
      <c r="M68" s="18"/>
      <c r="P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J68" s="5"/>
      <c r="AK68" s="5"/>
      <c r="AL68" s="5"/>
    </row>
    <row r="69" spans="8:38" x14ac:dyDescent="0.45">
      <c r="H69" s="5"/>
      <c r="I69" s="5"/>
      <c r="J69" s="5"/>
      <c r="K69" s="5"/>
      <c r="M69" s="18"/>
      <c r="P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J69" s="5"/>
      <c r="AK69" s="5"/>
      <c r="AL69" s="5"/>
    </row>
    <row r="70" spans="8:38" x14ac:dyDescent="0.45">
      <c r="H70" s="5"/>
      <c r="I70" s="5"/>
      <c r="J70" s="5"/>
      <c r="K70" s="5"/>
      <c r="M70" s="18"/>
      <c r="P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J70" s="5"/>
      <c r="AK70" s="5"/>
      <c r="AL70" s="5"/>
    </row>
    <row r="71" spans="8:38" x14ac:dyDescent="0.45">
      <c r="H71" s="5"/>
      <c r="I71" s="5"/>
      <c r="J71" s="5"/>
      <c r="K71" s="5"/>
      <c r="M71" s="18"/>
      <c r="P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J71" s="5"/>
      <c r="AK71" s="5"/>
      <c r="AL71" s="5"/>
    </row>
    <row r="72" spans="8:38" x14ac:dyDescent="0.45">
      <c r="H72" s="5"/>
      <c r="I72" s="5"/>
      <c r="J72" s="5"/>
      <c r="K72" s="5"/>
      <c r="M72" s="18"/>
      <c r="P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J72" s="5"/>
      <c r="AK72" s="5"/>
      <c r="AL72" s="5"/>
    </row>
    <row r="73" spans="8:38" x14ac:dyDescent="0.45">
      <c r="H73" s="5"/>
      <c r="I73" s="5"/>
      <c r="J73" s="5"/>
      <c r="K73" s="5"/>
      <c r="M73" s="18"/>
      <c r="P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J73" s="5"/>
      <c r="AK73" s="5"/>
      <c r="AL73" s="5"/>
    </row>
    <row r="74" spans="8:38" x14ac:dyDescent="0.45">
      <c r="H74" s="5"/>
      <c r="I74" s="5"/>
      <c r="J74" s="5"/>
      <c r="K74" s="5"/>
      <c r="M74" s="18"/>
      <c r="P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J74" s="5"/>
      <c r="AK74" s="5"/>
      <c r="AL74" s="5"/>
    </row>
    <row r="75" spans="8:38" x14ac:dyDescent="0.45">
      <c r="H75" s="5"/>
      <c r="I75" s="5"/>
      <c r="J75" s="5"/>
      <c r="K75" s="5"/>
      <c r="M75" s="18"/>
      <c r="P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J75" s="5"/>
      <c r="AK75" s="5"/>
      <c r="AL75" s="5"/>
    </row>
    <row r="76" spans="8:38" x14ac:dyDescent="0.45">
      <c r="H76" s="5"/>
      <c r="I76" s="5"/>
      <c r="J76" s="5"/>
      <c r="K76" s="5"/>
      <c r="M76" s="18"/>
      <c r="P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J76" s="5"/>
      <c r="AK76" s="5"/>
      <c r="AL76" s="5"/>
    </row>
    <row r="77" spans="8:38" x14ac:dyDescent="0.45">
      <c r="H77" s="5"/>
      <c r="I77" s="5"/>
      <c r="J77" s="5"/>
      <c r="K77" s="5"/>
      <c r="M77" s="18"/>
      <c r="P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J77" s="5"/>
      <c r="AK77" s="5"/>
      <c r="AL77" s="5"/>
    </row>
    <row r="78" spans="8:38" x14ac:dyDescent="0.45">
      <c r="H78" s="5"/>
      <c r="I78" s="5"/>
      <c r="J78" s="5"/>
      <c r="K78" s="5"/>
      <c r="M78" s="18"/>
      <c r="P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J78" s="5"/>
      <c r="AK78" s="5"/>
      <c r="AL78" s="5"/>
    </row>
    <row r="79" spans="8:38" x14ac:dyDescent="0.45">
      <c r="H79" s="5"/>
      <c r="I79" s="5"/>
      <c r="J79" s="5"/>
      <c r="K79" s="5"/>
      <c r="M79" s="18"/>
      <c r="P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J79" s="5"/>
      <c r="AK79" s="5"/>
      <c r="AL79" s="5"/>
    </row>
    <row r="80" spans="8:38" x14ac:dyDescent="0.45">
      <c r="H80" s="5"/>
      <c r="I80" s="5"/>
      <c r="J80" s="5"/>
      <c r="K80" s="5"/>
      <c r="M80" s="18"/>
      <c r="P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J80" s="5"/>
      <c r="AK80" s="5"/>
      <c r="AL80" s="5"/>
    </row>
    <row r="81" spans="8:38" x14ac:dyDescent="0.45">
      <c r="H81" s="5"/>
      <c r="I81" s="5"/>
      <c r="J81" s="5"/>
      <c r="K81" s="5"/>
      <c r="M81" s="18"/>
      <c r="P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J81" s="5"/>
      <c r="AK81" s="5"/>
      <c r="AL81" s="5"/>
    </row>
    <row r="82" spans="8:38" x14ac:dyDescent="0.45">
      <c r="H82" s="5"/>
      <c r="I82" s="5"/>
      <c r="J82" s="5"/>
      <c r="K82" s="5"/>
      <c r="M82" s="18"/>
      <c r="P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J82" s="5"/>
      <c r="AK82" s="5"/>
      <c r="AL82" s="5"/>
    </row>
    <row r="83" spans="8:38" x14ac:dyDescent="0.45">
      <c r="H83" s="5"/>
      <c r="I83" s="5"/>
      <c r="J83" s="5"/>
      <c r="K83" s="5"/>
      <c r="M83" s="18"/>
      <c r="P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J83" s="5"/>
      <c r="AK83" s="5"/>
      <c r="AL83" s="5"/>
    </row>
    <row r="84" spans="8:38" x14ac:dyDescent="0.45">
      <c r="H84" s="5"/>
      <c r="I84" s="5"/>
      <c r="J84" s="5"/>
      <c r="K84" s="5"/>
      <c r="M84" s="18"/>
      <c r="P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J84" s="5"/>
      <c r="AK84" s="5"/>
      <c r="AL84" s="5"/>
    </row>
    <row r="85" spans="8:38" x14ac:dyDescent="0.45">
      <c r="H85" s="5"/>
      <c r="I85" s="5"/>
      <c r="J85" s="5"/>
      <c r="K85" s="5"/>
      <c r="M85" s="18"/>
      <c r="P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J85" s="5"/>
      <c r="AK85" s="5"/>
      <c r="AL85" s="5"/>
    </row>
    <row r="86" spans="8:38" x14ac:dyDescent="0.45">
      <c r="H86" s="5"/>
      <c r="I86" s="5"/>
      <c r="J86" s="5"/>
      <c r="K86" s="5"/>
      <c r="M86" s="18"/>
      <c r="P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J86" s="5"/>
      <c r="AK86" s="5"/>
      <c r="AL86" s="5"/>
    </row>
    <row r="87" spans="8:38" x14ac:dyDescent="0.45">
      <c r="H87" s="5"/>
      <c r="I87" s="5"/>
      <c r="J87" s="5"/>
      <c r="K87" s="5"/>
      <c r="M87" s="18"/>
      <c r="P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J87" s="5"/>
      <c r="AK87" s="5"/>
      <c r="AL87" s="5"/>
    </row>
    <row r="88" spans="8:38" x14ac:dyDescent="0.45">
      <c r="H88" s="5"/>
      <c r="I88" s="5"/>
      <c r="J88" s="5"/>
      <c r="K88" s="5"/>
      <c r="M88" s="18"/>
      <c r="P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J88" s="5"/>
      <c r="AK88" s="5"/>
      <c r="AL88" s="5"/>
    </row>
    <row r="89" spans="8:38" x14ac:dyDescent="0.45">
      <c r="H89" s="5"/>
      <c r="I89" s="5"/>
      <c r="J89" s="5"/>
      <c r="K89" s="5"/>
      <c r="M89" s="18"/>
      <c r="P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J89" s="5"/>
      <c r="AK89" s="5"/>
      <c r="AL89" s="5"/>
    </row>
    <row r="90" spans="8:38" x14ac:dyDescent="0.45">
      <c r="H90" s="5"/>
      <c r="I90" s="5"/>
      <c r="J90" s="5"/>
      <c r="K90" s="5"/>
      <c r="M90" s="18"/>
      <c r="P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J90" s="5"/>
      <c r="AK90" s="5"/>
      <c r="AL90" s="5"/>
    </row>
    <row r="91" spans="8:38" x14ac:dyDescent="0.45">
      <c r="H91" s="5"/>
      <c r="I91" s="5"/>
      <c r="J91" s="5"/>
      <c r="K91" s="5"/>
      <c r="M91" s="18"/>
      <c r="P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J91" s="5"/>
      <c r="AK91" s="5"/>
      <c r="AL91" s="5"/>
    </row>
    <row r="92" spans="8:38" x14ac:dyDescent="0.45">
      <c r="H92" s="5"/>
      <c r="I92" s="5"/>
      <c r="J92" s="5"/>
      <c r="K92" s="5"/>
      <c r="M92" s="18"/>
      <c r="P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J92" s="5"/>
      <c r="AK92" s="5"/>
      <c r="AL92" s="5"/>
    </row>
    <row r="93" spans="8:38" x14ac:dyDescent="0.45">
      <c r="H93" s="5"/>
      <c r="I93" s="5"/>
      <c r="J93" s="5"/>
      <c r="K93" s="5"/>
      <c r="M93" s="18"/>
      <c r="P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J93" s="5"/>
      <c r="AK93" s="5"/>
      <c r="AL93" s="5"/>
    </row>
    <row r="94" spans="8:38" x14ac:dyDescent="0.45">
      <c r="H94" s="5"/>
      <c r="I94" s="5"/>
      <c r="J94" s="5"/>
      <c r="K94" s="5"/>
      <c r="M94" s="18"/>
      <c r="P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J94" s="5"/>
      <c r="AK94" s="5"/>
      <c r="AL94" s="5"/>
    </row>
    <row r="95" spans="8:38" x14ac:dyDescent="0.45">
      <c r="H95" s="5"/>
      <c r="I95" s="5"/>
      <c r="J95" s="5"/>
      <c r="K95" s="5"/>
      <c r="M95" s="18"/>
      <c r="P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J95" s="5"/>
      <c r="AK95" s="5"/>
      <c r="AL95" s="5"/>
    </row>
    <row r="96" spans="8:38" x14ac:dyDescent="0.45">
      <c r="H96" s="5"/>
      <c r="I96" s="5"/>
      <c r="J96" s="5"/>
      <c r="K96" s="5"/>
      <c r="M96" s="18"/>
      <c r="P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J96" s="5"/>
      <c r="AK96" s="5"/>
      <c r="AL96" s="5"/>
    </row>
    <row r="97" spans="8:38" x14ac:dyDescent="0.45">
      <c r="H97" s="5"/>
      <c r="I97" s="5"/>
      <c r="J97" s="5"/>
      <c r="K97" s="5"/>
      <c r="M97" s="18"/>
      <c r="P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J97" s="5"/>
      <c r="AK97" s="5"/>
      <c r="AL97" s="5"/>
    </row>
    <row r="98" spans="8:38" x14ac:dyDescent="0.45">
      <c r="H98" s="5"/>
      <c r="I98" s="5"/>
      <c r="J98" s="5"/>
      <c r="K98" s="5"/>
      <c r="M98" s="18"/>
      <c r="P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J98" s="5"/>
      <c r="AK98" s="5"/>
      <c r="AL98" s="5"/>
    </row>
    <row r="99" spans="8:38" x14ac:dyDescent="0.45">
      <c r="H99" s="5"/>
      <c r="I99" s="5"/>
      <c r="J99" s="5"/>
      <c r="K99" s="5"/>
      <c r="M99" s="18"/>
      <c r="P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J99" s="5"/>
      <c r="AK99" s="5"/>
      <c r="AL99" s="5"/>
    </row>
    <row r="100" spans="8:38" x14ac:dyDescent="0.45">
      <c r="H100" s="5"/>
      <c r="I100" s="5"/>
      <c r="J100" s="5"/>
      <c r="K100" s="5"/>
      <c r="M100" s="18"/>
      <c r="P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J100" s="5"/>
      <c r="AK100" s="5"/>
      <c r="AL100" s="5"/>
    </row>
    <row r="101" spans="8:38" x14ac:dyDescent="0.45">
      <c r="H101" s="5"/>
      <c r="I101" s="5"/>
      <c r="J101" s="5"/>
      <c r="K101" s="5"/>
      <c r="M101" s="18"/>
      <c r="P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J101" s="5"/>
      <c r="AK101" s="5"/>
      <c r="AL101" s="5"/>
    </row>
    <row r="102" spans="8:38" x14ac:dyDescent="0.45">
      <c r="H102" s="5"/>
      <c r="I102" s="5"/>
      <c r="J102" s="5"/>
      <c r="K102" s="5"/>
      <c r="M102" s="18"/>
      <c r="P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J102" s="5"/>
      <c r="AK102" s="5"/>
      <c r="AL102" s="5"/>
    </row>
    <row r="103" spans="8:38" x14ac:dyDescent="0.45">
      <c r="H103" s="5"/>
      <c r="I103" s="5"/>
      <c r="J103" s="5"/>
      <c r="K103" s="5"/>
      <c r="M103" s="18"/>
      <c r="P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J103" s="5"/>
      <c r="AK103" s="5"/>
      <c r="AL103" s="5"/>
    </row>
    <row r="104" spans="8:38" x14ac:dyDescent="0.45">
      <c r="H104" s="5"/>
      <c r="I104" s="5"/>
      <c r="J104" s="5"/>
      <c r="K104" s="5"/>
      <c r="M104" s="18"/>
      <c r="P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J104" s="5"/>
      <c r="AK104" s="5"/>
      <c r="AL104" s="5"/>
    </row>
    <row r="105" spans="8:38" x14ac:dyDescent="0.45">
      <c r="H105" s="5"/>
      <c r="I105" s="5"/>
      <c r="J105" s="5"/>
      <c r="K105" s="5"/>
      <c r="M105" s="18"/>
      <c r="P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J105" s="5"/>
      <c r="AK105" s="5"/>
      <c r="AL105" s="5"/>
    </row>
    <row r="106" spans="8:38" x14ac:dyDescent="0.45">
      <c r="H106" s="5"/>
      <c r="I106" s="5"/>
      <c r="J106" s="5"/>
      <c r="K106" s="5"/>
      <c r="M106" s="18"/>
      <c r="P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J106" s="5"/>
      <c r="AK106" s="5"/>
      <c r="AL106" s="5"/>
    </row>
    <row r="107" spans="8:38" x14ac:dyDescent="0.45">
      <c r="H107" s="5"/>
      <c r="I107" s="5"/>
      <c r="J107" s="5"/>
      <c r="K107" s="5"/>
      <c r="M107" s="18"/>
      <c r="P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J107" s="5"/>
      <c r="AK107" s="5"/>
      <c r="AL107" s="5"/>
    </row>
    <row r="108" spans="8:38" x14ac:dyDescent="0.45">
      <c r="H108" s="5"/>
      <c r="I108" s="5"/>
      <c r="J108" s="5"/>
      <c r="K108" s="5"/>
      <c r="M108" s="18"/>
      <c r="P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J108" s="5"/>
      <c r="AK108" s="5"/>
      <c r="AL108" s="5"/>
    </row>
    <row r="109" spans="8:38" x14ac:dyDescent="0.45">
      <c r="H109" s="5"/>
      <c r="I109" s="5"/>
      <c r="J109" s="5"/>
      <c r="K109" s="5"/>
      <c r="M109" s="18"/>
      <c r="P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J109" s="5"/>
      <c r="AK109" s="5"/>
      <c r="AL109" s="5"/>
    </row>
    <row r="110" spans="8:38" x14ac:dyDescent="0.45">
      <c r="H110" s="5"/>
      <c r="I110" s="5"/>
      <c r="J110" s="5"/>
      <c r="K110" s="5"/>
      <c r="M110" s="18"/>
      <c r="P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J110" s="5"/>
      <c r="AK110" s="5"/>
      <c r="AL110" s="5"/>
    </row>
    <row r="111" spans="8:38" x14ac:dyDescent="0.45">
      <c r="H111" s="5"/>
      <c r="I111" s="5"/>
      <c r="J111" s="5"/>
      <c r="K111" s="5"/>
      <c r="M111" s="18"/>
      <c r="P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J111" s="5"/>
      <c r="AK111" s="5"/>
      <c r="AL111" s="5"/>
    </row>
    <row r="112" spans="8:38" x14ac:dyDescent="0.45">
      <c r="H112" s="5"/>
      <c r="I112" s="5"/>
      <c r="J112" s="5"/>
      <c r="K112" s="5"/>
      <c r="M112" s="18"/>
      <c r="P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J112" s="5"/>
      <c r="AK112" s="5"/>
      <c r="AL112" s="5"/>
    </row>
    <row r="113" spans="8:38" x14ac:dyDescent="0.45">
      <c r="H113" s="5"/>
      <c r="I113" s="5"/>
      <c r="J113" s="5"/>
      <c r="K113" s="5"/>
      <c r="M113" s="18"/>
      <c r="P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J113" s="5"/>
      <c r="AK113" s="5"/>
      <c r="AL113" s="5"/>
    </row>
    <row r="114" spans="8:38" x14ac:dyDescent="0.45">
      <c r="H114" s="5"/>
      <c r="I114" s="5"/>
      <c r="J114" s="5"/>
      <c r="K114" s="5"/>
      <c r="M114" s="18"/>
      <c r="P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J114" s="5"/>
      <c r="AK114" s="5"/>
      <c r="AL114" s="5"/>
    </row>
    <row r="115" spans="8:38" x14ac:dyDescent="0.45">
      <c r="H115" s="5"/>
      <c r="I115" s="5"/>
      <c r="J115" s="5"/>
      <c r="K115" s="5"/>
      <c r="M115" s="18"/>
      <c r="P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J115" s="5"/>
      <c r="AK115" s="5"/>
      <c r="AL115" s="5"/>
    </row>
    <row r="116" spans="8:38" x14ac:dyDescent="0.45">
      <c r="H116" s="5"/>
      <c r="I116" s="5"/>
      <c r="J116" s="5"/>
      <c r="K116" s="5"/>
      <c r="M116" s="18"/>
      <c r="P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J116" s="5"/>
      <c r="AK116" s="5"/>
      <c r="AL116" s="5"/>
    </row>
    <row r="117" spans="8:38" x14ac:dyDescent="0.45">
      <c r="H117" s="5"/>
      <c r="I117" s="5"/>
      <c r="J117" s="5"/>
      <c r="K117" s="5"/>
      <c r="M117" s="18"/>
      <c r="P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J117" s="5"/>
      <c r="AK117" s="5"/>
      <c r="AL117" s="5"/>
    </row>
    <row r="118" spans="8:38" x14ac:dyDescent="0.45">
      <c r="H118" s="5"/>
      <c r="I118" s="5"/>
      <c r="J118" s="5"/>
      <c r="K118" s="5"/>
      <c r="M118" s="18"/>
      <c r="P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J118" s="5"/>
      <c r="AK118" s="5"/>
      <c r="AL118" s="5"/>
    </row>
    <row r="119" spans="8:38" x14ac:dyDescent="0.45">
      <c r="H119" s="5"/>
      <c r="I119" s="5"/>
      <c r="J119" s="5"/>
      <c r="K119" s="5"/>
      <c r="M119" s="18"/>
      <c r="P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J119" s="5"/>
      <c r="AK119" s="5"/>
      <c r="AL119" s="5"/>
    </row>
    <row r="120" spans="8:38" x14ac:dyDescent="0.45">
      <c r="H120" s="5"/>
      <c r="I120" s="5"/>
      <c r="J120" s="5"/>
      <c r="K120" s="5"/>
      <c r="M120" s="18"/>
      <c r="P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J120" s="5"/>
      <c r="AK120" s="5"/>
      <c r="AL120" s="5"/>
    </row>
    <row r="121" spans="8:38" x14ac:dyDescent="0.45">
      <c r="H121" s="5"/>
      <c r="I121" s="5"/>
      <c r="J121" s="5"/>
      <c r="K121" s="5"/>
      <c r="M121" s="18"/>
      <c r="P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J121" s="5"/>
      <c r="AL121" s="5"/>
    </row>
    <row r="122" spans="8:38" x14ac:dyDescent="0.45">
      <c r="H122" s="5"/>
      <c r="I122" s="5"/>
      <c r="J122" s="5"/>
      <c r="K122" s="5"/>
      <c r="M122" s="18"/>
      <c r="P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J122" s="5"/>
      <c r="AL122" s="5"/>
    </row>
    <row r="123" spans="8:38" x14ac:dyDescent="0.45">
      <c r="H123" s="5"/>
      <c r="I123" s="5"/>
      <c r="J123" s="5"/>
      <c r="K123" s="5"/>
      <c r="M123" s="18"/>
      <c r="P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J123" s="5"/>
      <c r="AL123" s="5"/>
    </row>
    <row r="124" spans="8:38" x14ac:dyDescent="0.45">
      <c r="H124" s="5"/>
      <c r="I124" s="5"/>
      <c r="J124" s="5"/>
      <c r="K124" s="5"/>
      <c r="M124" s="18"/>
      <c r="P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J124" s="5"/>
      <c r="AL124" s="5"/>
    </row>
    <row r="125" spans="8:38" x14ac:dyDescent="0.45">
      <c r="H125" s="5"/>
      <c r="I125" s="5"/>
      <c r="J125" s="5"/>
      <c r="K125" s="5"/>
      <c r="M125" s="18"/>
      <c r="P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J125" s="5"/>
      <c r="AL125" s="5"/>
    </row>
    <row r="126" spans="8:38" x14ac:dyDescent="0.45">
      <c r="H126" s="5"/>
      <c r="I126" s="5"/>
      <c r="J126" s="5"/>
      <c r="K126" s="5"/>
      <c r="M126" s="18"/>
      <c r="P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J126" s="5"/>
      <c r="AL126" s="5"/>
    </row>
    <row r="127" spans="8:38" x14ac:dyDescent="0.45">
      <c r="H127" s="5"/>
      <c r="I127" s="5"/>
      <c r="J127" s="5"/>
      <c r="K127" s="5"/>
      <c r="M127" s="18"/>
      <c r="P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J127" s="5"/>
      <c r="AL127" s="5"/>
    </row>
    <row r="128" spans="8:38" x14ac:dyDescent="0.45">
      <c r="H128" s="5"/>
      <c r="I128" s="5"/>
      <c r="J128" s="5"/>
      <c r="K128" s="5"/>
      <c r="M128" s="18"/>
      <c r="P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J128" s="5"/>
      <c r="AL128" s="5"/>
    </row>
    <row r="129" spans="8:38" x14ac:dyDescent="0.45">
      <c r="H129" s="5"/>
      <c r="I129" s="5"/>
      <c r="J129" s="5"/>
      <c r="K129" s="5"/>
      <c r="M129" s="18"/>
      <c r="P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J129" s="5"/>
      <c r="AL129" s="5"/>
    </row>
    <row r="130" spans="8:38" x14ac:dyDescent="0.45">
      <c r="H130" s="5"/>
      <c r="I130" s="5"/>
      <c r="J130" s="5"/>
      <c r="K130" s="5"/>
      <c r="M130" s="18"/>
      <c r="P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J130" s="5"/>
      <c r="AL130" s="5"/>
    </row>
    <row r="131" spans="8:38" x14ac:dyDescent="0.45">
      <c r="H131" s="5"/>
      <c r="I131" s="5"/>
      <c r="J131" s="5"/>
      <c r="K131" s="5"/>
      <c r="M131" s="18"/>
      <c r="P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J131" s="5"/>
      <c r="AL131" s="5"/>
    </row>
    <row r="132" spans="8:38" x14ac:dyDescent="0.45">
      <c r="H132" s="5"/>
      <c r="I132" s="5"/>
      <c r="J132" s="5"/>
      <c r="K132" s="5"/>
      <c r="M132" s="18"/>
      <c r="P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J132" s="5"/>
      <c r="AL132" s="5"/>
    </row>
    <row r="133" spans="8:38" x14ac:dyDescent="0.45">
      <c r="H133" s="5"/>
      <c r="I133" s="5"/>
      <c r="J133" s="5"/>
      <c r="K133" s="5"/>
      <c r="M133" s="18"/>
      <c r="P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J133" s="5"/>
      <c r="AL133" s="5"/>
    </row>
    <row r="134" spans="8:38" x14ac:dyDescent="0.45">
      <c r="H134" s="5"/>
      <c r="I134" s="5"/>
      <c r="J134" s="5"/>
      <c r="K134" s="5"/>
      <c r="M134" s="18"/>
      <c r="P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J134" s="5"/>
      <c r="AL134" s="5"/>
    </row>
    <row r="135" spans="8:38" x14ac:dyDescent="0.45">
      <c r="H135" s="5"/>
      <c r="I135" s="5"/>
      <c r="J135" s="5"/>
      <c r="K135" s="5"/>
      <c r="M135" s="18"/>
      <c r="P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J135" s="5"/>
      <c r="AL135" s="5"/>
    </row>
    <row r="136" spans="8:38" x14ac:dyDescent="0.45">
      <c r="H136" s="5"/>
      <c r="I136" s="5"/>
      <c r="J136" s="5"/>
      <c r="K136" s="5"/>
      <c r="M136" s="18"/>
      <c r="P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J136" s="5"/>
      <c r="AL136" s="5"/>
    </row>
    <row r="137" spans="8:38" x14ac:dyDescent="0.45">
      <c r="H137" s="5"/>
      <c r="I137" s="5"/>
      <c r="J137" s="5"/>
      <c r="K137" s="5"/>
      <c r="M137" s="18"/>
      <c r="P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J137" s="5"/>
      <c r="AL137" s="5"/>
    </row>
    <row r="138" spans="8:38" x14ac:dyDescent="0.45">
      <c r="H138" s="5"/>
      <c r="I138" s="5"/>
      <c r="J138" s="5"/>
      <c r="K138" s="5"/>
      <c r="M138" s="18"/>
      <c r="P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J138" s="5"/>
      <c r="AL138" s="5"/>
    </row>
    <row r="139" spans="8:38" x14ac:dyDescent="0.45">
      <c r="H139" s="5"/>
      <c r="I139" s="5"/>
      <c r="J139" s="5"/>
      <c r="K139" s="5"/>
      <c r="M139" s="18"/>
      <c r="P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J139" s="5"/>
      <c r="AL139" s="5"/>
    </row>
    <row r="140" spans="8:38" x14ac:dyDescent="0.45">
      <c r="H140" s="5"/>
      <c r="I140" s="5"/>
      <c r="J140" s="5"/>
      <c r="K140" s="5"/>
      <c r="M140" s="18"/>
      <c r="P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J140" s="5"/>
      <c r="AL140" s="5"/>
    </row>
  </sheetData>
  <conditionalFormatting sqref="AM1:AM32 AM36:AM1048576">
    <cfRule type="cellIs" dxfId="40" priority="2" operator="lessThan">
      <formula>0</formula>
    </cfRule>
  </conditionalFormatting>
  <conditionalFormatting sqref="AN31">
    <cfRule type="cellIs" dxfId="39" priority="1" operator="lessThan">
      <formula>0</formula>
    </cfRule>
  </conditionalFormatting>
  <printOptions gridLines="1"/>
  <pageMargins left="0.7" right="0.7" top="1.3958333333333333" bottom="0.75" header="0.3" footer="0.3"/>
  <pageSetup paperSize="5" scale="62" fitToHeight="0" orientation="landscape" r:id="rId1"/>
  <headerFooter>
    <oddHeader>&amp;C&amp;"-,Bold"&amp;14NORTH SHELBY WATER COMPANY
DEPRECIATION SCHEDULE 
SUMMARY SHEET
DECEMBER 31, 2021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N140"/>
  <sheetViews>
    <sheetView zoomScale="90" zoomScaleNormal="90" workbookViewId="0">
      <selection activeCell="K32" sqref="K32"/>
    </sheetView>
  </sheetViews>
  <sheetFormatPr defaultRowHeight="14.25" x14ac:dyDescent="0.45"/>
  <cols>
    <col min="1" max="1" width="13" bestFit="1" customWidth="1"/>
    <col min="2" max="2" width="10.3984375" style="4" bestFit="1" customWidth="1"/>
    <col min="3" max="3" width="3.265625" style="2" bestFit="1" customWidth="1"/>
    <col min="4" max="4" width="3.73046875" style="2" bestFit="1" customWidth="1"/>
    <col min="5" max="5" width="2.73046875" style="2" bestFit="1" customWidth="1"/>
    <col min="6" max="7" width="1.73046875" customWidth="1"/>
    <col min="8" max="8" width="12.1328125" bestFit="1" customWidth="1"/>
    <col min="9" max="9" width="10.3984375" bestFit="1" customWidth="1"/>
    <col min="10" max="10" width="12.59765625" bestFit="1" customWidth="1"/>
    <col min="11" max="11" width="12.1328125" bestFit="1" customWidth="1"/>
    <col min="12" max="12" width="12" style="6" bestFit="1" customWidth="1"/>
    <col min="13" max="13" width="11.59765625" style="17" bestFit="1" customWidth="1"/>
    <col min="14" max="15" width="1.73046875" customWidth="1"/>
    <col min="16" max="16" width="12.1328125" bestFit="1" customWidth="1"/>
    <col min="17" max="17" width="1.73046875" customWidth="1"/>
    <col min="18" max="18" width="11.59765625" hidden="1" customWidth="1"/>
    <col min="19" max="20" width="10.3984375" hidden="1" customWidth="1"/>
    <col min="21" max="26" width="9.265625" hidden="1" customWidth="1"/>
    <col min="27" max="27" width="11.73046875" hidden="1" customWidth="1"/>
    <col min="28" max="29" width="10" hidden="1" customWidth="1"/>
    <col min="30" max="30" width="11.1328125" hidden="1" customWidth="1"/>
    <col min="31" max="31" width="11.1328125" bestFit="1" customWidth="1"/>
    <col min="32" max="33" width="11.1328125" customWidth="1"/>
    <col min="34" max="34" width="11.73046875" style="6" bestFit="1" customWidth="1"/>
    <col min="35" max="35" width="13.1328125" style="6" bestFit="1" customWidth="1"/>
    <col min="36" max="36" width="2.73046875" customWidth="1"/>
    <col min="37" max="38" width="13.86328125" bestFit="1" customWidth="1"/>
    <col min="39" max="39" width="11.73046875" bestFit="1" customWidth="1"/>
    <col min="40" max="40" width="13.3984375" style="5" bestFit="1" customWidth="1"/>
  </cols>
  <sheetData>
    <row r="1" spans="1:40" s="1" customFormat="1" x14ac:dyDescent="0.45">
      <c r="B1" s="4"/>
      <c r="C1" s="2"/>
      <c r="D1" s="2"/>
      <c r="E1" s="2"/>
      <c r="H1" s="21" t="s">
        <v>0</v>
      </c>
      <c r="I1" s="21"/>
      <c r="J1" s="21"/>
      <c r="K1" s="21" t="s">
        <v>1</v>
      </c>
      <c r="L1" s="23">
        <v>2021</v>
      </c>
      <c r="M1" s="21" t="s">
        <v>16</v>
      </c>
      <c r="N1" s="21"/>
      <c r="O1" s="21"/>
      <c r="P1" s="21" t="s">
        <v>2</v>
      </c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2"/>
      <c r="AI1" s="23">
        <v>2021</v>
      </c>
      <c r="AJ1" s="21"/>
      <c r="AK1" s="1" t="s">
        <v>400</v>
      </c>
      <c r="AL1" s="21" t="s">
        <v>9</v>
      </c>
      <c r="AM1" s="21" t="s">
        <v>11</v>
      </c>
      <c r="AN1" s="56" t="s">
        <v>464</v>
      </c>
    </row>
    <row r="2" spans="1:40" s="1" customFormat="1" x14ac:dyDescent="0.45">
      <c r="B2" s="4"/>
      <c r="C2" s="2"/>
      <c r="D2" s="2"/>
      <c r="E2" s="2"/>
      <c r="H2" s="21" t="s">
        <v>3</v>
      </c>
      <c r="I2" s="21" t="s">
        <v>4</v>
      </c>
      <c r="J2" s="21" t="s">
        <v>5</v>
      </c>
      <c r="K2" s="21" t="s">
        <v>3</v>
      </c>
      <c r="L2" s="23" t="s">
        <v>399</v>
      </c>
      <c r="M2" s="21" t="s">
        <v>17</v>
      </c>
      <c r="N2" s="21"/>
      <c r="O2" s="21"/>
      <c r="P2" s="21" t="s">
        <v>6</v>
      </c>
      <c r="Q2" s="21"/>
      <c r="R2" s="21" t="s">
        <v>0</v>
      </c>
      <c r="S2" s="21">
        <v>2006</v>
      </c>
      <c r="T2" s="21">
        <v>2007</v>
      </c>
      <c r="U2" s="21">
        <v>2008</v>
      </c>
      <c r="V2" s="21">
        <v>2009</v>
      </c>
      <c r="W2" s="21">
        <v>2010</v>
      </c>
      <c r="X2" s="21">
        <v>2011</v>
      </c>
      <c r="Y2" s="21">
        <v>2012</v>
      </c>
      <c r="Z2" s="21">
        <v>2013</v>
      </c>
      <c r="AA2" s="21">
        <v>2014</v>
      </c>
      <c r="AB2" s="21">
        <v>2015</v>
      </c>
      <c r="AC2" s="21">
        <v>2016</v>
      </c>
      <c r="AD2" s="21">
        <v>2017</v>
      </c>
      <c r="AE2" s="21">
        <v>2018</v>
      </c>
      <c r="AF2" s="21">
        <v>2019</v>
      </c>
      <c r="AG2" s="21">
        <v>2020</v>
      </c>
      <c r="AH2" s="23">
        <v>2021</v>
      </c>
      <c r="AI2" s="23" t="s">
        <v>5</v>
      </c>
      <c r="AJ2" s="21"/>
      <c r="AK2" s="1" t="s">
        <v>401</v>
      </c>
      <c r="AL2" s="21" t="s">
        <v>10</v>
      </c>
      <c r="AM2" s="21" t="s">
        <v>6</v>
      </c>
      <c r="AN2" s="56" t="s">
        <v>465</v>
      </c>
    </row>
    <row r="3" spans="1:40" x14ac:dyDescent="0.45">
      <c r="A3" s="3" t="s">
        <v>22</v>
      </c>
      <c r="B3" s="28" t="s">
        <v>17</v>
      </c>
      <c r="C3" s="29" t="s">
        <v>20</v>
      </c>
    </row>
    <row r="4" spans="1:40" x14ac:dyDescent="0.45">
      <c r="A4" s="25" t="s">
        <v>28</v>
      </c>
      <c r="B4" s="26">
        <v>26816</v>
      </c>
      <c r="C4" s="27">
        <v>30</v>
      </c>
      <c r="D4" s="4" t="s">
        <v>12</v>
      </c>
      <c r="E4" s="4" t="s">
        <v>13</v>
      </c>
      <c r="H4" s="24">
        <v>35413.050000000003</v>
      </c>
      <c r="I4" s="5"/>
      <c r="J4" s="5">
        <v>35413.050000000003</v>
      </c>
      <c r="K4" s="5">
        <f>+H4+I4-J4</f>
        <v>0</v>
      </c>
      <c r="L4" s="14"/>
      <c r="M4" s="31"/>
      <c r="P4" s="5">
        <f>+K4</f>
        <v>0</v>
      </c>
      <c r="R4" s="13">
        <v>35413.050000000003</v>
      </c>
      <c r="S4" s="13">
        <v>0</v>
      </c>
      <c r="T4" s="13">
        <v>0</v>
      </c>
      <c r="U4" s="13">
        <v>0</v>
      </c>
      <c r="V4" s="13">
        <v>0</v>
      </c>
      <c r="W4" s="13">
        <v>0</v>
      </c>
      <c r="X4" s="13">
        <v>0</v>
      </c>
      <c r="Y4" s="13">
        <v>0</v>
      </c>
      <c r="Z4" s="13">
        <v>0</v>
      </c>
      <c r="AA4" s="5">
        <v>-35413.050000000003</v>
      </c>
      <c r="AB4" s="13">
        <v>0</v>
      </c>
      <c r="AC4" s="13">
        <v>0</v>
      </c>
      <c r="AD4" s="13">
        <v>0</v>
      </c>
      <c r="AE4" s="5">
        <v>0</v>
      </c>
      <c r="AF4" s="5">
        <v>0</v>
      </c>
      <c r="AG4" s="5">
        <v>0</v>
      </c>
      <c r="AH4" s="6">
        <f>+IF(P4-AG4-S4-R4-T4-U4-V4-W4-X4-Y4-Z4-AA4-AB4-AC4-AD4-AE4-AF4&gt;1,ROUND(P4/C4,2),0)</f>
        <v>0</v>
      </c>
      <c r="AI4" s="14"/>
      <c r="AJ4" s="5"/>
      <c r="AK4" s="5">
        <f>+AL4-AI4-AH4</f>
        <v>0</v>
      </c>
      <c r="AL4" s="5">
        <f t="shared" ref="AL4:AL7" si="0">SUM(R4:AI4)</f>
        <v>0</v>
      </c>
      <c r="AM4" s="11">
        <f t="shared" ref="AM4:AM30" si="1">+P4-AL4</f>
        <v>0</v>
      </c>
      <c r="AN4" s="5">
        <f>IF(AM4=0,AL4,0)</f>
        <v>0</v>
      </c>
    </row>
    <row r="5" spans="1:40" x14ac:dyDescent="0.45">
      <c r="A5" s="25" t="s">
        <v>28</v>
      </c>
      <c r="B5" s="26">
        <v>27181</v>
      </c>
      <c r="C5" s="27">
        <v>30</v>
      </c>
      <c r="D5" s="4" t="s">
        <v>12</v>
      </c>
      <c r="E5" s="4" t="s">
        <v>13</v>
      </c>
      <c r="H5" s="24">
        <v>3449.32</v>
      </c>
      <c r="I5" s="5"/>
      <c r="J5" s="5">
        <v>3449.32</v>
      </c>
      <c r="K5" s="5">
        <f t="shared" ref="K5:K30" si="2">+H5+I5-J5</f>
        <v>0</v>
      </c>
      <c r="L5" s="14"/>
      <c r="M5" s="31"/>
      <c r="P5" s="5">
        <f t="shared" ref="P5:P30" si="3">+K5</f>
        <v>0</v>
      </c>
      <c r="R5" s="13">
        <v>3449.32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13">
        <v>0</v>
      </c>
      <c r="Y5" s="13">
        <v>0</v>
      </c>
      <c r="Z5" s="13">
        <v>0</v>
      </c>
      <c r="AA5" s="13">
        <v>-3449.32</v>
      </c>
      <c r="AB5" s="13">
        <v>0</v>
      </c>
      <c r="AC5" s="13">
        <v>0</v>
      </c>
      <c r="AD5" s="13">
        <v>0</v>
      </c>
      <c r="AE5" s="5">
        <v>0</v>
      </c>
      <c r="AF5" s="5">
        <v>0</v>
      </c>
      <c r="AG5" s="5">
        <v>0</v>
      </c>
      <c r="AH5" s="6">
        <f t="shared" ref="AH5:AH30" si="4">+IF(P5-AG5-S5-R5-T5-U5-V5-W5-X5-Y5-Z5-AA5-AB5-AC5-AD5-AE5-AF5&gt;1,ROUND(P5/C5,2),0)</f>
        <v>0</v>
      </c>
      <c r="AI5" s="14"/>
      <c r="AJ5" s="5"/>
      <c r="AK5" s="5">
        <f t="shared" ref="AK5:AK30" si="5">+AL5-AI5-AH5</f>
        <v>0</v>
      </c>
      <c r="AL5" s="5">
        <f t="shared" si="0"/>
        <v>0</v>
      </c>
      <c r="AM5" s="11">
        <f t="shared" si="1"/>
        <v>0</v>
      </c>
      <c r="AN5" s="5">
        <f t="shared" ref="AN5:AN30" si="6">IF(AM5=0,AL5,0)</f>
        <v>0</v>
      </c>
    </row>
    <row r="6" spans="1:40" x14ac:dyDescent="0.45">
      <c r="A6" s="25" t="s">
        <v>28</v>
      </c>
      <c r="B6" s="26">
        <v>27546</v>
      </c>
      <c r="C6" s="27">
        <v>30</v>
      </c>
      <c r="D6" s="4" t="s">
        <v>12</v>
      </c>
      <c r="E6" s="4" t="s">
        <v>13</v>
      </c>
      <c r="H6" s="24">
        <v>4797.57</v>
      </c>
      <c r="I6" s="5"/>
      <c r="J6" s="5">
        <v>4797.57</v>
      </c>
      <c r="K6" s="5">
        <f t="shared" si="2"/>
        <v>0</v>
      </c>
      <c r="L6" s="14"/>
      <c r="M6" s="31"/>
      <c r="P6" s="5">
        <f t="shared" si="3"/>
        <v>0</v>
      </c>
      <c r="R6" s="13">
        <v>4797.57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>
        <v>-4797.57</v>
      </c>
      <c r="AB6" s="13">
        <v>0</v>
      </c>
      <c r="AC6" s="13">
        <v>0</v>
      </c>
      <c r="AD6" s="13">
        <v>0</v>
      </c>
      <c r="AE6" s="5">
        <v>0</v>
      </c>
      <c r="AF6" s="5">
        <v>0</v>
      </c>
      <c r="AG6" s="5">
        <v>0</v>
      </c>
      <c r="AH6" s="6">
        <f t="shared" si="4"/>
        <v>0</v>
      </c>
      <c r="AI6" s="14"/>
      <c r="AJ6" s="5"/>
      <c r="AK6" s="5">
        <f t="shared" si="5"/>
        <v>0</v>
      </c>
      <c r="AL6" s="5">
        <f t="shared" si="0"/>
        <v>0</v>
      </c>
      <c r="AM6" s="11">
        <f t="shared" si="1"/>
        <v>0</v>
      </c>
      <c r="AN6" s="5">
        <f t="shared" si="6"/>
        <v>0</v>
      </c>
    </row>
    <row r="7" spans="1:40" x14ac:dyDescent="0.45">
      <c r="A7" s="25" t="s">
        <v>28</v>
      </c>
      <c r="B7" s="26">
        <v>27912</v>
      </c>
      <c r="C7" s="27">
        <v>30</v>
      </c>
      <c r="D7" s="4" t="s">
        <v>12</v>
      </c>
      <c r="E7" s="4" t="s">
        <v>13</v>
      </c>
      <c r="H7" s="24">
        <v>8727.86</v>
      </c>
      <c r="I7" s="5"/>
      <c r="J7" s="5">
        <v>8727.86</v>
      </c>
      <c r="K7" s="5">
        <f t="shared" si="2"/>
        <v>0</v>
      </c>
      <c r="L7" s="14"/>
      <c r="M7" s="31"/>
      <c r="P7" s="5">
        <f t="shared" si="3"/>
        <v>0</v>
      </c>
      <c r="R7" s="13">
        <v>8582.35</v>
      </c>
      <c r="S7" s="13">
        <v>145.51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-8727.86</v>
      </c>
      <c r="AB7" s="13">
        <v>0</v>
      </c>
      <c r="AC7" s="13">
        <v>0</v>
      </c>
      <c r="AD7" s="13">
        <v>0</v>
      </c>
      <c r="AE7" s="5">
        <v>0</v>
      </c>
      <c r="AF7" s="5">
        <v>0</v>
      </c>
      <c r="AG7" s="5">
        <v>0</v>
      </c>
      <c r="AH7" s="6">
        <f t="shared" si="4"/>
        <v>0</v>
      </c>
      <c r="AI7" s="14"/>
      <c r="AJ7" s="5"/>
      <c r="AK7" s="5">
        <f t="shared" si="5"/>
        <v>0</v>
      </c>
      <c r="AL7" s="5">
        <f t="shared" si="0"/>
        <v>0</v>
      </c>
      <c r="AM7" s="11">
        <f t="shared" si="1"/>
        <v>0</v>
      </c>
      <c r="AN7" s="5">
        <f t="shared" si="6"/>
        <v>0</v>
      </c>
    </row>
    <row r="8" spans="1:40" x14ac:dyDescent="0.45">
      <c r="A8" s="25" t="s">
        <v>28</v>
      </c>
      <c r="B8" s="26">
        <v>28277</v>
      </c>
      <c r="C8" s="27">
        <v>30</v>
      </c>
      <c r="D8" s="4" t="s">
        <v>12</v>
      </c>
      <c r="E8" s="4" t="s">
        <v>13</v>
      </c>
      <c r="H8" s="24">
        <v>12347.53</v>
      </c>
      <c r="I8" s="5"/>
      <c r="J8" s="5">
        <v>12347.53</v>
      </c>
      <c r="K8" s="5">
        <f t="shared" si="2"/>
        <v>0</v>
      </c>
      <c r="L8" s="14"/>
      <c r="M8" s="32"/>
      <c r="P8" s="5">
        <f t="shared" si="3"/>
        <v>0</v>
      </c>
      <c r="R8" s="13">
        <v>11730.03</v>
      </c>
      <c r="S8" s="13">
        <v>411.58</v>
      </c>
      <c r="T8" s="13">
        <v>205.92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-12347.53</v>
      </c>
      <c r="AB8" s="13">
        <v>0</v>
      </c>
      <c r="AC8" s="13">
        <v>0</v>
      </c>
      <c r="AD8" s="13">
        <v>0</v>
      </c>
      <c r="AE8" s="5">
        <v>0</v>
      </c>
      <c r="AF8" s="5">
        <v>0</v>
      </c>
      <c r="AG8" s="5">
        <v>0</v>
      </c>
      <c r="AH8" s="6">
        <f t="shared" si="4"/>
        <v>0</v>
      </c>
      <c r="AI8" s="14"/>
      <c r="AJ8" s="5"/>
      <c r="AK8" s="5">
        <f t="shared" si="5"/>
        <v>0</v>
      </c>
      <c r="AL8" s="5">
        <f t="shared" ref="AL8:AL15" si="7">SUM(R8:AI8)</f>
        <v>0</v>
      </c>
      <c r="AM8" s="11">
        <f t="shared" ref="AM8:AM15" si="8">+P8-AL8</f>
        <v>0</v>
      </c>
      <c r="AN8" s="5">
        <f t="shared" si="6"/>
        <v>0</v>
      </c>
    </row>
    <row r="9" spans="1:40" x14ac:dyDescent="0.45">
      <c r="A9" s="25" t="s">
        <v>28</v>
      </c>
      <c r="B9" s="26">
        <v>28642</v>
      </c>
      <c r="C9" s="27">
        <v>30</v>
      </c>
      <c r="D9" s="4" t="s">
        <v>12</v>
      </c>
      <c r="E9" s="4" t="s">
        <v>13</v>
      </c>
      <c r="H9" s="24">
        <v>8708.58</v>
      </c>
      <c r="I9" s="5"/>
      <c r="J9" s="5">
        <v>8708.58</v>
      </c>
      <c r="K9" s="5">
        <f t="shared" si="2"/>
        <v>0</v>
      </c>
      <c r="L9" s="14"/>
      <c r="M9" s="32"/>
      <c r="P9" s="5">
        <f t="shared" si="3"/>
        <v>0</v>
      </c>
      <c r="R9" s="13">
        <v>7852.29</v>
      </c>
      <c r="S9" s="13">
        <v>290.29000000000002</v>
      </c>
      <c r="T9" s="13">
        <v>290.29000000000002</v>
      </c>
      <c r="U9" s="13">
        <v>275.70999999999998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-8708.58</v>
      </c>
      <c r="AB9" s="13">
        <v>0</v>
      </c>
      <c r="AC9" s="13">
        <v>0</v>
      </c>
      <c r="AD9" s="13">
        <v>0</v>
      </c>
      <c r="AE9" s="5">
        <v>0</v>
      </c>
      <c r="AF9" s="5">
        <v>0</v>
      </c>
      <c r="AG9" s="5">
        <v>0</v>
      </c>
      <c r="AH9" s="6">
        <f t="shared" si="4"/>
        <v>0</v>
      </c>
      <c r="AI9" s="14"/>
      <c r="AJ9" s="5"/>
      <c r="AK9" s="5">
        <f t="shared" si="5"/>
        <v>0</v>
      </c>
      <c r="AL9" s="5">
        <f t="shared" si="7"/>
        <v>0</v>
      </c>
      <c r="AM9" s="11">
        <f t="shared" si="8"/>
        <v>0</v>
      </c>
      <c r="AN9" s="5">
        <f t="shared" si="6"/>
        <v>0</v>
      </c>
    </row>
    <row r="10" spans="1:40" x14ac:dyDescent="0.45">
      <c r="A10" s="25" t="s">
        <v>28</v>
      </c>
      <c r="B10" s="26">
        <v>29007</v>
      </c>
      <c r="C10" s="27">
        <v>30</v>
      </c>
      <c r="D10" s="4" t="s">
        <v>12</v>
      </c>
      <c r="E10" s="4" t="s">
        <v>13</v>
      </c>
      <c r="H10" s="24">
        <v>6059.45</v>
      </c>
      <c r="I10" s="5"/>
      <c r="J10" s="5">
        <v>6059.45</v>
      </c>
      <c r="K10" s="5">
        <f t="shared" si="2"/>
        <v>0</v>
      </c>
      <c r="L10" s="14"/>
      <c r="M10" s="32"/>
      <c r="P10" s="5">
        <f t="shared" si="3"/>
        <v>0</v>
      </c>
      <c r="R10" s="13">
        <v>5513.56</v>
      </c>
      <c r="S10" s="13">
        <v>201.98</v>
      </c>
      <c r="T10" s="13">
        <v>201.98</v>
      </c>
      <c r="U10" s="13">
        <v>201.98</v>
      </c>
      <c r="V10" s="13">
        <v>-60.05</v>
      </c>
      <c r="W10" s="13">
        <v>0</v>
      </c>
      <c r="X10" s="13">
        <v>0</v>
      </c>
      <c r="Y10" s="13">
        <v>0</v>
      </c>
      <c r="Z10" s="13">
        <v>0</v>
      </c>
      <c r="AA10" s="13">
        <v>-6059.45</v>
      </c>
      <c r="AB10" s="13">
        <v>0</v>
      </c>
      <c r="AC10" s="13">
        <v>0</v>
      </c>
      <c r="AD10" s="13">
        <v>0</v>
      </c>
      <c r="AE10" s="5">
        <v>0</v>
      </c>
      <c r="AF10" s="5">
        <v>0</v>
      </c>
      <c r="AG10" s="5">
        <v>0</v>
      </c>
      <c r="AH10" s="6">
        <f t="shared" si="4"/>
        <v>0</v>
      </c>
      <c r="AI10" s="14"/>
      <c r="AJ10" s="5"/>
      <c r="AK10" s="5">
        <f t="shared" si="5"/>
        <v>-9.0949470177292824E-13</v>
      </c>
      <c r="AL10" s="5">
        <f t="shared" si="7"/>
        <v>-9.0949470177292824E-13</v>
      </c>
      <c r="AM10" s="11">
        <f t="shared" si="8"/>
        <v>9.0949470177292824E-13</v>
      </c>
      <c r="AN10" s="5">
        <f t="shared" si="6"/>
        <v>0</v>
      </c>
    </row>
    <row r="11" spans="1:40" x14ac:dyDescent="0.45">
      <c r="A11" s="25" t="s">
        <v>28</v>
      </c>
      <c r="B11" s="26">
        <v>29373</v>
      </c>
      <c r="C11" s="27">
        <v>30</v>
      </c>
      <c r="D11" s="4" t="s">
        <v>12</v>
      </c>
      <c r="E11" s="4" t="s">
        <v>13</v>
      </c>
      <c r="H11" s="24">
        <v>10224.799999999999</v>
      </c>
      <c r="I11" s="5"/>
      <c r="J11" s="5">
        <v>10224.799999999999</v>
      </c>
      <c r="K11" s="5">
        <f t="shared" si="2"/>
        <v>0</v>
      </c>
      <c r="L11" s="14"/>
      <c r="M11" s="32"/>
      <c r="P11" s="5">
        <f t="shared" si="3"/>
        <v>0</v>
      </c>
      <c r="R11" s="13">
        <v>8691.77</v>
      </c>
      <c r="S11" s="13">
        <v>340.83</v>
      </c>
      <c r="T11" s="13">
        <v>340.83</v>
      </c>
      <c r="U11" s="13">
        <v>340.83</v>
      </c>
      <c r="V11" s="13">
        <v>340.83</v>
      </c>
      <c r="W11" s="13">
        <v>169.71</v>
      </c>
      <c r="X11" s="13">
        <v>0</v>
      </c>
      <c r="Y11" s="13">
        <v>0</v>
      </c>
      <c r="Z11" s="13">
        <v>0</v>
      </c>
      <c r="AA11" s="13">
        <v>-10224.799999999999</v>
      </c>
      <c r="AB11" s="13">
        <v>0</v>
      </c>
      <c r="AC11" s="13">
        <v>0</v>
      </c>
      <c r="AD11" s="13">
        <v>0</v>
      </c>
      <c r="AE11" s="5">
        <v>0</v>
      </c>
      <c r="AF11" s="5">
        <v>0</v>
      </c>
      <c r="AG11" s="5">
        <v>0</v>
      </c>
      <c r="AH11" s="6">
        <f t="shared" si="4"/>
        <v>0</v>
      </c>
      <c r="AI11" s="14"/>
      <c r="AJ11" s="5"/>
      <c r="AK11" s="5">
        <f t="shared" si="5"/>
        <v>0</v>
      </c>
      <c r="AL11" s="5">
        <f t="shared" si="7"/>
        <v>0</v>
      </c>
      <c r="AM11" s="11">
        <f t="shared" si="8"/>
        <v>0</v>
      </c>
      <c r="AN11" s="5">
        <f t="shared" si="6"/>
        <v>0</v>
      </c>
    </row>
    <row r="12" spans="1:40" x14ac:dyDescent="0.45">
      <c r="A12" s="25" t="s">
        <v>28</v>
      </c>
      <c r="B12" s="26">
        <v>29738</v>
      </c>
      <c r="C12" s="27">
        <v>30</v>
      </c>
      <c r="D12" s="4" t="s">
        <v>12</v>
      </c>
      <c r="E12" s="4" t="s">
        <v>13</v>
      </c>
      <c r="H12" s="24">
        <v>7312.91</v>
      </c>
      <c r="I12" s="5"/>
      <c r="J12" s="5">
        <v>7312.91</v>
      </c>
      <c r="K12" s="5">
        <f t="shared" si="2"/>
        <v>0</v>
      </c>
      <c r="L12" s="14"/>
      <c r="M12" s="32"/>
      <c r="P12" s="5">
        <f t="shared" si="3"/>
        <v>0</v>
      </c>
      <c r="R12" s="13">
        <v>5972.96</v>
      </c>
      <c r="S12" s="13">
        <v>243.76</v>
      </c>
      <c r="T12" s="13">
        <v>243.76</v>
      </c>
      <c r="U12" s="13">
        <v>243.76</v>
      </c>
      <c r="V12" s="13">
        <v>243.76</v>
      </c>
      <c r="W12" s="13">
        <v>243.76</v>
      </c>
      <c r="X12" s="13">
        <v>121.15</v>
      </c>
      <c r="Y12" s="13">
        <v>0</v>
      </c>
      <c r="Z12" s="13">
        <v>0</v>
      </c>
      <c r="AA12" s="13">
        <v>-7312.91</v>
      </c>
      <c r="AB12" s="13">
        <v>0</v>
      </c>
      <c r="AC12" s="13">
        <v>0</v>
      </c>
      <c r="AD12" s="13">
        <v>0</v>
      </c>
      <c r="AE12" s="5">
        <v>0</v>
      </c>
      <c r="AF12" s="5">
        <v>0</v>
      </c>
      <c r="AG12" s="5">
        <v>0</v>
      </c>
      <c r="AH12" s="6">
        <f t="shared" si="4"/>
        <v>0</v>
      </c>
      <c r="AI12" s="14"/>
      <c r="AJ12" s="5"/>
      <c r="AK12" s="5">
        <f t="shared" si="5"/>
        <v>9.0949470177292824E-13</v>
      </c>
      <c r="AL12" s="5">
        <f t="shared" si="7"/>
        <v>9.0949470177292824E-13</v>
      </c>
      <c r="AM12" s="11">
        <f t="shared" si="8"/>
        <v>-9.0949470177292824E-13</v>
      </c>
      <c r="AN12" s="5">
        <f t="shared" si="6"/>
        <v>0</v>
      </c>
    </row>
    <row r="13" spans="1:40" x14ac:dyDescent="0.45">
      <c r="A13" s="25" t="s">
        <v>28</v>
      </c>
      <c r="B13" s="26">
        <v>30103</v>
      </c>
      <c r="C13" s="27">
        <v>30</v>
      </c>
      <c r="D13" s="4" t="s">
        <v>12</v>
      </c>
      <c r="E13" s="4" t="s">
        <v>13</v>
      </c>
      <c r="H13" s="24">
        <v>4398.92</v>
      </c>
      <c r="I13" s="5"/>
      <c r="J13" s="5">
        <v>4398.92</v>
      </c>
      <c r="K13" s="5">
        <f t="shared" si="2"/>
        <v>0</v>
      </c>
      <c r="L13" s="14"/>
      <c r="M13" s="32"/>
      <c r="P13" s="5">
        <f t="shared" si="3"/>
        <v>0</v>
      </c>
      <c r="R13" s="13">
        <v>3444.23</v>
      </c>
      <c r="S13" s="13">
        <v>146.63</v>
      </c>
      <c r="T13" s="13">
        <v>146.63</v>
      </c>
      <c r="U13" s="13">
        <v>146.63</v>
      </c>
      <c r="V13" s="13">
        <v>146.63</v>
      </c>
      <c r="W13" s="13">
        <v>146.63</v>
      </c>
      <c r="X13" s="13">
        <v>146.63</v>
      </c>
      <c r="Y13" s="13">
        <v>74.91</v>
      </c>
      <c r="Z13" s="13">
        <v>0</v>
      </c>
      <c r="AA13" s="13">
        <v>-4398.92</v>
      </c>
      <c r="AB13" s="13">
        <v>0</v>
      </c>
      <c r="AC13" s="13">
        <v>0</v>
      </c>
      <c r="AD13" s="13">
        <v>0</v>
      </c>
      <c r="AE13" s="5">
        <v>0</v>
      </c>
      <c r="AF13" s="5">
        <v>0</v>
      </c>
      <c r="AG13" s="5">
        <v>0</v>
      </c>
      <c r="AH13" s="6">
        <f t="shared" si="4"/>
        <v>0</v>
      </c>
      <c r="AI13" s="14"/>
      <c r="AJ13" s="5"/>
      <c r="AK13" s="5">
        <f t="shared" si="5"/>
        <v>0</v>
      </c>
      <c r="AL13" s="5">
        <f t="shared" si="7"/>
        <v>0</v>
      </c>
      <c r="AM13" s="11">
        <f t="shared" si="8"/>
        <v>0</v>
      </c>
      <c r="AN13" s="5">
        <f t="shared" si="6"/>
        <v>0</v>
      </c>
    </row>
    <row r="14" spans="1:40" x14ac:dyDescent="0.45">
      <c r="A14" s="25" t="s">
        <v>28</v>
      </c>
      <c r="B14" s="26">
        <v>30468</v>
      </c>
      <c r="C14" s="27">
        <v>30</v>
      </c>
      <c r="D14" s="4" t="s">
        <v>12</v>
      </c>
      <c r="E14" s="4" t="s">
        <v>13</v>
      </c>
      <c r="H14" s="24">
        <v>9934.76</v>
      </c>
      <c r="I14" s="5"/>
      <c r="J14" s="5">
        <v>9934.76</v>
      </c>
      <c r="K14" s="5">
        <f t="shared" si="2"/>
        <v>0</v>
      </c>
      <c r="L14" s="14"/>
      <c r="M14" s="32"/>
      <c r="P14" s="5">
        <f t="shared" si="3"/>
        <v>0</v>
      </c>
      <c r="R14" s="13">
        <v>7450.28</v>
      </c>
      <c r="S14" s="13">
        <v>331.16</v>
      </c>
      <c r="T14" s="13">
        <v>331.16</v>
      </c>
      <c r="U14" s="13">
        <v>331.16</v>
      </c>
      <c r="V14" s="13">
        <v>331.16</v>
      </c>
      <c r="W14" s="13">
        <v>331.16</v>
      </c>
      <c r="X14" s="13">
        <v>331.16</v>
      </c>
      <c r="Y14" s="13">
        <v>331.16</v>
      </c>
      <c r="Z14" s="13">
        <v>166.36</v>
      </c>
      <c r="AA14" s="13">
        <v>0</v>
      </c>
      <c r="AB14" s="13">
        <v>-9934.76</v>
      </c>
      <c r="AC14" s="13">
        <v>0</v>
      </c>
      <c r="AD14" s="13">
        <v>0</v>
      </c>
      <c r="AE14" s="5">
        <v>0</v>
      </c>
      <c r="AF14" s="5">
        <v>0</v>
      </c>
      <c r="AG14" s="5">
        <v>0</v>
      </c>
      <c r="AH14" s="6">
        <f t="shared" si="4"/>
        <v>0</v>
      </c>
      <c r="AI14" s="14"/>
      <c r="AJ14" s="5"/>
      <c r="AK14" s="5">
        <f t="shared" si="5"/>
        <v>0</v>
      </c>
      <c r="AL14" s="5">
        <f t="shared" si="7"/>
        <v>0</v>
      </c>
      <c r="AM14" s="11">
        <f t="shared" si="8"/>
        <v>0</v>
      </c>
      <c r="AN14" s="5">
        <f t="shared" si="6"/>
        <v>0</v>
      </c>
    </row>
    <row r="15" spans="1:40" x14ac:dyDescent="0.45">
      <c r="A15" s="25" t="s">
        <v>28</v>
      </c>
      <c r="B15" s="26">
        <v>30834</v>
      </c>
      <c r="C15" s="27">
        <v>30</v>
      </c>
      <c r="D15" s="4" t="s">
        <v>12</v>
      </c>
      <c r="E15" s="4" t="s">
        <v>13</v>
      </c>
      <c r="H15" s="24">
        <v>9049.15</v>
      </c>
      <c r="I15" s="5"/>
      <c r="J15" s="5">
        <v>9049.15</v>
      </c>
      <c r="K15" s="5">
        <f t="shared" si="2"/>
        <v>0</v>
      </c>
      <c r="L15" s="14"/>
      <c r="M15" s="32"/>
      <c r="P15" s="5">
        <f t="shared" si="3"/>
        <v>0</v>
      </c>
      <c r="R15" s="13">
        <v>6484.36</v>
      </c>
      <c r="S15" s="13">
        <v>301.64</v>
      </c>
      <c r="T15" s="13">
        <v>301.64</v>
      </c>
      <c r="U15" s="13">
        <v>301.64</v>
      </c>
      <c r="V15" s="13">
        <v>301.64</v>
      </c>
      <c r="W15" s="13">
        <v>301.64</v>
      </c>
      <c r="X15" s="13">
        <v>301.64</v>
      </c>
      <c r="Y15" s="13">
        <v>301.64</v>
      </c>
      <c r="Z15" s="13">
        <v>301.64</v>
      </c>
      <c r="AA15" s="13">
        <v>151.66999999999999</v>
      </c>
      <c r="AB15" s="13">
        <v>0</v>
      </c>
      <c r="AC15" s="13">
        <v>-9049.15</v>
      </c>
      <c r="AD15" s="13">
        <v>0</v>
      </c>
      <c r="AE15" s="5">
        <v>0</v>
      </c>
      <c r="AF15" s="5">
        <v>0</v>
      </c>
      <c r="AG15" s="5">
        <v>0</v>
      </c>
      <c r="AH15" s="6">
        <f t="shared" si="4"/>
        <v>0</v>
      </c>
      <c r="AI15" s="14"/>
      <c r="AJ15" s="5"/>
      <c r="AK15" s="5">
        <f t="shared" si="5"/>
        <v>0</v>
      </c>
      <c r="AL15" s="5">
        <f t="shared" si="7"/>
        <v>0</v>
      </c>
      <c r="AM15" s="11">
        <f t="shared" si="8"/>
        <v>0</v>
      </c>
      <c r="AN15" s="5">
        <f t="shared" si="6"/>
        <v>0</v>
      </c>
    </row>
    <row r="16" spans="1:40" x14ac:dyDescent="0.45">
      <c r="A16" s="25" t="s">
        <v>28</v>
      </c>
      <c r="B16" s="26">
        <v>31199</v>
      </c>
      <c r="C16" s="27">
        <v>30</v>
      </c>
      <c r="D16" s="4" t="s">
        <v>12</v>
      </c>
      <c r="E16" s="4" t="s">
        <v>13</v>
      </c>
      <c r="H16" s="24">
        <v>6909.47</v>
      </c>
      <c r="I16" s="5"/>
      <c r="J16" s="5">
        <v>6909.47</v>
      </c>
      <c r="K16" s="5">
        <f t="shared" si="2"/>
        <v>0</v>
      </c>
      <c r="L16" s="14"/>
      <c r="M16" s="32"/>
      <c r="P16" s="5">
        <f t="shared" si="3"/>
        <v>0</v>
      </c>
      <c r="R16" s="13">
        <v>4721.4799999999996</v>
      </c>
      <c r="S16" s="13">
        <v>230.32</v>
      </c>
      <c r="T16" s="13">
        <v>230.32</v>
      </c>
      <c r="U16" s="13">
        <v>230.32</v>
      </c>
      <c r="V16" s="13">
        <v>230.32</v>
      </c>
      <c r="W16" s="13">
        <v>230.32</v>
      </c>
      <c r="X16" s="13">
        <v>230.32</v>
      </c>
      <c r="Y16" s="13">
        <v>230.32</v>
      </c>
      <c r="Z16" s="13">
        <v>230.32</v>
      </c>
      <c r="AA16" s="13">
        <v>230.32</v>
      </c>
      <c r="AB16" s="13">
        <v>115.11</v>
      </c>
      <c r="AC16" s="13">
        <v>-6909.47</v>
      </c>
      <c r="AD16" s="13">
        <v>0</v>
      </c>
      <c r="AE16" s="5">
        <v>0</v>
      </c>
      <c r="AF16" s="5">
        <v>0</v>
      </c>
      <c r="AG16" s="5">
        <v>0</v>
      </c>
      <c r="AH16" s="6">
        <f t="shared" si="4"/>
        <v>0</v>
      </c>
      <c r="AI16" s="14"/>
      <c r="AJ16" s="5"/>
      <c r="AK16" s="5">
        <f t="shared" si="5"/>
        <v>-3.637978807091713E-12</v>
      </c>
      <c r="AL16" s="5">
        <f t="shared" ref="AL16:AL30" si="9">SUM(R16:AI16)</f>
        <v>-3.637978807091713E-12</v>
      </c>
      <c r="AM16" s="11">
        <f t="shared" si="1"/>
        <v>3.637978807091713E-12</v>
      </c>
      <c r="AN16" s="5">
        <f t="shared" si="6"/>
        <v>0</v>
      </c>
    </row>
    <row r="17" spans="1:40" x14ac:dyDescent="0.45">
      <c r="A17" s="25" t="s">
        <v>28</v>
      </c>
      <c r="B17" s="26">
        <v>31564</v>
      </c>
      <c r="C17" s="27">
        <v>30</v>
      </c>
      <c r="D17" s="4" t="s">
        <v>12</v>
      </c>
      <c r="E17" s="4" t="s">
        <v>13</v>
      </c>
      <c r="H17" s="24">
        <v>13431.74</v>
      </c>
      <c r="I17" s="5"/>
      <c r="J17" s="5">
        <v>13431.74</v>
      </c>
      <c r="K17" s="5">
        <f t="shared" si="2"/>
        <v>0</v>
      </c>
      <c r="L17" s="14"/>
      <c r="M17" s="32">
        <v>2017</v>
      </c>
      <c r="P17" s="5">
        <f t="shared" si="3"/>
        <v>0</v>
      </c>
      <c r="R17" s="13">
        <v>8730.5400000000009</v>
      </c>
      <c r="S17" s="13">
        <v>447.72</v>
      </c>
      <c r="T17" s="13">
        <v>447.72</v>
      </c>
      <c r="U17" s="13">
        <v>447.72</v>
      </c>
      <c r="V17" s="13">
        <v>447.72</v>
      </c>
      <c r="W17" s="13">
        <v>447.72</v>
      </c>
      <c r="X17" s="13">
        <v>447.72</v>
      </c>
      <c r="Y17" s="13">
        <v>447.72</v>
      </c>
      <c r="Z17" s="13">
        <v>447.72</v>
      </c>
      <c r="AA17" s="13">
        <v>447.72</v>
      </c>
      <c r="AB17" s="13">
        <v>447.72</v>
      </c>
      <c r="AC17" s="13">
        <v>224</v>
      </c>
      <c r="AD17" s="13">
        <v>-13431.74</v>
      </c>
      <c r="AE17" s="5">
        <v>0</v>
      </c>
      <c r="AF17" s="5">
        <v>0</v>
      </c>
      <c r="AG17" s="5">
        <v>0</v>
      </c>
      <c r="AH17" s="6">
        <f t="shared" si="4"/>
        <v>0</v>
      </c>
      <c r="AI17" s="14"/>
      <c r="AJ17" s="5"/>
      <c r="AK17" s="5">
        <f t="shared" si="5"/>
        <v>-5.4569682106375694E-12</v>
      </c>
      <c r="AL17" s="5">
        <f t="shared" si="9"/>
        <v>-5.4569682106375694E-12</v>
      </c>
      <c r="AM17" s="11">
        <f t="shared" si="1"/>
        <v>5.4569682106375694E-12</v>
      </c>
      <c r="AN17" s="5">
        <f t="shared" si="6"/>
        <v>0</v>
      </c>
    </row>
    <row r="18" spans="1:40" x14ac:dyDescent="0.45">
      <c r="A18" s="25" t="s">
        <v>28</v>
      </c>
      <c r="B18" s="26">
        <v>31929</v>
      </c>
      <c r="C18" s="27">
        <v>30</v>
      </c>
      <c r="D18" s="4" t="s">
        <v>12</v>
      </c>
      <c r="E18" s="4" t="s">
        <v>13</v>
      </c>
      <c r="H18" s="24">
        <v>13291.76</v>
      </c>
      <c r="I18" s="5"/>
      <c r="J18" s="5">
        <v>13291.76</v>
      </c>
      <c r="K18" s="5">
        <f t="shared" si="2"/>
        <v>0</v>
      </c>
      <c r="L18" s="14"/>
      <c r="M18" s="32">
        <v>2018</v>
      </c>
      <c r="P18" s="5">
        <f t="shared" si="3"/>
        <v>0</v>
      </c>
      <c r="R18" s="13">
        <v>8233.4599999999991</v>
      </c>
      <c r="S18" s="13">
        <v>443.06</v>
      </c>
      <c r="T18" s="13">
        <v>443.06</v>
      </c>
      <c r="U18" s="13">
        <v>443.06</v>
      </c>
      <c r="V18" s="13">
        <v>443.06</v>
      </c>
      <c r="W18" s="13">
        <v>443.06</v>
      </c>
      <c r="X18" s="13">
        <v>443.06</v>
      </c>
      <c r="Y18" s="13">
        <v>443.06</v>
      </c>
      <c r="Z18" s="13">
        <v>443.06</v>
      </c>
      <c r="AA18" s="13">
        <v>443.06</v>
      </c>
      <c r="AB18" s="13">
        <v>443.06</v>
      </c>
      <c r="AC18" s="13">
        <v>443.06</v>
      </c>
      <c r="AD18" s="13">
        <v>184.64</v>
      </c>
      <c r="AE18" s="13">
        <v>-13291.76</v>
      </c>
      <c r="AF18" s="5">
        <v>0</v>
      </c>
      <c r="AG18" s="5">
        <v>0</v>
      </c>
      <c r="AH18" s="6">
        <f t="shared" si="4"/>
        <v>0</v>
      </c>
      <c r="AI18" s="14"/>
      <c r="AJ18" s="5"/>
      <c r="AK18" s="5">
        <f t="shared" si="5"/>
        <v>-7.2759576141834259E-12</v>
      </c>
      <c r="AL18" s="5">
        <f t="shared" si="9"/>
        <v>-7.2759576141834259E-12</v>
      </c>
      <c r="AM18" s="11">
        <f t="shared" si="1"/>
        <v>7.2759576141834259E-12</v>
      </c>
      <c r="AN18" s="5">
        <f t="shared" si="6"/>
        <v>0</v>
      </c>
    </row>
    <row r="19" spans="1:40" x14ac:dyDescent="0.45">
      <c r="A19" s="25" t="s">
        <v>28</v>
      </c>
      <c r="B19" s="26">
        <v>32295</v>
      </c>
      <c r="C19" s="27">
        <v>30</v>
      </c>
      <c r="D19" s="4" t="s">
        <v>12</v>
      </c>
      <c r="E19" s="4" t="s">
        <v>13</v>
      </c>
      <c r="H19" s="24">
        <v>15343.85</v>
      </c>
      <c r="I19" s="5"/>
      <c r="J19" s="5">
        <v>15343.85</v>
      </c>
      <c r="K19" s="5">
        <f t="shared" si="2"/>
        <v>0</v>
      </c>
      <c r="L19" s="14"/>
      <c r="M19" s="32">
        <v>2019</v>
      </c>
      <c r="P19" s="5">
        <f t="shared" si="3"/>
        <v>0</v>
      </c>
      <c r="R19" s="13">
        <v>8993.1740000000009</v>
      </c>
      <c r="S19" s="13">
        <v>511.46</v>
      </c>
      <c r="T19" s="13">
        <v>511.46</v>
      </c>
      <c r="U19" s="13">
        <v>511.46</v>
      </c>
      <c r="V19" s="13">
        <v>511.46</v>
      </c>
      <c r="W19" s="13">
        <v>511.46</v>
      </c>
      <c r="X19" s="13">
        <v>511.46</v>
      </c>
      <c r="Y19" s="13">
        <v>511.46</v>
      </c>
      <c r="Z19" s="13">
        <v>511.46</v>
      </c>
      <c r="AA19" s="13">
        <v>511.46</v>
      </c>
      <c r="AB19" s="13">
        <v>511.46</v>
      </c>
      <c r="AC19" s="13">
        <v>511.46</v>
      </c>
      <c r="AD19" s="13">
        <v>511.46</v>
      </c>
      <c r="AE19" s="13">
        <v>213.16</v>
      </c>
      <c r="AF19" s="13">
        <v>-15343.85</v>
      </c>
      <c r="AG19" s="5">
        <v>0</v>
      </c>
      <c r="AH19" s="6">
        <f t="shared" si="4"/>
        <v>0</v>
      </c>
      <c r="AI19" s="14"/>
      <c r="AJ19" s="5"/>
      <c r="AK19" s="5">
        <f t="shared" si="5"/>
        <v>3.9999999899009708E-3</v>
      </c>
      <c r="AL19" s="5">
        <f t="shared" si="9"/>
        <v>3.9999999899009708E-3</v>
      </c>
      <c r="AM19" s="11">
        <f t="shared" si="1"/>
        <v>-3.9999999899009708E-3</v>
      </c>
      <c r="AN19" s="5">
        <f t="shared" si="6"/>
        <v>0</v>
      </c>
    </row>
    <row r="20" spans="1:40" x14ac:dyDescent="0.45">
      <c r="A20" s="25" t="s">
        <v>175</v>
      </c>
      <c r="B20" s="26">
        <v>32295</v>
      </c>
      <c r="C20" s="27">
        <v>30</v>
      </c>
      <c r="D20" s="4" t="s">
        <v>12</v>
      </c>
      <c r="E20" s="4" t="s">
        <v>13</v>
      </c>
      <c r="H20" s="24">
        <v>3632.66</v>
      </c>
      <c r="I20" s="5"/>
      <c r="J20" s="5">
        <v>3632.66</v>
      </c>
      <c r="K20" s="5">
        <f t="shared" si="2"/>
        <v>0</v>
      </c>
      <c r="L20" s="14"/>
      <c r="M20" s="32">
        <v>2019</v>
      </c>
      <c r="P20" s="5">
        <f t="shared" si="3"/>
        <v>0</v>
      </c>
      <c r="R20" s="13">
        <v>2008.03</v>
      </c>
      <c r="S20" s="13">
        <v>121.09</v>
      </c>
      <c r="T20" s="13">
        <v>121.09</v>
      </c>
      <c r="U20" s="13">
        <v>121.09</v>
      </c>
      <c r="V20" s="13">
        <v>121.09</v>
      </c>
      <c r="W20" s="13">
        <v>121.09</v>
      </c>
      <c r="X20" s="13">
        <v>121.09</v>
      </c>
      <c r="Y20" s="13">
        <v>121.09</v>
      </c>
      <c r="Z20" s="13">
        <v>121.09</v>
      </c>
      <c r="AA20" s="13">
        <v>121.09</v>
      </c>
      <c r="AB20" s="13">
        <v>121.09</v>
      </c>
      <c r="AC20" s="13">
        <v>121.09</v>
      </c>
      <c r="AD20" s="13">
        <v>121.09</v>
      </c>
      <c r="AE20" s="13">
        <v>121.09</v>
      </c>
      <c r="AF20" s="13">
        <f>-3632.66+50.46</f>
        <v>-3582.2</v>
      </c>
      <c r="AG20" s="5">
        <v>0</v>
      </c>
      <c r="AH20" s="6">
        <f t="shared" si="4"/>
        <v>0</v>
      </c>
      <c r="AI20" s="14"/>
      <c r="AJ20" s="5"/>
      <c r="AK20" s="5">
        <f t="shared" si="5"/>
        <v>1.8189894035458565E-12</v>
      </c>
      <c r="AL20" s="5">
        <f t="shared" si="9"/>
        <v>1.8189894035458565E-12</v>
      </c>
      <c r="AM20" s="11">
        <f t="shared" si="1"/>
        <v>-1.8189894035458565E-12</v>
      </c>
      <c r="AN20" s="5">
        <f t="shared" si="6"/>
        <v>0</v>
      </c>
    </row>
    <row r="21" spans="1:40" x14ac:dyDescent="0.45">
      <c r="A21" s="25" t="s">
        <v>28</v>
      </c>
      <c r="B21" s="26">
        <v>32660</v>
      </c>
      <c r="C21" s="27">
        <v>30</v>
      </c>
      <c r="D21" s="4" t="s">
        <v>12</v>
      </c>
      <c r="E21" s="4" t="s">
        <v>13</v>
      </c>
      <c r="H21" s="24">
        <v>16157.56</v>
      </c>
      <c r="I21" s="5"/>
      <c r="J21" s="5">
        <v>16157.56</v>
      </c>
      <c r="K21" s="5">
        <f t="shared" si="2"/>
        <v>0</v>
      </c>
      <c r="L21" s="14"/>
      <c r="M21" s="32">
        <v>2020</v>
      </c>
      <c r="P21" s="5">
        <f t="shared" si="3"/>
        <v>0</v>
      </c>
      <c r="R21" s="13">
        <v>8931.56</v>
      </c>
      <c r="S21" s="13">
        <v>538.59</v>
      </c>
      <c r="T21" s="13">
        <v>538.59</v>
      </c>
      <c r="U21" s="13">
        <v>538.59</v>
      </c>
      <c r="V21" s="13">
        <v>538.59</v>
      </c>
      <c r="W21" s="13">
        <v>538.59</v>
      </c>
      <c r="X21" s="13">
        <v>538.59</v>
      </c>
      <c r="Y21" s="13">
        <v>538.59</v>
      </c>
      <c r="Z21" s="13">
        <v>538.59</v>
      </c>
      <c r="AA21" s="13">
        <v>538.59</v>
      </c>
      <c r="AB21" s="13">
        <v>538.59</v>
      </c>
      <c r="AC21" s="13">
        <v>538.59</v>
      </c>
      <c r="AD21" s="13">
        <v>538.59</v>
      </c>
      <c r="AE21" s="13">
        <v>538.59</v>
      </c>
      <c r="AF21" s="13">
        <v>224.33</v>
      </c>
      <c r="AG21" s="13">
        <v>-16157.56</v>
      </c>
      <c r="AH21" s="6">
        <f t="shared" si="4"/>
        <v>0</v>
      </c>
      <c r="AI21" s="14"/>
      <c r="AJ21" s="5"/>
      <c r="AK21" s="5">
        <f t="shared" si="5"/>
        <v>1.8189894035458565E-12</v>
      </c>
      <c r="AL21" s="5">
        <f t="shared" si="9"/>
        <v>1.8189894035458565E-12</v>
      </c>
      <c r="AM21" s="11">
        <f t="shared" si="1"/>
        <v>-1.8189894035458565E-12</v>
      </c>
      <c r="AN21" s="5">
        <f t="shared" si="6"/>
        <v>0</v>
      </c>
    </row>
    <row r="22" spans="1:40" x14ac:dyDescent="0.45">
      <c r="A22" s="25" t="s">
        <v>28</v>
      </c>
      <c r="B22" s="26">
        <v>33054</v>
      </c>
      <c r="C22" s="27">
        <v>30</v>
      </c>
      <c r="D22" s="4" t="s">
        <v>12</v>
      </c>
      <c r="E22" s="4" t="s">
        <v>13</v>
      </c>
      <c r="H22" s="24">
        <v>15749.24</v>
      </c>
      <c r="I22" s="5"/>
      <c r="J22" s="5">
        <v>15749.24</v>
      </c>
      <c r="K22" s="5">
        <f t="shared" si="2"/>
        <v>0</v>
      </c>
      <c r="L22" s="14">
        <v>-15749.24</v>
      </c>
      <c r="M22" s="32">
        <v>2021</v>
      </c>
      <c r="P22" s="5">
        <f t="shared" si="3"/>
        <v>0</v>
      </c>
      <c r="R22" s="13">
        <v>8180.79</v>
      </c>
      <c r="S22" s="13">
        <v>524.97</v>
      </c>
      <c r="T22" s="13">
        <v>524.97</v>
      </c>
      <c r="U22" s="13">
        <v>524.97</v>
      </c>
      <c r="V22" s="13">
        <v>524.97</v>
      </c>
      <c r="W22" s="13">
        <v>524.97</v>
      </c>
      <c r="X22" s="13">
        <v>524.97</v>
      </c>
      <c r="Y22" s="13">
        <v>524.97</v>
      </c>
      <c r="Z22" s="13">
        <v>524.97</v>
      </c>
      <c r="AA22" s="13">
        <v>524.97</v>
      </c>
      <c r="AB22" s="13">
        <v>524.97</v>
      </c>
      <c r="AC22" s="13">
        <v>524.97</v>
      </c>
      <c r="AD22" s="13">
        <v>524.97</v>
      </c>
      <c r="AE22" s="13">
        <v>524.97</v>
      </c>
      <c r="AF22" s="13">
        <v>524.97</v>
      </c>
      <c r="AG22" s="13">
        <v>218.87</v>
      </c>
      <c r="AH22" s="6">
        <f t="shared" si="4"/>
        <v>0</v>
      </c>
      <c r="AI22" s="14">
        <v>-15749.24</v>
      </c>
      <c r="AJ22" s="5"/>
      <c r="AK22" s="5">
        <f t="shared" si="5"/>
        <v>15749.24</v>
      </c>
      <c r="AL22" s="5">
        <f t="shared" si="9"/>
        <v>0</v>
      </c>
      <c r="AM22" s="11">
        <f t="shared" si="1"/>
        <v>0</v>
      </c>
      <c r="AN22" s="5">
        <f t="shared" si="6"/>
        <v>0</v>
      </c>
    </row>
    <row r="23" spans="1:40" x14ac:dyDescent="0.45">
      <c r="A23" s="25" t="s">
        <v>28</v>
      </c>
      <c r="B23" s="26">
        <v>33420</v>
      </c>
      <c r="C23" s="27">
        <v>30</v>
      </c>
      <c r="D23" s="4" t="s">
        <v>12</v>
      </c>
      <c r="E23" s="4" t="s">
        <v>13</v>
      </c>
      <c r="H23" s="24">
        <v>11856.69</v>
      </c>
      <c r="I23" s="5"/>
      <c r="J23" s="5"/>
      <c r="K23" s="5">
        <f t="shared" si="2"/>
        <v>11856.69</v>
      </c>
      <c r="L23" s="14"/>
      <c r="M23" s="19"/>
      <c r="P23" s="5">
        <f t="shared" si="3"/>
        <v>11856.69</v>
      </c>
      <c r="R23" s="13">
        <v>5730.69</v>
      </c>
      <c r="S23" s="13">
        <v>395.22</v>
      </c>
      <c r="T23" s="13">
        <v>395.22</v>
      </c>
      <c r="U23" s="13">
        <v>395.22</v>
      </c>
      <c r="V23" s="13">
        <v>395.22</v>
      </c>
      <c r="W23" s="13">
        <v>395.22</v>
      </c>
      <c r="X23" s="13">
        <v>395.22</v>
      </c>
      <c r="Y23" s="13">
        <v>395.22</v>
      </c>
      <c r="Z23" s="13">
        <v>395.22</v>
      </c>
      <c r="AA23" s="13">
        <v>395.22</v>
      </c>
      <c r="AB23" s="13">
        <v>395.22</v>
      </c>
      <c r="AC23" s="13">
        <v>395.22</v>
      </c>
      <c r="AD23" s="13">
        <v>395.22</v>
      </c>
      <c r="AE23" s="13">
        <v>395.22</v>
      </c>
      <c r="AF23" s="13">
        <v>395.22</v>
      </c>
      <c r="AG23" s="13">
        <v>395.22</v>
      </c>
      <c r="AH23" s="6">
        <v>197.7</v>
      </c>
      <c r="AI23" s="14"/>
      <c r="AJ23" s="5"/>
      <c r="AK23" s="5">
        <f t="shared" si="5"/>
        <v>11658.989999999996</v>
      </c>
      <c r="AL23" s="5">
        <f t="shared" si="9"/>
        <v>11856.689999999997</v>
      </c>
      <c r="AM23" s="11">
        <f t="shared" si="1"/>
        <v>0</v>
      </c>
      <c r="AN23" s="5">
        <f t="shared" si="6"/>
        <v>11856.689999999997</v>
      </c>
    </row>
    <row r="24" spans="1:40" x14ac:dyDescent="0.45">
      <c r="A24" s="25" t="s">
        <v>28</v>
      </c>
      <c r="B24" s="26">
        <v>33786</v>
      </c>
      <c r="C24" s="27">
        <v>30</v>
      </c>
      <c r="D24" s="4" t="s">
        <v>12</v>
      </c>
      <c r="E24" s="4" t="s">
        <v>13</v>
      </c>
      <c r="H24" s="24">
        <v>20934.84</v>
      </c>
      <c r="I24" s="5"/>
      <c r="J24" s="5"/>
      <c r="K24" s="5">
        <f t="shared" si="2"/>
        <v>20934.84</v>
      </c>
      <c r="L24" s="14"/>
      <c r="M24" s="19"/>
      <c r="P24" s="5">
        <f t="shared" si="3"/>
        <v>20934.84</v>
      </c>
      <c r="R24" s="13">
        <v>9420.68</v>
      </c>
      <c r="S24" s="13">
        <v>697.83</v>
      </c>
      <c r="T24" s="13">
        <v>697.83</v>
      </c>
      <c r="U24" s="13">
        <v>697.83</v>
      </c>
      <c r="V24" s="13">
        <v>697.83</v>
      </c>
      <c r="W24" s="13">
        <v>697.83</v>
      </c>
      <c r="X24" s="13">
        <v>697.83</v>
      </c>
      <c r="Y24" s="13">
        <v>697.83</v>
      </c>
      <c r="Z24" s="13">
        <v>697.83</v>
      </c>
      <c r="AA24" s="13">
        <v>697.83</v>
      </c>
      <c r="AB24" s="13">
        <v>697.83</v>
      </c>
      <c r="AC24" s="13">
        <v>697.83</v>
      </c>
      <c r="AD24" s="13">
        <v>697.83</v>
      </c>
      <c r="AE24" s="13">
        <v>697.83</v>
      </c>
      <c r="AF24" s="13">
        <v>697.83</v>
      </c>
      <c r="AG24" s="13">
        <v>697.83</v>
      </c>
      <c r="AH24" s="6">
        <f t="shared" si="4"/>
        <v>697.83</v>
      </c>
      <c r="AI24" s="14"/>
      <c r="AJ24" s="5"/>
      <c r="AK24" s="5">
        <f t="shared" si="5"/>
        <v>19888.130000000008</v>
      </c>
      <c r="AL24" s="5">
        <f t="shared" si="9"/>
        <v>20585.96000000001</v>
      </c>
      <c r="AM24" s="11">
        <f t="shared" si="1"/>
        <v>348.8799999999901</v>
      </c>
      <c r="AN24" s="5">
        <f t="shared" si="6"/>
        <v>0</v>
      </c>
    </row>
    <row r="25" spans="1:40" x14ac:dyDescent="0.45">
      <c r="A25" s="25" t="s">
        <v>28</v>
      </c>
      <c r="B25" s="26">
        <v>34151</v>
      </c>
      <c r="C25" s="27">
        <v>30</v>
      </c>
      <c r="D25" s="4" t="s">
        <v>12</v>
      </c>
      <c r="E25" s="4" t="s">
        <v>13</v>
      </c>
      <c r="H25" s="24">
        <v>24063.119999999999</v>
      </c>
      <c r="I25" s="5"/>
      <c r="J25" s="5"/>
      <c r="K25" s="5">
        <f t="shared" si="2"/>
        <v>24063.119999999999</v>
      </c>
      <c r="L25" s="14"/>
      <c r="M25" s="19"/>
      <c r="P25" s="5">
        <f t="shared" si="3"/>
        <v>24063.119999999999</v>
      </c>
      <c r="R25" s="13">
        <v>10026.25</v>
      </c>
      <c r="S25" s="13">
        <v>802.1</v>
      </c>
      <c r="T25" s="13">
        <v>802.1</v>
      </c>
      <c r="U25" s="13">
        <v>802.1</v>
      </c>
      <c r="V25" s="13">
        <v>802.1</v>
      </c>
      <c r="W25" s="13">
        <v>802.1</v>
      </c>
      <c r="X25" s="13">
        <v>802.1</v>
      </c>
      <c r="Y25" s="13">
        <v>802.1</v>
      </c>
      <c r="Z25" s="13">
        <v>802.1</v>
      </c>
      <c r="AA25" s="13">
        <v>802.1</v>
      </c>
      <c r="AB25" s="13">
        <v>802.1</v>
      </c>
      <c r="AC25" s="13">
        <v>802.1</v>
      </c>
      <c r="AD25" s="13">
        <v>802.1</v>
      </c>
      <c r="AE25" s="13">
        <v>802.1</v>
      </c>
      <c r="AF25" s="13">
        <v>802.1</v>
      </c>
      <c r="AG25" s="13">
        <v>802.1</v>
      </c>
      <c r="AH25" s="6">
        <f t="shared" si="4"/>
        <v>802.1</v>
      </c>
      <c r="AI25" s="14"/>
      <c r="AJ25" s="5"/>
      <c r="AK25" s="5">
        <f t="shared" si="5"/>
        <v>22057.749999999993</v>
      </c>
      <c r="AL25" s="5">
        <f t="shared" si="9"/>
        <v>22859.849999999991</v>
      </c>
      <c r="AM25" s="11">
        <f t="shared" si="1"/>
        <v>1203.2700000000077</v>
      </c>
      <c r="AN25" s="5">
        <f t="shared" si="6"/>
        <v>0</v>
      </c>
    </row>
    <row r="26" spans="1:40" x14ac:dyDescent="0.45">
      <c r="A26" s="25" t="s">
        <v>28</v>
      </c>
      <c r="B26" s="26">
        <v>34516</v>
      </c>
      <c r="C26" s="27">
        <v>30</v>
      </c>
      <c r="D26" s="4" t="s">
        <v>12</v>
      </c>
      <c r="E26" s="4" t="s">
        <v>13</v>
      </c>
      <c r="H26" s="24">
        <v>25992</v>
      </c>
      <c r="I26" s="5"/>
      <c r="J26" s="5"/>
      <c r="K26" s="5">
        <f t="shared" si="2"/>
        <v>25992</v>
      </c>
      <c r="L26" s="14"/>
      <c r="M26" s="19"/>
      <c r="P26" s="5">
        <f t="shared" si="3"/>
        <v>25992</v>
      </c>
      <c r="R26" s="13">
        <v>9963.6</v>
      </c>
      <c r="S26" s="13">
        <v>866.4</v>
      </c>
      <c r="T26" s="13">
        <v>866.4</v>
      </c>
      <c r="U26" s="13">
        <v>866.4</v>
      </c>
      <c r="V26" s="13">
        <v>866.4</v>
      </c>
      <c r="W26" s="13">
        <v>866.4</v>
      </c>
      <c r="X26" s="13">
        <v>866.4</v>
      </c>
      <c r="Y26" s="13">
        <v>866.4</v>
      </c>
      <c r="Z26" s="13">
        <v>866.4</v>
      </c>
      <c r="AA26" s="13">
        <v>866.4</v>
      </c>
      <c r="AB26" s="13">
        <v>866.4</v>
      </c>
      <c r="AC26" s="13">
        <v>866.4</v>
      </c>
      <c r="AD26" s="13">
        <v>866.4</v>
      </c>
      <c r="AE26" s="13">
        <v>866.4</v>
      </c>
      <c r="AF26" s="13">
        <v>866.4</v>
      </c>
      <c r="AG26" s="13">
        <v>866.4</v>
      </c>
      <c r="AH26" s="6">
        <f t="shared" si="4"/>
        <v>866.4</v>
      </c>
      <c r="AI26" s="14"/>
      <c r="AJ26" s="5"/>
      <c r="AK26" s="5">
        <f t="shared" si="5"/>
        <v>22959.600000000009</v>
      </c>
      <c r="AL26" s="5">
        <f t="shared" si="9"/>
        <v>23826.000000000011</v>
      </c>
      <c r="AM26" s="11">
        <f t="shared" si="1"/>
        <v>2165.9999999999891</v>
      </c>
      <c r="AN26" s="5">
        <f t="shared" si="6"/>
        <v>0</v>
      </c>
    </row>
    <row r="27" spans="1:40" x14ac:dyDescent="0.45">
      <c r="A27" s="25" t="s">
        <v>28</v>
      </c>
      <c r="B27" s="26">
        <v>34881</v>
      </c>
      <c r="C27" s="27">
        <v>30</v>
      </c>
      <c r="D27" s="4" t="s">
        <v>12</v>
      </c>
      <c r="E27" s="4" t="s">
        <v>13</v>
      </c>
      <c r="H27" s="24">
        <v>27075.83</v>
      </c>
      <c r="I27" s="5"/>
      <c r="J27" s="5"/>
      <c r="K27" s="5">
        <f t="shared" si="2"/>
        <v>27075.83</v>
      </c>
      <c r="L27" s="14"/>
      <c r="M27" s="19"/>
      <c r="P27" s="5">
        <f t="shared" si="3"/>
        <v>27075.83</v>
      </c>
      <c r="R27" s="13">
        <v>9510.0300000000007</v>
      </c>
      <c r="S27" s="13">
        <v>902.53</v>
      </c>
      <c r="T27" s="13">
        <v>902.53</v>
      </c>
      <c r="U27" s="13">
        <v>902.53</v>
      </c>
      <c r="V27" s="13">
        <v>902.53</v>
      </c>
      <c r="W27" s="13">
        <v>902.53</v>
      </c>
      <c r="X27" s="13">
        <v>902.53</v>
      </c>
      <c r="Y27" s="13">
        <v>902.53</v>
      </c>
      <c r="Z27" s="13">
        <v>902.53</v>
      </c>
      <c r="AA27" s="13">
        <v>902.53</v>
      </c>
      <c r="AB27" s="13">
        <v>902.53</v>
      </c>
      <c r="AC27" s="13">
        <v>902.53</v>
      </c>
      <c r="AD27" s="13">
        <v>902.53</v>
      </c>
      <c r="AE27" s="13">
        <v>902.53</v>
      </c>
      <c r="AF27" s="13">
        <v>902.53</v>
      </c>
      <c r="AG27" s="13">
        <v>902.53</v>
      </c>
      <c r="AH27" s="6">
        <f t="shared" si="4"/>
        <v>902.53</v>
      </c>
      <c r="AI27" s="14"/>
      <c r="AJ27" s="5"/>
      <c r="AK27" s="5">
        <f t="shared" si="5"/>
        <v>23047.979999999996</v>
      </c>
      <c r="AL27" s="5">
        <f t="shared" si="9"/>
        <v>23950.509999999995</v>
      </c>
      <c r="AM27" s="11">
        <f t="shared" si="1"/>
        <v>3125.320000000007</v>
      </c>
      <c r="AN27" s="5">
        <f t="shared" si="6"/>
        <v>0</v>
      </c>
    </row>
    <row r="28" spans="1:40" x14ac:dyDescent="0.45">
      <c r="A28" s="25" t="s">
        <v>28</v>
      </c>
      <c r="B28" s="26">
        <v>35247</v>
      </c>
      <c r="C28" s="27">
        <v>30</v>
      </c>
      <c r="D28" s="4" t="s">
        <v>12</v>
      </c>
      <c r="E28" s="4" t="s">
        <v>13</v>
      </c>
      <c r="H28" s="24">
        <v>3717.2</v>
      </c>
      <c r="I28" s="5"/>
      <c r="J28" s="5"/>
      <c r="K28" s="5">
        <f t="shared" si="2"/>
        <v>3717.2</v>
      </c>
      <c r="L28" s="14"/>
      <c r="M28" s="19"/>
      <c r="P28" s="5">
        <f t="shared" si="3"/>
        <v>3717.2</v>
      </c>
      <c r="R28" s="13">
        <v>1187.47</v>
      </c>
      <c r="S28" s="13">
        <v>123.91</v>
      </c>
      <c r="T28" s="13">
        <v>123.91</v>
      </c>
      <c r="U28" s="13">
        <v>123.91</v>
      </c>
      <c r="V28" s="13">
        <v>123.91</v>
      </c>
      <c r="W28" s="13">
        <v>123.91</v>
      </c>
      <c r="X28" s="13">
        <v>123.91</v>
      </c>
      <c r="Y28" s="13">
        <v>123.91</v>
      </c>
      <c r="Z28" s="13">
        <v>123.91</v>
      </c>
      <c r="AA28" s="13">
        <v>123.91</v>
      </c>
      <c r="AB28" s="13">
        <v>123.91</v>
      </c>
      <c r="AC28" s="13">
        <v>123.91</v>
      </c>
      <c r="AD28" s="13">
        <v>123.91</v>
      </c>
      <c r="AE28" s="13">
        <v>123.91</v>
      </c>
      <c r="AF28" s="13">
        <v>123.91</v>
      </c>
      <c r="AG28" s="13">
        <v>123.91</v>
      </c>
      <c r="AH28" s="6">
        <f t="shared" si="4"/>
        <v>123.91</v>
      </c>
      <c r="AI28" s="14"/>
      <c r="AJ28" s="5"/>
      <c r="AK28" s="5">
        <f t="shared" si="5"/>
        <v>3046.1199999999994</v>
      </c>
      <c r="AL28" s="5">
        <f t="shared" si="9"/>
        <v>3170.0299999999993</v>
      </c>
      <c r="AM28" s="11">
        <f t="shared" si="1"/>
        <v>547.17000000000053</v>
      </c>
      <c r="AN28" s="5">
        <f t="shared" si="6"/>
        <v>0</v>
      </c>
    </row>
    <row r="29" spans="1:40" x14ac:dyDescent="0.45">
      <c r="A29" s="25" t="s">
        <v>28</v>
      </c>
      <c r="B29" s="26">
        <v>35612</v>
      </c>
      <c r="C29" s="27">
        <v>30</v>
      </c>
      <c r="D29" s="4" t="s">
        <v>12</v>
      </c>
      <c r="E29" s="4" t="s">
        <v>13</v>
      </c>
      <c r="H29" s="24">
        <v>21151.27</v>
      </c>
      <c r="I29" s="5"/>
      <c r="J29" s="5"/>
      <c r="K29" s="5">
        <f t="shared" si="2"/>
        <v>21151.27</v>
      </c>
      <c r="L29" s="14"/>
      <c r="M29" s="19"/>
      <c r="P29" s="5">
        <f t="shared" si="3"/>
        <v>21151.27</v>
      </c>
      <c r="R29" s="13">
        <v>5992.84</v>
      </c>
      <c r="S29" s="13">
        <v>705.04</v>
      </c>
      <c r="T29" s="13">
        <v>705.04</v>
      </c>
      <c r="U29" s="13">
        <v>705.04</v>
      </c>
      <c r="V29" s="13">
        <v>705.04</v>
      </c>
      <c r="W29" s="13">
        <v>705.04</v>
      </c>
      <c r="X29" s="13">
        <v>705.04</v>
      </c>
      <c r="Y29" s="13">
        <v>705.04</v>
      </c>
      <c r="Z29" s="13">
        <v>705.04</v>
      </c>
      <c r="AA29" s="13">
        <v>705.04</v>
      </c>
      <c r="AB29" s="13">
        <v>705.04</v>
      </c>
      <c r="AC29" s="13">
        <v>705.04</v>
      </c>
      <c r="AD29" s="13">
        <v>705.04</v>
      </c>
      <c r="AE29" s="13">
        <v>705.04</v>
      </c>
      <c r="AF29" s="13">
        <v>705.04</v>
      </c>
      <c r="AG29" s="13">
        <v>705.04</v>
      </c>
      <c r="AH29" s="6">
        <f t="shared" si="4"/>
        <v>705.04</v>
      </c>
      <c r="AI29" s="14"/>
      <c r="AJ29" s="5"/>
      <c r="AK29" s="5">
        <f t="shared" si="5"/>
        <v>16568.44000000001</v>
      </c>
      <c r="AL29" s="5">
        <f t="shared" si="9"/>
        <v>17273.48000000001</v>
      </c>
      <c r="AM29" s="11">
        <f t="shared" si="1"/>
        <v>3877.78999999999</v>
      </c>
      <c r="AN29" s="5">
        <f t="shared" si="6"/>
        <v>0</v>
      </c>
    </row>
    <row r="30" spans="1:40" x14ac:dyDescent="0.45">
      <c r="A30" s="25" t="s">
        <v>28</v>
      </c>
      <c r="B30" s="26">
        <v>35977</v>
      </c>
      <c r="C30" s="27">
        <v>30</v>
      </c>
      <c r="D30" s="4" t="s">
        <v>12</v>
      </c>
      <c r="E30" s="4" t="s">
        <v>13</v>
      </c>
      <c r="H30" s="24">
        <v>18874.150000000001</v>
      </c>
      <c r="I30" s="5"/>
      <c r="J30" s="5"/>
      <c r="K30" s="5">
        <f t="shared" si="2"/>
        <v>18874.150000000001</v>
      </c>
      <c r="L30" s="14"/>
      <c r="M30" s="19"/>
      <c r="P30" s="5">
        <f t="shared" si="3"/>
        <v>18874.150000000001</v>
      </c>
      <c r="R30" s="13">
        <v>4718.55</v>
      </c>
      <c r="S30" s="13">
        <v>629.14</v>
      </c>
      <c r="T30" s="13">
        <v>629.14</v>
      </c>
      <c r="U30" s="13">
        <v>629.14</v>
      </c>
      <c r="V30" s="13">
        <v>629.14</v>
      </c>
      <c r="W30" s="13">
        <v>629.14</v>
      </c>
      <c r="X30" s="13">
        <v>629.14</v>
      </c>
      <c r="Y30" s="13">
        <v>629.14</v>
      </c>
      <c r="Z30" s="13">
        <v>629.14</v>
      </c>
      <c r="AA30" s="13">
        <v>629.14</v>
      </c>
      <c r="AB30" s="13">
        <v>629.14</v>
      </c>
      <c r="AC30" s="13">
        <v>629.14</v>
      </c>
      <c r="AD30" s="13">
        <v>629.14</v>
      </c>
      <c r="AE30" s="13">
        <v>629.14</v>
      </c>
      <c r="AF30" s="13">
        <v>629.14</v>
      </c>
      <c r="AG30" s="13">
        <v>629.14</v>
      </c>
      <c r="AH30" s="6">
        <f t="shared" si="4"/>
        <v>629.14</v>
      </c>
      <c r="AI30" s="14"/>
      <c r="AJ30" s="5"/>
      <c r="AK30" s="5">
        <f t="shared" si="5"/>
        <v>14155.649999999996</v>
      </c>
      <c r="AL30" s="5">
        <f t="shared" si="9"/>
        <v>14784.789999999995</v>
      </c>
      <c r="AM30" s="11">
        <f t="shared" si="1"/>
        <v>4089.360000000006</v>
      </c>
      <c r="AN30" s="5">
        <f t="shared" si="6"/>
        <v>0</v>
      </c>
    </row>
    <row r="31" spans="1:40" s="3" customFormat="1" x14ac:dyDescent="0.45">
      <c r="A31" s="3" t="str">
        <f>+A3</f>
        <v>METERS # 111</v>
      </c>
      <c r="B31" s="4"/>
      <c r="C31" s="2"/>
      <c r="D31" s="8"/>
      <c r="E31" s="8"/>
      <c r="H31" s="9">
        <f>SUM(H4:H30)</f>
        <v>358605.28</v>
      </c>
      <c r="I31" s="9">
        <f>SUM(I4:I30)</f>
        <v>0</v>
      </c>
      <c r="J31" s="9">
        <f>SUM(J4:J30)</f>
        <v>204940.18</v>
      </c>
      <c r="K31" s="12">
        <f>SUM(K4:K30)</f>
        <v>153665.09999999998</v>
      </c>
      <c r="L31" s="12">
        <f>SUM(L4:L30)</f>
        <v>-15749.24</v>
      </c>
      <c r="M31" s="20"/>
      <c r="P31" s="9">
        <f>SUM(P4:P30)</f>
        <v>153665.09999999998</v>
      </c>
      <c r="R31" s="15">
        <f t="shared" ref="R31:AI31" si="10">SUM(R4:R30)</f>
        <v>215730.91399999999</v>
      </c>
      <c r="S31" s="15">
        <f t="shared" si="10"/>
        <v>10352.759999999998</v>
      </c>
      <c r="T31" s="15">
        <f t="shared" si="10"/>
        <v>10001.59</v>
      </c>
      <c r="U31" s="15">
        <f t="shared" si="10"/>
        <v>9781.09</v>
      </c>
      <c r="V31" s="15">
        <f t="shared" si="10"/>
        <v>9243.3499999999985</v>
      </c>
      <c r="W31" s="15">
        <f t="shared" si="10"/>
        <v>9132.2799999999988</v>
      </c>
      <c r="X31" s="15">
        <f t="shared" si="10"/>
        <v>8839.9599999999991</v>
      </c>
      <c r="Y31" s="15">
        <f t="shared" si="10"/>
        <v>8647.09</v>
      </c>
      <c r="Z31" s="15">
        <f t="shared" si="10"/>
        <v>8407.3799999999992</v>
      </c>
      <c r="AA31" s="15">
        <f t="shared" si="10"/>
        <v>-93348.94</v>
      </c>
      <c r="AB31" s="15">
        <f t="shared" si="10"/>
        <v>-2110.5900000000015</v>
      </c>
      <c r="AC31" s="15">
        <f t="shared" si="10"/>
        <v>-8473.2800000000025</v>
      </c>
      <c r="AD31" s="15">
        <f t="shared" si="10"/>
        <v>-6428.8200000000024</v>
      </c>
      <c r="AE31" s="15">
        <f t="shared" si="10"/>
        <v>-6771.7800000000007</v>
      </c>
      <c r="AF31" s="15">
        <f t="shared" si="10"/>
        <v>-13054.579999999994</v>
      </c>
      <c r="AG31" s="15">
        <f t="shared" ref="AG31:AH31" si="11">SUM(AG4:AG30)</f>
        <v>-10816.52</v>
      </c>
      <c r="AH31" s="16">
        <f t="shared" si="11"/>
        <v>4924.6500000000005</v>
      </c>
      <c r="AI31" s="16">
        <f t="shared" si="10"/>
        <v>-15749.24</v>
      </c>
      <c r="AJ31" s="9"/>
      <c r="AK31" s="9">
        <f>SUM(AK4:AK30)</f>
        <v>149131.90399999998</v>
      </c>
      <c r="AL31" s="9">
        <f>SUM(AL4:AL30)</f>
        <v>138307.31399999998</v>
      </c>
      <c r="AM31" s="9">
        <f>SUM(AM4:AM30)</f>
        <v>15357.786000000013</v>
      </c>
      <c r="AN31" s="9">
        <f>SUM(AN4:AN30)</f>
        <v>11856.689999999997</v>
      </c>
    </row>
    <row r="32" spans="1:40" x14ac:dyDescent="0.45">
      <c r="H32" s="5"/>
      <c r="I32" s="5"/>
      <c r="J32" s="5"/>
      <c r="K32" s="5">
        <f>+H31+I31-J31-K31</f>
        <v>0</v>
      </c>
      <c r="M32" s="18"/>
      <c r="P32" s="5"/>
      <c r="R32" s="42">
        <f>SUM(R31:AC31)</f>
        <v>186203.60400000005</v>
      </c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J32" s="5"/>
      <c r="AK32" s="5"/>
      <c r="AL32" s="5"/>
    </row>
    <row r="33" spans="8:38" x14ac:dyDescent="0.45">
      <c r="H33" s="5"/>
      <c r="I33" s="5"/>
      <c r="J33" s="5"/>
      <c r="K33" s="5"/>
      <c r="M33" s="18"/>
      <c r="P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J33" s="5"/>
      <c r="AK33" s="5"/>
      <c r="AL33" s="5"/>
    </row>
    <row r="34" spans="8:38" x14ac:dyDescent="0.45">
      <c r="H34" s="5"/>
      <c r="I34" s="5"/>
      <c r="J34" s="5"/>
      <c r="K34" s="5"/>
      <c r="M34" s="18"/>
      <c r="P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J34" s="5"/>
      <c r="AK34" s="5"/>
      <c r="AL34" s="5"/>
    </row>
    <row r="35" spans="8:38" x14ac:dyDescent="0.45">
      <c r="H35" s="5"/>
      <c r="I35" s="5"/>
      <c r="J35" s="5"/>
      <c r="K35" s="5"/>
      <c r="M35" s="18"/>
      <c r="P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J35" s="5"/>
      <c r="AK35" s="5"/>
      <c r="AL35" s="5"/>
    </row>
    <row r="36" spans="8:38" x14ac:dyDescent="0.45">
      <c r="H36" s="5"/>
      <c r="I36" s="5"/>
      <c r="J36" s="5"/>
      <c r="K36" s="5"/>
      <c r="M36" s="18"/>
      <c r="P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J36" s="5"/>
      <c r="AK36" s="5"/>
      <c r="AL36" s="5"/>
    </row>
    <row r="37" spans="8:38" x14ac:dyDescent="0.45">
      <c r="H37" s="5"/>
      <c r="I37" s="5"/>
      <c r="J37" s="5"/>
      <c r="K37" s="5"/>
      <c r="M37" s="18"/>
      <c r="P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J37" s="5"/>
      <c r="AK37" s="5"/>
      <c r="AL37" s="5"/>
    </row>
    <row r="38" spans="8:38" x14ac:dyDescent="0.45">
      <c r="H38" s="5"/>
      <c r="I38" s="5"/>
      <c r="J38" s="5"/>
      <c r="K38" s="5"/>
      <c r="M38" s="18"/>
      <c r="P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J38" s="5"/>
      <c r="AK38" s="5"/>
      <c r="AL38" s="5"/>
    </row>
    <row r="39" spans="8:38" x14ac:dyDescent="0.45">
      <c r="H39" s="5"/>
      <c r="I39" s="5"/>
      <c r="J39" s="5"/>
      <c r="K39" s="5"/>
      <c r="M39" s="18"/>
      <c r="P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J39" s="5"/>
      <c r="AK39" s="5"/>
      <c r="AL39" s="5"/>
    </row>
    <row r="40" spans="8:38" x14ac:dyDescent="0.45">
      <c r="H40" s="5"/>
      <c r="I40" s="5"/>
      <c r="J40" s="5"/>
      <c r="K40" s="5"/>
      <c r="M40" s="18"/>
      <c r="P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J40" s="5"/>
      <c r="AK40" s="5"/>
      <c r="AL40" s="5"/>
    </row>
    <row r="41" spans="8:38" x14ac:dyDescent="0.45">
      <c r="H41" s="5"/>
      <c r="I41" s="5"/>
      <c r="J41" s="5"/>
      <c r="K41" s="5"/>
      <c r="M41" s="18"/>
      <c r="P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J41" s="5"/>
      <c r="AK41" s="5"/>
      <c r="AL41" s="5"/>
    </row>
    <row r="42" spans="8:38" x14ac:dyDescent="0.45">
      <c r="H42" s="5"/>
      <c r="I42" s="5"/>
      <c r="J42" s="5"/>
      <c r="K42" s="5"/>
      <c r="M42" s="18"/>
      <c r="P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J42" s="5"/>
      <c r="AK42" s="5"/>
      <c r="AL42" s="5"/>
    </row>
    <row r="43" spans="8:38" x14ac:dyDescent="0.45">
      <c r="H43" s="5"/>
      <c r="I43" s="5"/>
      <c r="J43" s="5"/>
      <c r="K43" s="5"/>
      <c r="M43" s="18"/>
      <c r="P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J43" s="5"/>
      <c r="AK43" s="5"/>
      <c r="AL43" s="5"/>
    </row>
    <row r="44" spans="8:38" x14ac:dyDescent="0.45">
      <c r="H44" s="5"/>
      <c r="I44" s="5"/>
      <c r="J44" s="5"/>
      <c r="K44" s="5"/>
      <c r="M44" s="18"/>
      <c r="P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J44" s="5"/>
      <c r="AK44" s="5"/>
      <c r="AL44" s="5"/>
    </row>
    <row r="45" spans="8:38" x14ac:dyDescent="0.45">
      <c r="H45" s="5"/>
      <c r="I45" s="5"/>
      <c r="J45" s="5"/>
      <c r="K45" s="5"/>
      <c r="M45" s="18"/>
      <c r="P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J45" s="5"/>
      <c r="AK45" s="5"/>
      <c r="AL45" s="5"/>
    </row>
    <row r="46" spans="8:38" x14ac:dyDescent="0.45">
      <c r="H46" s="5"/>
      <c r="I46" s="5"/>
      <c r="J46" s="5"/>
      <c r="K46" s="5"/>
      <c r="M46" s="18"/>
      <c r="P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J46" s="5"/>
      <c r="AK46" s="5"/>
      <c r="AL46" s="5"/>
    </row>
    <row r="47" spans="8:38" x14ac:dyDescent="0.45">
      <c r="H47" s="5"/>
      <c r="I47" s="5"/>
      <c r="J47" s="5"/>
      <c r="K47" s="5"/>
      <c r="M47" s="18"/>
      <c r="P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J47" s="5"/>
      <c r="AK47" s="5"/>
      <c r="AL47" s="5"/>
    </row>
    <row r="48" spans="8:38" x14ac:dyDescent="0.45">
      <c r="H48" s="5"/>
      <c r="I48" s="5"/>
      <c r="J48" s="5"/>
      <c r="K48" s="5"/>
      <c r="M48" s="18"/>
      <c r="P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J48" s="5"/>
      <c r="AK48" s="5"/>
      <c r="AL48" s="5"/>
    </row>
    <row r="49" spans="8:38" x14ac:dyDescent="0.45">
      <c r="H49" s="5"/>
      <c r="I49" s="5"/>
      <c r="J49" s="5"/>
      <c r="K49" s="5"/>
      <c r="M49" s="18"/>
      <c r="P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J49" s="5"/>
      <c r="AK49" s="5"/>
      <c r="AL49" s="5"/>
    </row>
    <row r="50" spans="8:38" x14ac:dyDescent="0.45">
      <c r="H50" s="5"/>
      <c r="I50" s="5"/>
      <c r="J50" s="5"/>
      <c r="K50" s="5"/>
      <c r="M50" s="18"/>
      <c r="P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J50" s="5"/>
      <c r="AK50" s="5"/>
      <c r="AL50" s="5"/>
    </row>
    <row r="51" spans="8:38" x14ac:dyDescent="0.45">
      <c r="H51" s="5"/>
      <c r="I51" s="5"/>
      <c r="J51" s="5"/>
      <c r="K51" s="5"/>
      <c r="M51" s="18"/>
      <c r="P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J51" s="5"/>
      <c r="AK51" s="5"/>
      <c r="AL51" s="5"/>
    </row>
    <row r="52" spans="8:38" x14ac:dyDescent="0.45">
      <c r="H52" s="5"/>
      <c r="I52" s="5"/>
      <c r="J52" s="5"/>
      <c r="K52" s="5"/>
      <c r="M52" s="18"/>
      <c r="P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J52" s="5"/>
      <c r="AK52" s="5"/>
      <c r="AL52" s="5"/>
    </row>
    <row r="53" spans="8:38" x14ac:dyDescent="0.45">
      <c r="H53" s="5"/>
      <c r="I53" s="5"/>
      <c r="J53" s="5"/>
      <c r="K53" s="5"/>
      <c r="M53" s="18"/>
      <c r="P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J53" s="5"/>
      <c r="AK53" s="5"/>
      <c r="AL53" s="5"/>
    </row>
    <row r="54" spans="8:38" x14ac:dyDescent="0.45">
      <c r="H54" s="5"/>
      <c r="I54" s="5"/>
      <c r="J54" s="5"/>
      <c r="K54" s="5"/>
      <c r="M54" s="18"/>
      <c r="P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J54" s="5"/>
      <c r="AK54" s="5"/>
      <c r="AL54" s="5"/>
    </row>
    <row r="55" spans="8:38" x14ac:dyDescent="0.45">
      <c r="H55" s="5"/>
      <c r="I55" s="5"/>
      <c r="J55" s="5"/>
      <c r="K55" s="5"/>
      <c r="M55" s="18"/>
      <c r="P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J55" s="5"/>
      <c r="AK55" s="5"/>
      <c r="AL55" s="5"/>
    </row>
    <row r="56" spans="8:38" x14ac:dyDescent="0.45">
      <c r="H56" s="5"/>
      <c r="I56" s="5"/>
      <c r="J56" s="5"/>
      <c r="K56" s="5"/>
      <c r="M56" s="18"/>
      <c r="P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J56" s="5"/>
      <c r="AK56" s="5"/>
      <c r="AL56" s="5"/>
    </row>
    <row r="57" spans="8:38" x14ac:dyDescent="0.45">
      <c r="H57" s="5"/>
      <c r="I57" s="5"/>
      <c r="J57" s="5"/>
      <c r="K57" s="5"/>
      <c r="M57" s="18"/>
      <c r="P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J57" s="5"/>
      <c r="AK57" s="5"/>
      <c r="AL57" s="5"/>
    </row>
    <row r="58" spans="8:38" x14ac:dyDescent="0.45">
      <c r="H58" s="5"/>
      <c r="I58" s="5"/>
      <c r="J58" s="5"/>
      <c r="K58" s="5"/>
      <c r="M58" s="18"/>
      <c r="P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J58" s="5"/>
      <c r="AK58" s="5"/>
      <c r="AL58" s="5"/>
    </row>
    <row r="59" spans="8:38" x14ac:dyDescent="0.45">
      <c r="H59" s="5"/>
      <c r="I59" s="5"/>
      <c r="J59" s="5"/>
      <c r="K59" s="5"/>
      <c r="M59" s="18"/>
      <c r="P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J59" s="5"/>
      <c r="AK59" s="5"/>
      <c r="AL59" s="5"/>
    </row>
    <row r="60" spans="8:38" x14ac:dyDescent="0.45">
      <c r="H60" s="5"/>
      <c r="I60" s="5"/>
      <c r="J60" s="5"/>
      <c r="K60" s="5"/>
      <c r="M60" s="18"/>
      <c r="P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J60" s="5"/>
      <c r="AK60" s="5"/>
      <c r="AL60" s="5"/>
    </row>
    <row r="61" spans="8:38" x14ac:dyDescent="0.45">
      <c r="H61" s="5"/>
      <c r="I61" s="5"/>
      <c r="J61" s="5"/>
      <c r="K61" s="5"/>
      <c r="M61" s="18"/>
      <c r="P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J61" s="5"/>
      <c r="AK61" s="5"/>
      <c r="AL61" s="5"/>
    </row>
    <row r="62" spans="8:38" x14ac:dyDescent="0.45">
      <c r="H62" s="5"/>
      <c r="I62" s="5"/>
      <c r="J62" s="5"/>
      <c r="K62" s="5"/>
      <c r="M62" s="18"/>
      <c r="P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J62" s="5"/>
      <c r="AK62" s="5"/>
      <c r="AL62" s="5"/>
    </row>
    <row r="63" spans="8:38" x14ac:dyDescent="0.45">
      <c r="H63" s="5"/>
      <c r="I63" s="5"/>
      <c r="J63" s="5"/>
      <c r="K63" s="5"/>
      <c r="M63" s="18"/>
      <c r="P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J63" s="5"/>
      <c r="AK63" s="5"/>
      <c r="AL63" s="5"/>
    </row>
    <row r="64" spans="8:38" x14ac:dyDescent="0.45">
      <c r="H64" s="5"/>
      <c r="I64" s="5"/>
      <c r="J64" s="5"/>
      <c r="K64" s="5"/>
      <c r="M64" s="18"/>
      <c r="P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J64" s="5"/>
      <c r="AK64" s="5"/>
      <c r="AL64" s="5"/>
    </row>
    <row r="65" spans="8:38" x14ac:dyDescent="0.45">
      <c r="H65" s="5"/>
      <c r="I65" s="5"/>
      <c r="J65" s="5"/>
      <c r="K65" s="5"/>
      <c r="M65" s="18"/>
      <c r="P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J65" s="5"/>
      <c r="AK65" s="5"/>
      <c r="AL65" s="5"/>
    </row>
    <row r="66" spans="8:38" x14ac:dyDescent="0.45">
      <c r="H66" s="5"/>
      <c r="I66" s="5"/>
      <c r="J66" s="5"/>
      <c r="K66" s="5"/>
      <c r="M66" s="18"/>
      <c r="P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J66" s="5"/>
      <c r="AK66" s="5"/>
      <c r="AL66" s="5"/>
    </row>
    <row r="67" spans="8:38" x14ac:dyDescent="0.45">
      <c r="H67" s="5"/>
      <c r="I67" s="5"/>
      <c r="J67" s="5"/>
      <c r="K67" s="5"/>
      <c r="M67" s="18"/>
      <c r="P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J67" s="5"/>
      <c r="AK67" s="5"/>
      <c r="AL67" s="5"/>
    </row>
    <row r="68" spans="8:38" x14ac:dyDescent="0.45">
      <c r="H68" s="5"/>
      <c r="I68" s="5"/>
      <c r="J68" s="5"/>
      <c r="K68" s="5"/>
      <c r="M68" s="18"/>
      <c r="P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J68" s="5"/>
      <c r="AK68" s="5"/>
      <c r="AL68" s="5"/>
    </row>
    <row r="69" spans="8:38" x14ac:dyDescent="0.45">
      <c r="H69" s="5"/>
      <c r="I69" s="5"/>
      <c r="J69" s="5"/>
      <c r="K69" s="5"/>
      <c r="M69" s="18"/>
      <c r="P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J69" s="5"/>
      <c r="AK69" s="5"/>
      <c r="AL69" s="5"/>
    </row>
    <row r="70" spans="8:38" x14ac:dyDescent="0.45">
      <c r="H70" s="5"/>
      <c r="I70" s="5"/>
      <c r="J70" s="5"/>
      <c r="K70" s="5"/>
      <c r="M70" s="18"/>
      <c r="P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J70" s="5"/>
      <c r="AK70" s="5"/>
      <c r="AL70" s="5"/>
    </row>
    <row r="71" spans="8:38" x14ac:dyDescent="0.45">
      <c r="H71" s="5"/>
      <c r="I71" s="5"/>
      <c r="J71" s="5"/>
      <c r="K71" s="5"/>
      <c r="M71" s="18"/>
      <c r="P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J71" s="5"/>
      <c r="AK71" s="5"/>
      <c r="AL71" s="5"/>
    </row>
    <row r="72" spans="8:38" x14ac:dyDescent="0.45">
      <c r="H72" s="5"/>
      <c r="I72" s="5"/>
      <c r="J72" s="5"/>
      <c r="K72" s="5"/>
      <c r="M72" s="18"/>
      <c r="P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J72" s="5"/>
      <c r="AK72" s="5"/>
      <c r="AL72" s="5"/>
    </row>
    <row r="73" spans="8:38" x14ac:dyDescent="0.45">
      <c r="H73" s="5"/>
      <c r="I73" s="5"/>
      <c r="J73" s="5"/>
      <c r="K73" s="5"/>
      <c r="M73" s="18"/>
      <c r="P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J73" s="5"/>
      <c r="AK73" s="5"/>
      <c r="AL73" s="5"/>
    </row>
    <row r="74" spans="8:38" x14ac:dyDescent="0.45">
      <c r="H74" s="5"/>
      <c r="I74" s="5"/>
      <c r="J74" s="5"/>
      <c r="K74" s="5"/>
      <c r="M74" s="18"/>
      <c r="P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J74" s="5"/>
      <c r="AK74" s="5"/>
      <c r="AL74" s="5"/>
    </row>
    <row r="75" spans="8:38" x14ac:dyDescent="0.45">
      <c r="H75" s="5"/>
      <c r="I75" s="5"/>
      <c r="J75" s="5"/>
      <c r="K75" s="5"/>
      <c r="M75" s="18"/>
      <c r="P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J75" s="5"/>
      <c r="AK75" s="5"/>
      <c r="AL75" s="5"/>
    </row>
    <row r="76" spans="8:38" x14ac:dyDescent="0.45">
      <c r="H76" s="5"/>
      <c r="I76" s="5"/>
      <c r="J76" s="5"/>
      <c r="K76" s="5"/>
      <c r="M76" s="18"/>
      <c r="P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J76" s="5"/>
      <c r="AK76" s="5"/>
      <c r="AL76" s="5"/>
    </row>
    <row r="77" spans="8:38" x14ac:dyDescent="0.45">
      <c r="H77" s="5"/>
      <c r="I77" s="5"/>
      <c r="J77" s="5"/>
      <c r="K77" s="5"/>
      <c r="M77" s="18"/>
      <c r="P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J77" s="5"/>
      <c r="AK77" s="5"/>
      <c r="AL77" s="5"/>
    </row>
    <row r="78" spans="8:38" x14ac:dyDescent="0.45">
      <c r="H78" s="5"/>
      <c r="I78" s="5"/>
      <c r="J78" s="5"/>
      <c r="K78" s="5"/>
      <c r="M78" s="18"/>
      <c r="P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J78" s="5"/>
      <c r="AK78" s="5"/>
      <c r="AL78" s="5"/>
    </row>
    <row r="79" spans="8:38" x14ac:dyDescent="0.45">
      <c r="H79" s="5"/>
      <c r="I79" s="5"/>
      <c r="J79" s="5"/>
      <c r="K79" s="5"/>
      <c r="M79" s="18"/>
      <c r="P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J79" s="5"/>
      <c r="AK79" s="5"/>
      <c r="AL79" s="5"/>
    </row>
    <row r="80" spans="8:38" x14ac:dyDescent="0.45">
      <c r="H80" s="5"/>
      <c r="I80" s="5"/>
      <c r="J80" s="5"/>
      <c r="K80" s="5"/>
      <c r="M80" s="18"/>
      <c r="P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J80" s="5"/>
      <c r="AK80" s="5"/>
      <c r="AL80" s="5"/>
    </row>
    <row r="81" spans="8:38" x14ac:dyDescent="0.45">
      <c r="H81" s="5"/>
      <c r="I81" s="5"/>
      <c r="J81" s="5"/>
      <c r="K81" s="5"/>
      <c r="M81" s="18"/>
      <c r="P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J81" s="5"/>
      <c r="AK81" s="5"/>
      <c r="AL81" s="5"/>
    </row>
    <row r="82" spans="8:38" x14ac:dyDescent="0.45">
      <c r="H82" s="5"/>
      <c r="I82" s="5"/>
      <c r="J82" s="5"/>
      <c r="K82" s="5"/>
      <c r="M82" s="18"/>
      <c r="P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J82" s="5"/>
      <c r="AK82" s="5"/>
      <c r="AL82" s="5"/>
    </row>
    <row r="83" spans="8:38" x14ac:dyDescent="0.45">
      <c r="H83" s="5"/>
      <c r="I83" s="5"/>
      <c r="J83" s="5"/>
      <c r="K83" s="5"/>
      <c r="M83" s="18"/>
      <c r="P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J83" s="5"/>
      <c r="AK83" s="5"/>
      <c r="AL83" s="5"/>
    </row>
    <row r="84" spans="8:38" x14ac:dyDescent="0.45">
      <c r="H84" s="5"/>
      <c r="I84" s="5"/>
      <c r="J84" s="5"/>
      <c r="K84" s="5"/>
      <c r="M84" s="18"/>
      <c r="P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J84" s="5"/>
      <c r="AK84" s="5"/>
      <c r="AL84" s="5"/>
    </row>
    <row r="85" spans="8:38" x14ac:dyDescent="0.45">
      <c r="H85" s="5"/>
      <c r="I85" s="5"/>
      <c r="J85" s="5"/>
      <c r="K85" s="5"/>
      <c r="M85" s="18"/>
      <c r="P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J85" s="5"/>
      <c r="AK85" s="5"/>
      <c r="AL85" s="5"/>
    </row>
    <row r="86" spans="8:38" x14ac:dyDescent="0.45">
      <c r="H86" s="5"/>
      <c r="I86" s="5"/>
      <c r="J86" s="5"/>
      <c r="K86" s="5"/>
      <c r="M86" s="18"/>
      <c r="P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J86" s="5"/>
      <c r="AK86" s="5"/>
      <c r="AL86" s="5"/>
    </row>
    <row r="87" spans="8:38" x14ac:dyDescent="0.45">
      <c r="H87" s="5"/>
      <c r="I87" s="5"/>
      <c r="J87" s="5"/>
      <c r="K87" s="5"/>
      <c r="M87" s="18"/>
      <c r="P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J87" s="5"/>
      <c r="AK87" s="5"/>
      <c r="AL87" s="5"/>
    </row>
    <row r="88" spans="8:38" x14ac:dyDescent="0.45">
      <c r="H88" s="5"/>
      <c r="I88" s="5"/>
      <c r="J88" s="5"/>
      <c r="K88" s="5"/>
      <c r="M88" s="18"/>
      <c r="P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J88" s="5"/>
      <c r="AK88" s="5"/>
      <c r="AL88" s="5"/>
    </row>
    <row r="89" spans="8:38" x14ac:dyDescent="0.45">
      <c r="H89" s="5"/>
      <c r="I89" s="5"/>
      <c r="J89" s="5"/>
      <c r="K89" s="5"/>
      <c r="M89" s="18"/>
      <c r="P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J89" s="5"/>
      <c r="AK89" s="5"/>
      <c r="AL89" s="5"/>
    </row>
    <row r="90" spans="8:38" x14ac:dyDescent="0.45">
      <c r="H90" s="5"/>
      <c r="I90" s="5"/>
      <c r="J90" s="5"/>
      <c r="K90" s="5"/>
      <c r="M90" s="18"/>
      <c r="P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J90" s="5"/>
      <c r="AK90" s="5"/>
      <c r="AL90" s="5"/>
    </row>
    <row r="91" spans="8:38" x14ac:dyDescent="0.45">
      <c r="H91" s="5"/>
      <c r="I91" s="5"/>
      <c r="J91" s="5"/>
      <c r="K91" s="5"/>
      <c r="M91" s="18"/>
      <c r="P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J91" s="5"/>
      <c r="AK91" s="5"/>
      <c r="AL91" s="5"/>
    </row>
    <row r="92" spans="8:38" x14ac:dyDescent="0.45">
      <c r="H92" s="5"/>
      <c r="I92" s="5"/>
      <c r="J92" s="5"/>
      <c r="K92" s="5"/>
      <c r="M92" s="18"/>
      <c r="P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J92" s="5"/>
      <c r="AK92" s="5"/>
      <c r="AL92" s="5"/>
    </row>
    <row r="93" spans="8:38" x14ac:dyDescent="0.45">
      <c r="H93" s="5"/>
      <c r="I93" s="5"/>
      <c r="J93" s="5"/>
      <c r="K93" s="5"/>
      <c r="M93" s="18"/>
      <c r="P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J93" s="5"/>
      <c r="AK93" s="5"/>
      <c r="AL93" s="5"/>
    </row>
    <row r="94" spans="8:38" x14ac:dyDescent="0.45">
      <c r="H94" s="5"/>
      <c r="I94" s="5"/>
      <c r="J94" s="5"/>
      <c r="K94" s="5"/>
      <c r="M94" s="18"/>
      <c r="P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J94" s="5"/>
      <c r="AK94" s="5"/>
      <c r="AL94" s="5"/>
    </row>
    <row r="95" spans="8:38" x14ac:dyDescent="0.45">
      <c r="H95" s="5"/>
      <c r="I95" s="5"/>
      <c r="J95" s="5"/>
      <c r="K95" s="5"/>
      <c r="M95" s="18"/>
      <c r="P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J95" s="5"/>
      <c r="AK95" s="5"/>
      <c r="AL95" s="5"/>
    </row>
    <row r="96" spans="8:38" x14ac:dyDescent="0.45">
      <c r="H96" s="5"/>
      <c r="I96" s="5"/>
      <c r="J96" s="5"/>
      <c r="K96" s="5"/>
      <c r="M96" s="18"/>
      <c r="P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J96" s="5"/>
      <c r="AK96" s="5"/>
      <c r="AL96" s="5"/>
    </row>
    <row r="97" spans="8:38" x14ac:dyDescent="0.45">
      <c r="H97" s="5"/>
      <c r="I97" s="5"/>
      <c r="J97" s="5"/>
      <c r="K97" s="5"/>
      <c r="M97" s="18"/>
      <c r="P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J97" s="5"/>
      <c r="AK97" s="5"/>
      <c r="AL97" s="5"/>
    </row>
    <row r="98" spans="8:38" x14ac:dyDescent="0.45">
      <c r="H98" s="5"/>
      <c r="I98" s="5"/>
      <c r="J98" s="5"/>
      <c r="K98" s="5"/>
      <c r="M98" s="18"/>
      <c r="P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J98" s="5"/>
      <c r="AK98" s="5"/>
      <c r="AL98" s="5"/>
    </row>
    <row r="99" spans="8:38" x14ac:dyDescent="0.45">
      <c r="H99" s="5"/>
      <c r="I99" s="5"/>
      <c r="J99" s="5"/>
      <c r="K99" s="5"/>
      <c r="M99" s="18"/>
      <c r="P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J99" s="5"/>
      <c r="AK99" s="5"/>
      <c r="AL99" s="5"/>
    </row>
    <row r="100" spans="8:38" x14ac:dyDescent="0.45">
      <c r="H100" s="5"/>
      <c r="I100" s="5"/>
      <c r="J100" s="5"/>
      <c r="K100" s="5"/>
      <c r="M100" s="18"/>
      <c r="P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J100" s="5"/>
      <c r="AK100" s="5"/>
      <c r="AL100" s="5"/>
    </row>
    <row r="101" spans="8:38" x14ac:dyDescent="0.45">
      <c r="H101" s="5"/>
      <c r="I101" s="5"/>
      <c r="J101" s="5"/>
      <c r="K101" s="5"/>
      <c r="M101" s="18"/>
      <c r="P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J101" s="5"/>
      <c r="AK101" s="5"/>
      <c r="AL101" s="5"/>
    </row>
    <row r="102" spans="8:38" x14ac:dyDescent="0.45">
      <c r="H102" s="5"/>
      <c r="I102" s="5"/>
      <c r="J102" s="5"/>
      <c r="K102" s="5"/>
      <c r="M102" s="18"/>
      <c r="P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J102" s="5"/>
      <c r="AK102" s="5"/>
      <c r="AL102" s="5"/>
    </row>
    <row r="103" spans="8:38" x14ac:dyDescent="0.45">
      <c r="H103" s="5"/>
      <c r="I103" s="5"/>
      <c r="J103" s="5"/>
      <c r="K103" s="5"/>
      <c r="M103" s="18"/>
      <c r="P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J103" s="5"/>
      <c r="AK103" s="5"/>
      <c r="AL103" s="5"/>
    </row>
    <row r="104" spans="8:38" x14ac:dyDescent="0.45">
      <c r="H104" s="5"/>
      <c r="I104" s="5"/>
      <c r="J104" s="5"/>
      <c r="K104" s="5"/>
      <c r="M104" s="18"/>
      <c r="P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J104" s="5"/>
      <c r="AK104" s="5"/>
      <c r="AL104" s="5"/>
    </row>
    <row r="105" spans="8:38" x14ac:dyDescent="0.45">
      <c r="H105" s="5"/>
      <c r="I105" s="5"/>
      <c r="J105" s="5"/>
      <c r="K105" s="5"/>
      <c r="M105" s="18"/>
      <c r="P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J105" s="5"/>
      <c r="AK105" s="5"/>
      <c r="AL105" s="5"/>
    </row>
    <row r="106" spans="8:38" x14ac:dyDescent="0.45">
      <c r="H106" s="5"/>
      <c r="I106" s="5"/>
      <c r="J106" s="5"/>
      <c r="K106" s="5"/>
      <c r="M106" s="18"/>
      <c r="P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J106" s="5"/>
      <c r="AK106" s="5"/>
      <c r="AL106" s="5"/>
    </row>
    <row r="107" spans="8:38" x14ac:dyDescent="0.45">
      <c r="H107" s="5"/>
      <c r="I107" s="5"/>
      <c r="J107" s="5"/>
      <c r="K107" s="5"/>
      <c r="M107" s="18"/>
      <c r="P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J107" s="5"/>
      <c r="AK107" s="5"/>
      <c r="AL107" s="5"/>
    </row>
    <row r="108" spans="8:38" x14ac:dyDescent="0.45">
      <c r="H108" s="5"/>
      <c r="I108" s="5"/>
      <c r="J108" s="5"/>
      <c r="K108" s="5"/>
      <c r="M108" s="18"/>
      <c r="P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J108" s="5"/>
      <c r="AK108" s="5"/>
      <c r="AL108" s="5"/>
    </row>
    <row r="109" spans="8:38" x14ac:dyDescent="0.45">
      <c r="H109" s="5"/>
      <c r="I109" s="5"/>
      <c r="J109" s="5"/>
      <c r="K109" s="5"/>
      <c r="M109" s="18"/>
      <c r="P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J109" s="5"/>
      <c r="AK109" s="5"/>
      <c r="AL109" s="5"/>
    </row>
    <row r="110" spans="8:38" x14ac:dyDescent="0.45">
      <c r="H110" s="5"/>
      <c r="I110" s="5"/>
      <c r="J110" s="5"/>
      <c r="K110" s="5"/>
      <c r="M110" s="18"/>
      <c r="P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J110" s="5"/>
      <c r="AK110" s="5"/>
      <c r="AL110" s="5"/>
    </row>
    <row r="111" spans="8:38" x14ac:dyDescent="0.45">
      <c r="H111" s="5"/>
      <c r="I111" s="5"/>
      <c r="J111" s="5"/>
      <c r="K111" s="5"/>
      <c r="M111" s="18"/>
      <c r="P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J111" s="5"/>
      <c r="AK111" s="5"/>
      <c r="AL111" s="5"/>
    </row>
    <row r="112" spans="8:38" x14ac:dyDescent="0.45">
      <c r="H112" s="5"/>
      <c r="I112" s="5"/>
      <c r="J112" s="5"/>
      <c r="K112" s="5"/>
      <c r="M112" s="18"/>
      <c r="P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J112" s="5"/>
      <c r="AK112" s="5"/>
      <c r="AL112" s="5"/>
    </row>
    <row r="113" spans="8:38" x14ac:dyDescent="0.45">
      <c r="H113" s="5"/>
      <c r="I113" s="5"/>
      <c r="J113" s="5"/>
      <c r="K113" s="5"/>
      <c r="M113" s="18"/>
      <c r="P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J113" s="5"/>
      <c r="AK113" s="5"/>
      <c r="AL113" s="5"/>
    </row>
    <row r="114" spans="8:38" x14ac:dyDescent="0.45">
      <c r="H114" s="5"/>
      <c r="I114" s="5"/>
      <c r="J114" s="5"/>
      <c r="K114" s="5"/>
      <c r="M114" s="18"/>
      <c r="P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J114" s="5"/>
      <c r="AK114" s="5"/>
      <c r="AL114" s="5"/>
    </row>
    <row r="115" spans="8:38" x14ac:dyDescent="0.45">
      <c r="H115" s="5"/>
      <c r="I115" s="5"/>
      <c r="J115" s="5"/>
      <c r="K115" s="5"/>
      <c r="M115" s="18"/>
      <c r="P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J115" s="5"/>
      <c r="AK115" s="5"/>
      <c r="AL115" s="5"/>
    </row>
    <row r="116" spans="8:38" x14ac:dyDescent="0.45">
      <c r="H116" s="5"/>
      <c r="I116" s="5"/>
      <c r="J116" s="5"/>
      <c r="K116" s="5"/>
      <c r="M116" s="18"/>
      <c r="P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J116" s="5"/>
      <c r="AK116" s="5"/>
      <c r="AL116" s="5"/>
    </row>
    <row r="117" spans="8:38" x14ac:dyDescent="0.45">
      <c r="H117" s="5"/>
      <c r="I117" s="5"/>
      <c r="J117" s="5"/>
      <c r="K117" s="5"/>
      <c r="M117" s="18"/>
      <c r="P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J117" s="5"/>
      <c r="AK117" s="5"/>
      <c r="AL117" s="5"/>
    </row>
    <row r="118" spans="8:38" x14ac:dyDescent="0.45">
      <c r="H118" s="5"/>
      <c r="I118" s="5"/>
      <c r="J118" s="5"/>
      <c r="K118" s="5"/>
      <c r="M118" s="18"/>
      <c r="P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J118" s="5"/>
      <c r="AK118" s="5"/>
      <c r="AL118" s="5"/>
    </row>
    <row r="119" spans="8:38" x14ac:dyDescent="0.45">
      <c r="H119" s="5"/>
      <c r="I119" s="5"/>
      <c r="J119" s="5"/>
      <c r="K119" s="5"/>
      <c r="M119" s="18"/>
      <c r="P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J119" s="5"/>
      <c r="AK119" s="5"/>
      <c r="AL119" s="5"/>
    </row>
    <row r="120" spans="8:38" x14ac:dyDescent="0.45">
      <c r="H120" s="5"/>
      <c r="I120" s="5"/>
      <c r="J120" s="5"/>
      <c r="K120" s="5"/>
      <c r="M120" s="18"/>
      <c r="P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J120" s="5"/>
      <c r="AK120" s="5"/>
      <c r="AL120" s="5"/>
    </row>
    <row r="121" spans="8:38" x14ac:dyDescent="0.45">
      <c r="H121" s="5"/>
      <c r="I121" s="5"/>
      <c r="J121" s="5"/>
      <c r="K121" s="5"/>
      <c r="M121" s="18"/>
      <c r="P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J121" s="5"/>
      <c r="AL121" s="5"/>
    </row>
    <row r="122" spans="8:38" x14ac:dyDescent="0.45">
      <c r="H122" s="5"/>
      <c r="I122" s="5"/>
      <c r="J122" s="5"/>
      <c r="K122" s="5"/>
      <c r="M122" s="18"/>
      <c r="P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J122" s="5"/>
      <c r="AL122" s="5"/>
    </row>
    <row r="123" spans="8:38" x14ac:dyDescent="0.45">
      <c r="H123" s="5"/>
      <c r="I123" s="5"/>
      <c r="J123" s="5"/>
      <c r="K123" s="5"/>
      <c r="M123" s="18"/>
      <c r="P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J123" s="5"/>
      <c r="AL123" s="5"/>
    </row>
    <row r="124" spans="8:38" x14ac:dyDescent="0.45">
      <c r="H124" s="5"/>
      <c r="I124" s="5"/>
      <c r="J124" s="5"/>
      <c r="K124" s="5"/>
      <c r="M124" s="18"/>
      <c r="P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J124" s="5"/>
      <c r="AL124" s="5"/>
    </row>
    <row r="125" spans="8:38" x14ac:dyDescent="0.45">
      <c r="H125" s="5"/>
      <c r="I125" s="5"/>
      <c r="J125" s="5"/>
      <c r="K125" s="5"/>
      <c r="M125" s="18"/>
      <c r="P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J125" s="5"/>
      <c r="AL125" s="5"/>
    </row>
    <row r="126" spans="8:38" x14ac:dyDescent="0.45">
      <c r="H126" s="5"/>
      <c r="I126" s="5"/>
      <c r="J126" s="5"/>
      <c r="K126" s="5"/>
      <c r="M126" s="18"/>
      <c r="P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J126" s="5"/>
      <c r="AL126" s="5"/>
    </row>
    <row r="127" spans="8:38" x14ac:dyDescent="0.45">
      <c r="H127" s="5"/>
      <c r="I127" s="5"/>
      <c r="J127" s="5"/>
      <c r="K127" s="5"/>
      <c r="M127" s="18"/>
      <c r="P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J127" s="5"/>
      <c r="AL127" s="5"/>
    </row>
    <row r="128" spans="8:38" x14ac:dyDescent="0.45">
      <c r="H128" s="5"/>
      <c r="I128" s="5"/>
      <c r="J128" s="5"/>
      <c r="K128" s="5"/>
      <c r="M128" s="18"/>
      <c r="P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J128" s="5"/>
      <c r="AL128" s="5"/>
    </row>
    <row r="129" spans="8:38" x14ac:dyDescent="0.45">
      <c r="H129" s="5"/>
      <c r="I129" s="5"/>
      <c r="J129" s="5"/>
      <c r="K129" s="5"/>
      <c r="M129" s="18"/>
      <c r="P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J129" s="5"/>
      <c r="AL129" s="5"/>
    </row>
    <row r="130" spans="8:38" x14ac:dyDescent="0.45">
      <c r="H130" s="5"/>
      <c r="I130" s="5"/>
      <c r="J130" s="5"/>
      <c r="K130" s="5"/>
      <c r="M130" s="18"/>
      <c r="P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J130" s="5"/>
      <c r="AL130" s="5"/>
    </row>
    <row r="131" spans="8:38" x14ac:dyDescent="0.45">
      <c r="H131" s="5"/>
      <c r="I131" s="5"/>
      <c r="J131" s="5"/>
      <c r="K131" s="5"/>
      <c r="M131" s="18"/>
      <c r="P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J131" s="5"/>
      <c r="AL131" s="5"/>
    </row>
    <row r="132" spans="8:38" x14ac:dyDescent="0.45">
      <c r="H132" s="5"/>
      <c r="I132" s="5"/>
      <c r="J132" s="5"/>
      <c r="K132" s="5"/>
      <c r="M132" s="18"/>
      <c r="P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J132" s="5"/>
      <c r="AL132" s="5"/>
    </row>
    <row r="133" spans="8:38" x14ac:dyDescent="0.45">
      <c r="H133" s="5"/>
      <c r="I133" s="5"/>
      <c r="J133" s="5"/>
      <c r="K133" s="5"/>
      <c r="M133" s="18"/>
      <c r="P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J133" s="5"/>
      <c r="AL133" s="5"/>
    </row>
    <row r="134" spans="8:38" x14ac:dyDescent="0.45">
      <c r="H134" s="5"/>
      <c r="I134" s="5"/>
      <c r="J134" s="5"/>
      <c r="K134" s="5"/>
      <c r="M134" s="18"/>
      <c r="P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J134" s="5"/>
      <c r="AL134" s="5"/>
    </row>
    <row r="135" spans="8:38" x14ac:dyDescent="0.45">
      <c r="H135" s="5"/>
      <c r="I135" s="5"/>
      <c r="J135" s="5"/>
      <c r="K135" s="5"/>
      <c r="M135" s="18"/>
      <c r="P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J135" s="5"/>
      <c r="AL135" s="5"/>
    </row>
    <row r="136" spans="8:38" x14ac:dyDescent="0.45">
      <c r="H136" s="5"/>
      <c r="I136" s="5"/>
      <c r="J136" s="5"/>
      <c r="K136" s="5"/>
      <c r="M136" s="18"/>
      <c r="P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J136" s="5"/>
      <c r="AL136" s="5"/>
    </row>
    <row r="137" spans="8:38" x14ac:dyDescent="0.45">
      <c r="H137" s="5"/>
      <c r="I137" s="5"/>
      <c r="J137" s="5"/>
      <c r="K137" s="5"/>
      <c r="M137" s="18"/>
      <c r="P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J137" s="5"/>
      <c r="AL137" s="5"/>
    </row>
    <row r="138" spans="8:38" x14ac:dyDescent="0.45">
      <c r="H138" s="5"/>
      <c r="I138" s="5"/>
      <c r="J138" s="5"/>
      <c r="K138" s="5"/>
      <c r="M138" s="18"/>
      <c r="P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J138" s="5"/>
      <c r="AL138" s="5"/>
    </row>
    <row r="139" spans="8:38" x14ac:dyDescent="0.45">
      <c r="H139" s="5"/>
      <c r="I139" s="5"/>
      <c r="J139" s="5"/>
      <c r="K139" s="5"/>
      <c r="M139" s="18"/>
      <c r="P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J139" s="5"/>
      <c r="AL139" s="5"/>
    </row>
    <row r="140" spans="8:38" x14ac:dyDescent="0.45">
      <c r="H140" s="5"/>
      <c r="I140" s="5"/>
      <c r="J140" s="5"/>
      <c r="K140" s="5"/>
      <c r="M140" s="18"/>
      <c r="P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J140" s="5"/>
      <c r="AL140" s="5"/>
    </row>
  </sheetData>
  <conditionalFormatting sqref="AM1:AM1048576">
    <cfRule type="cellIs" dxfId="38" priority="2" operator="lessThan">
      <formula>0</formula>
    </cfRule>
  </conditionalFormatting>
  <conditionalFormatting sqref="AN31">
    <cfRule type="cellIs" dxfId="37" priority="1" operator="lessThan">
      <formula>0</formula>
    </cfRule>
  </conditionalFormatting>
  <printOptions gridLines="1"/>
  <pageMargins left="0.7" right="0.7" top="1.3958333333333333" bottom="0.75" header="0.3" footer="0.3"/>
  <pageSetup paperSize="5" scale="67" fitToHeight="0" orientation="landscape" r:id="rId1"/>
  <headerFooter>
    <oddHeader>&amp;C&amp;"-,Bold"&amp;14NORTH SHELBY WATER COMPANY
DEPRECIATION SCHEDULE 
SUMMARY SHEET
DECEMBER 31, 2021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N143"/>
  <sheetViews>
    <sheetView zoomScale="90" zoomScaleNormal="90" workbookViewId="0">
      <selection activeCell="AH28" sqref="AH28"/>
    </sheetView>
  </sheetViews>
  <sheetFormatPr defaultRowHeight="14.25" x14ac:dyDescent="0.45"/>
  <cols>
    <col min="1" max="1" width="27" bestFit="1" customWidth="1"/>
    <col min="2" max="2" width="10.3984375" style="4" bestFit="1" customWidth="1"/>
    <col min="3" max="3" width="3.265625" style="2" bestFit="1" customWidth="1"/>
    <col min="4" max="4" width="3.73046875" style="2" bestFit="1" customWidth="1"/>
    <col min="5" max="5" width="2.73046875" style="2" bestFit="1" customWidth="1"/>
    <col min="6" max="7" width="1.73046875" customWidth="1"/>
    <col min="8" max="8" width="12.86328125" bestFit="1" customWidth="1"/>
    <col min="9" max="9" width="10.3984375" bestFit="1" customWidth="1"/>
    <col min="10" max="11" width="12.86328125" bestFit="1" customWidth="1"/>
    <col min="12" max="12" width="12" style="6" bestFit="1" customWidth="1"/>
    <col min="13" max="13" width="16" style="17" bestFit="1" customWidth="1"/>
    <col min="14" max="15" width="1.73046875" customWidth="1"/>
    <col min="16" max="16" width="12.86328125" bestFit="1" customWidth="1"/>
    <col min="17" max="17" width="5.86328125" bestFit="1" customWidth="1"/>
    <col min="18" max="18" width="12.86328125" hidden="1" customWidth="1"/>
    <col min="19" max="26" width="11.73046875" hidden="1" customWidth="1"/>
    <col min="27" max="27" width="12.86328125" hidden="1" customWidth="1"/>
    <col min="28" max="28" width="10" hidden="1" customWidth="1"/>
    <col min="29" max="30" width="11.265625" hidden="1" customWidth="1"/>
    <col min="31" max="31" width="11.265625" customWidth="1"/>
    <col min="32" max="33" width="13" customWidth="1"/>
    <col min="34" max="34" width="11.73046875" style="6" bestFit="1" customWidth="1"/>
    <col min="35" max="35" width="13.1328125" style="6" bestFit="1" customWidth="1"/>
    <col min="36" max="36" width="2.73046875" customWidth="1"/>
    <col min="37" max="37" width="13.1328125" bestFit="1" customWidth="1"/>
    <col min="38" max="38" width="13.86328125" bestFit="1" customWidth="1"/>
    <col min="39" max="39" width="12.86328125" bestFit="1" customWidth="1"/>
    <col min="40" max="40" width="13.3984375" style="5" bestFit="1" customWidth="1"/>
  </cols>
  <sheetData>
    <row r="1" spans="1:40" s="1" customFormat="1" x14ac:dyDescent="0.45">
      <c r="B1" s="4"/>
      <c r="C1" s="2"/>
      <c r="D1" s="2"/>
      <c r="E1" s="2"/>
      <c r="H1" s="21" t="s">
        <v>0</v>
      </c>
      <c r="I1" s="21"/>
      <c r="J1" s="21"/>
      <c r="K1" s="21" t="s">
        <v>1</v>
      </c>
      <c r="L1" s="23">
        <v>2021</v>
      </c>
      <c r="M1" s="21" t="s">
        <v>16</v>
      </c>
      <c r="P1" s="21" t="s">
        <v>2</v>
      </c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2"/>
      <c r="AI1" s="23">
        <v>2021</v>
      </c>
      <c r="AJ1" s="21"/>
      <c r="AK1" s="1" t="s">
        <v>400</v>
      </c>
      <c r="AL1" s="21" t="s">
        <v>9</v>
      </c>
      <c r="AM1" s="21" t="s">
        <v>11</v>
      </c>
      <c r="AN1" s="56" t="s">
        <v>464</v>
      </c>
    </row>
    <row r="2" spans="1:40" s="1" customFormat="1" x14ac:dyDescent="0.45">
      <c r="B2" s="4"/>
      <c r="C2" s="2"/>
      <c r="D2" s="2"/>
      <c r="E2" s="2"/>
      <c r="H2" s="21" t="s">
        <v>3</v>
      </c>
      <c r="I2" s="21" t="s">
        <v>4</v>
      </c>
      <c r="J2" s="21" t="s">
        <v>5</v>
      </c>
      <c r="K2" s="21" t="s">
        <v>3</v>
      </c>
      <c r="L2" s="23" t="s">
        <v>399</v>
      </c>
      <c r="M2" s="21" t="s">
        <v>17</v>
      </c>
      <c r="P2" s="21" t="s">
        <v>6</v>
      </c>
      <c r="Q2" s="21"/>
      <c r="R2" s="21" t="s">
        <v>0</v>
      </c>
      <c r="S2" s="21">
        <v>2006</v>
      </c>
      <c r="T2" s="21">
        <v>2007</v>
      </c>
      <c r="U2" s="21">
        <v>2008</v>
      </c>
      <c r="V2" s="21">
        <v>2009</v>
      </c>
      <c r="W2" s="21">
        <v>2010</v>
      </c>
      <c r="X2" s="21">
        <v>2011</v>
      </c>
      <c r="Y2" s="21">
        <v>2012</v>
      </c>
      <c r="Z2" s="21">
        <v>2013</v>
      </c>
      <c r="AA2" s="21">
        <v>2014</v>
      </c>
      <c r="AB2" s="21">
        <v>2015</v>
      </c>
      <c r="AC2" s="21">
        <v>2016</v>
      </c>
      <c r="AD2" s="21">
        <v>2017</v>
      </c>
      <c r="AE2" s="21">
        <v>2018</v>
      </c>
      <c r="AF2" s="21">
        <v>2019</v>
      </c>
      <c r="AG2" s="21">
        <v>2020</v>
      </c>
      <c r="AH2" s="23">
        <v>2021</v>
      </c>
      <c r="AI2" s="23" t="s">
        <v>5</v>
      </c>
      <c r="AJ2" s="21"/>
      <c r="AK2" s="1" t="s">
        <v>401</v>
      </c>
      <c r="AL2" s="21" t="s">
        <v>10</v>
      </c>
      <c r="AM2" s="21" t="s">
        <v>6</v>
      </c>
      <c r="AN2" s="56" t="s">
        <v>465</v>
      </c>
    </row>
    <row r="3" spans="1:40" x14ac:dyDescent="0.45">
      <c r="A3" s="3" t="s">
        <v>22</v>
      </c>
      <c r="B3" s="28" t="s">
        <v>17</v>
      </c>
      <c r="C3" s="29" t="s">
        <v>20</v>
      </c>
    </row>
    <row r="4" spans="1:40" x14ac:dyDescent="0.45">
      <c r="A4" s="25" t="s">
        <v>28</v>
      </c>
      <c r="B4" s="26">
        <v>36342</v>
      </c>
      <c r="C4" s="27">
        <v>30</v>
      </c>
      <c r="D4" s="4" t="s">
        <v>12</v>
      </c>
      <c r="E4" s="4" t="s">
        <v>13</v>
      </c>
      <c r="H4" s="24">
        <v>16068.89</v>
      </c>
      <c r="I4" s="5"/>
      <c r="J4" s="5"/>
      <c r="K4" s="5">
        <f>+H4+I4-J4</f>
        <v>16068.89</v>
      </c>
      <c r="L4" s="14"/>
      <c r="M4" s="18"/>
      <c r="P4" s="5">
        <f>+K4</f>
        <v>16068.89</v>
      </c>
      <c r="R4" s="13">
        <v>3481.59</v>
      </c>
      <c r="S4" s="13">
        <v>535.63</v>
      </c>
      <c r="T4" s="13">
        <v>535.63</v>
      </c>
      <c r="U4" s="13">
        <v>535.63</v>
      </c>
      <c r="V4" s="13">
        <v>535.63</v>
      </c>
      <c r="W4" s="13">
        <v>535.63</v>
      </c>
      <c r="X4" s="13">
        <v>535.63</v>
      </c>
      <c r="Y4" s="13">
        <v>535.63</v>
      </c>
      <c r="Z4" s="13">
        <v>535.63</v>
      </c>
      <c r="AA4" s="13">
        <v>535.63</v>
      </c>
      <c r="AB4" s="13">
        <v>535.63</v>
      </c>
      <c r="AC4" s="13">
        <v>535.63</v>
      </c>
      <c r="AD4" s="13">
        <v>535.63</v>
      </c>
      <c r="AE4" s="13">
        <v>535.63</v>
      </c>
      <c r="AF4" s="13">
        <v>535.63</v>
      </c>
      <c r="AG4" s="13">
        <v>535.63</v>
      </c>
      <c r="AH4" s="6">
        <f>+IF(P4-AG4-S4-R4-T4-U4-V4-W4-X4-Y4-Z4-AA4-AB4-AC4-AD4-AE4-AF4&gt;1,ROUND(P4/C4,2),0)</f>
        <v>535.63</v>
      </c>
      <c r="AI4" s="14"/>
      <c r="AJ4" s="5"/>
      <c r="AK4" s="5">
        <f>+AL4-AI4-AH4</f>
        <v>11516.039999999995</v>
      </c>
      <c r="AL4" s="5">
        <f t="shared" ref="AL4:AL32" si="0">SUM(R4:AI4)</f>
        <v>12051.669999999995</v>
      </c>
      <c r="AM4" s="11">
        <f t="shared" ref="AM4:AM32" si="1">+P4-AL4</f>
        <v>4017.2200000000048</v>
      </c>
      <c r="AN4" s="5">
        <f>IF(AM4=0,AL4,0)</f>
        <v>0</v>
      </c>
    </row>
    <row r="5" spans="1:40" x14ac:dyDescent="0.45">
      <c r="A5" s="25" t="s">
        <v>28</v>
      </c>
      <c r="B5" s="26">
        <v>36708</v>
      </c>
      <c r="C5" s="27">
        <v>30</v>
      </c>
      <c r="D5" s="4" t="s">
        <v>12</v>
      </c>
      <c r="E5" s="4" t="s">
        <v>13</v>
      </c>
      <c r="H5" s="24">
        <v>9197.65</v>
      </c>
      <c r="I5" s="5"/>
      <c r="J5" s="5"/>
      <c r="K5" s="5">
        <f t="shared" ref="K5:K32" si="2">+H5+I5-J5</f>
        <v>9197.65</v>
      </c>
      <c r="L5" s="14"/>
      <c r="M5" s="18"/>
      <c r="P5" s="5">
        <f t="shared" ref="P5:P32" si="3">+K5</f>
        <v>9197.65</v>
      </c>
      <c r="R5" s="13">
        <v>1686.24</v>
      </c>
      <c r="S5" s="13">
        <v>306.58999999999997</v>
      </c>
      <c r="T5" s="13">
        <v>306.58999999999997</v>
      </c>
      <c r="U5" s="13">
        <v>306.58999999999997</v>
      </c>
      <c r="V5" s="13">
        <v>306.58999999999997</v>
      </c>
      <c r="W5" s="13">
        <v>306.58999999999997</v>
      </c>
      <c r="X5" s="13">
        <v>306.58999999999997</v>
      </c>
      <c r="Y5" s="13">
        <v>306.58999999999997</v>
      </c>
      <c r="Z5" s="13">
        <v>306.58999999999997</v>
      </c>
      <c r="AA5" s="13">
        <v>306.58999999999997</v>
      </c>
      <c r="AB5" s="13">
        <v>306.58999999999997</v>
      </c>
      <c r="AC5" s="13">
        <v>306.58999999999997</v>
      </c>
      <c r="AD5" s="13">
        <v>306.58999999999997</v>
      </c>
      <c r="AE5" s="13">
        <v>306.58999999999997</v>
      </c>
      <c r="AF5" s="13">
        <v>306.58999999999997</v>
      </c>
      <c r="AG5" s="13">
        <v>306.58999999999997</v>
      </c>
      <c r="AH5" s="6">
        <f t="shared" ref="AH5:AH33" si="4">+IF(P5-AG5-S5-R5-T5-U5-V5-W5-X5-Y5-Z5-AA5-AB5-AC5-AD5-AE5-AF5&gt;1,ROUND(P5/C5,2),0)</f>
        <v>306.58999999999997</v>
      </c>
      <c r="AI5" s="14"/>
      <c r="AJ5" s="5"/>
      <c r="AK5" s="5">
        <f t="shared" ref="AK5:AK33" si="5">+AL5-AI5-AH5</f>
        <v>6285.090000000002</v>
      </c>
      <c r="AL5" s="5">
        <f>SUM(R5:AI5)</f>
        <v>6591.6800000000021</v>
      </c>
      <c r="AM5" s="11">
        <f t="shared" si="1"/>
        <v>2605.9699999999975</v>
      </c>
      <c r="AN5" s="5">
        <f t="shared" ref="AN5:AN33" si="6">IF(AM5=0,AL5,0)</f>
        <v>0</v>
      </c>
    </row>
    <row r="6" spans="1:40" x14ac:dyDescent="0.45">
      <c r="A6" s="25" t="s">
        <v>28</v>
      </c>
      <c r="B6" s="26">
        <v>37073</v>
      </c>
      <c r="C6" s="27">
        <v>30</v>
      </c>
      <c r="D6" s="4" t="s">
        <v>12</v>
      </c>
      <c r="E6" s="4" t="s">
        <v>13</v>
      </c>
      <c r="H6" s="24">
        <v>10473.27</v>
      </c>
      <c r="I6" s="5"/>
      <c r="J6" s="5"/>
      <c r="K6" s="5">
        <f t="shared" si="2"/>
        <v>10473.27</v>
      </c>
      <c r="L6" s="14"/>
      <c r="M6" s="18"/>
      <c r="P6" s="5">
        <f t="shared" si="3"/>
        <v>10473.27</v>
      </c>
      <c r="R6" s="13">
        <v>1570.99</v>
      </c>
      <c r="S6" s="13">
        <v>349.11</v>
      </c>
      <c r="T6" s="13">
        <v>349.11</v>
      </c>
      <c r="U6" s="13">
        <v>349.11</v>
      </c>
      <c r="V6" s="13">
        <v>349.11</v>
      </c>
      <c r="W6" s="13">
        <v>349.11</v>
      </c>
      <c r="X6" s="13">
        <v>349.11</v>
      </c>
      <c r="Y6" s="13">
        <v>349.11</v>
      </c>
      <c r="Z6" s="13">
        <v>349.11</v>
      </c>
      <c r="AA6" s="13">
        <v>349.11</v>
      </c>
      <c r="AB6" s="13">
        <v>349.11</v>
      </c>
      <c r="AC6" s="13">
        <v>349.11</v>
      </c>
      <c r="AD6" s="13">
        <v>349.11</v>
      </c>
      <c r="AE6" s="13">
        <v>349.11</v>
      </c>
      <c r="AF6" s="13">
        <v>349.11</v>
      </c>
      <c r="AG6" s="13">
        <v>349.11</v>
      </c>
      <c r="AH6" s="6">
        <f t="shared" si="4"/>
        <v>349.11</v>
      </c>
      <c r="AI6" s="14"/>
      <c r="AJ6" s="5"/>
      <c r="AK6" s="5">
        <f t="shared" si="5"/>
        <v>6807.6399999999985</v>
      </c>
      <c r="AL6" s="5">
        <f>SUM(R6:AI6)</f>
        <v>7156.7499999999982</v>
      </c>
      <c r="AM6" s="11">
        <f t="shared" si="1"/>
        <v>3316.5200000000023</v>
      </c>
      <c r="AN6" s="5">
        <f t="shared" si="6"/>
        <v>0</v>
      </c>
    </row>
    <row r="7" spans="1:40" x14ac:dyDescent="0.45">
      <c r="A7" s="25" t="s">
        <v>28</v>
      </c>
      <c r="B7" s="26">
        <v>37438</v>
      </c>
      <c r="C7" s="27">
        <v>30</v>
      </c>
      <c r="D7" s="4" t="s">
        <v>12</v>
      </c>
      <c r="E7" s="4" t="s">
        <v>13</v>
      </c>
      <c r="H7" s="24">
        <v>17423.79</v>
      </c>
      <c r="I7" s="5"/>
      <c r="J7" s="5"/>
      <c r="K7" s="5">
        <f t="shared" si="2"/>
        <v>17423.79</v>
      </c>
      <c r="L7" s="14"/>
      <c r="M7" s="31"/>
      <c r="P7" s="5">
        <f t="shared" si="3"/>
        <v>17423.79</v>
      </c>
      <c r="R7" s="13">
        <v>2032.77</v>
      </c>
      <c r="S7" s="13">
        <v>580.79</v>
      </c>
      <c r="T7" s="13">
        <v>580.79</v>
      </c>
      <c r="U7" s="13">
        <v>580.79</v>
      </c>
      <c r="V7" s="13">
        <v>580.79</v>
      </c>
      <c r="W7" s="13">
        <v>580.79</v>
      </c>
      <c r="X7" s="13">
        <v>580.79</v>
      </c>
      <c r="Y7" s="13">
        <v>580.79</v>
      </c>
      <c r="Z7" s="13">
        <v>580.79</v>
      </c>
      <c r="AA7" s="13">
        <v>580.79</v>
      </c>
      <c r="AB7" s="13">
        <v>580.79</v>
      </c>
      <c r="AC7" s="13">
        <v>580.79</v>
      </c>
      <c r="AD7" s="13">
        <v>580.79</v>
      </c>
      <c r="AE7" s="13">
        <v>580.79</v>
      </c>
      <c r="AF7" s="13">
        <v>580.79</v>
      </c>
      <c r="AG7" s="13">
        <v>580.79</v>
      </c>
      <c r="AH7" s="6">
        <f t="shared" si="4"/>
        <v>580.79</v>
      </c>
      <c r="AI7" s="14"/>
      <c r="AJ7" s="5"/>
      <c r="AK7" s="5">
        <f t="shared" si="5"/>
        <v>10744.620000000003</v>
      </c>
      <c r="AL7" s="5">
        <f t="shared" si="0"/>
        <v>11325.410000000003</v>
      </c>
      <c r="AM7" s="11">
        <f t="shared" si="1"/>
        <v>6098.3799999999974</v>
      </c>
      <c r="AN7" s="5">
        <f t="shared" si="6"/>
        <v>0</v>
      </c>
    </row>
    <row r="8" spans="1:40" x14ac:dyDescent="0.45">
      <c r="A8" s="25" t="s">
        <v>28</v>
      </c>
      <c r="B8" s="26">
        <v>37803</v>
      </c>
      <c r="C8" s="27">
        <v>30</v>
      </c>
      <c r="D8" s="4" t="s">
        <v>12</v>
      </c>
      <c r="E8" s="4" t="s">
        <v>13</v>
      </c>
      <c r="H8" s="24">
        <v>16264.8</v>
      </c>
      <c r="I8" s="5"/>
      <c r="J8" s="5"/>
      <c r="K8" s="5">
        <f t="shared" si="2"/>
        <v>16264.8</v>
      </c>
      <c r="L8" s="14"/>
      <c r="M8" s="31"/>
      <c r="P8" s="5">
        <f t="shared" si="3"/>
        <v>16264.8</v>
      </c>
      <c r="R8" s="13">
        <v>1355.4</v>
      </c>
      <c r="S8" s="13">
        <v>542.16</v>
      </c>
      <c r="T8" s="13">
        <v>542.16</v>
      </c>
      <c r="U8" s="13">
        <v>542.16</v>
      </c>
      <c r="V8" s="13">
        <v>542.16</v>
      </c>
      <c r="W8" s="13">
        <v>542.16</v>
      </c>
      <c r="X8" s="13">
        <v>542.16</v>
      </c>
      <c r="Y8" s="13">
        <v>542.16</v>
      </c>
      <c r="Z8" s="13">
        <v>542.16</v>
      </c>
      <c r="AA8" s="13">
        <v>542.16</v>
      </c>
      <c r="AB8" s="13">
        <v>542.16</v>
      </c>
      <c r="AC8" s="13">
        <v>542.16</v>
      </c>
      <c r="AD8" s="13">
        <v>542.16</v>
      </c>
      <c r="AE8" s="13">
        <v>542.16</v>
      </c>
      <c r="AF8" s="13">
        <v>542.16</v>
      </c>
      <c r="AG8" s="13">
        <v>542.16</v>
      </c>
      <c r="AH8" s="6">
        <f t="shared" si="4"/>
        <v>542.16</v>
      </c>
      <c r="AI8" s="14"/>
      <c r="AJ8" s="5"/>
      <c r="AK8" s="5">
        <f t="shared" si="5"/>
        <v>9487.7999999999993</v>
      </c>
      <c r="AL8" s="5">
        <f t="shared" si="0"/>
        <v>10029.959999999999</v>
      </c>
      <c r="AM8" s="11">
        <f t="shared" si="1"/>
        <v>6234.84</v>
      </c>
      <c r="AN8" s="5">
        <f t="shared" si="6"/>
        <v>0</v>
      </c>
    </row>
    <row r="9" spans="1:40" x14ac:dyDescent="0.45">
      <c r="A9" s="25" t="s">
        <v>28</v>
      </c>
      <c r="B9" s="26">
        <v>38169</v>
      </c>
      <c r="C9" s="27">
        <v>30</v>
      </c>
      <c r="D9" s="4" t="s">
        <v>12</v>
      </c>
      <c r="E9" s="4" t="s">
        <v>13</v>
      </c>
      <c r="H9" s="24">
        <v>22994.32</v>
      </c>
      <c r="I9" s="5"/>
      <c r="J9" s="5"/>
      <c r="K9" s="9">
        <f t="shared" si="2"/>
        <v>22994.32</v>
      </c>
      <c r="L9" s="14"/>
      <c r="M9" s="31"/>
      <c r="P9" s="5">
        <f t="shared" si="3"/>
        <v>22994.32</v>
      </c>
      <c r="R9" s="13">
        <v>1149.72</v>
      </c>
      <c r="S9" s="13">
        <v>766.48</v>
      </c>
      <c r="T9" s="13">
        <v>766.48</v>
      </c>
      <c r="U9" s="13">
        <v>766.48</v>
      </c>
      <c r="V9" s="13">
        <v>766.48</v>
      </c>
      <c r="W9" s="13">
        <v>766.48</v>
      </c>
      <c r="X9" s="13">
        <v>766.48</v>
      </c>
      <c r="Y9" s="13">
        <v>766.48</v>
      </c>
      <c r="Z9" s="13">
        <v>766.48</v>
      </c>
      <c r="AA9" s="13">
        <v>766.48</v>
      </c>
      <c r="AB9" s="13">
        <v>766.48</v>
      </c>
      <c r="AC9" s="13">
        <v>766.48</v>
      </c>
      <c r="AD9" s="13">
        <v>766.48</v>
      </c>
      <c r="AE9" s="13">
        <v>766.48</v>
      </c>
      <c r="AF9" s="13">
        <v>766.48</v>
      </c>
      <c r="AG9" s="13">
        <v>766.48</v>
      </c>
      <c r="AH9" s="6">
        <f t="shared" si="4"/>
        <v>766.48</v>
      </c>
      <c r="AI9" s="14"/>
      <c r="AJ9" s="5"/>
      <c r="AK9" s="5">
        <f t="shared" si="5"/>
        <v>12646.919999999996</v>
      </c>
      <c r="AL9" s="5">
        <f>SUM(R9:AI9)</f>
        <v>13413.399999999996</v>
      </c>
      <c r="AM9" s="11">
        <f t="shared" si="1"/>
        <v>9580.9200000000037</v>
      </c>
      <c r="AN9" s="9">
        <f t="shared" si="6"/>
        <v>0</v>
      </c>
    </row>
    <row r="10" spans="1:40" x14ac:dyDescent="0.45">
      <c r="A10" s="25" t="s">
        <v>28</v>
      </c>
      <c r="B10" s="26">
        <v>38534</v>
      </c>
      <c r="C10" s="27">
        <v>30</v>
      </c>
      <c r="D10" s="4" t="s">
        <v>12</v>
      </c>
      <c r="E10" s="4" t="s">
        <v>13</v>
      </c>
      <c r="H10" s="24">
        <v>24977.55</v>
      </c>
      <c r="I10" s="5"/>
      <c r="J10" s="5"/>
      <c r="K10" s="5">
        <f t="shared" si="2"/>
        <v>24977.55</v>
      </c>
      <c r="L10" s="14"/>
      <c r="M10" s="19"/>
      <c r="P10" s="5">
        <f t="shared" si="3"/>
        <v>24977.55</v>
      </c>
      <c r="R10" s="13">
        <v>416.29</v>
      </c>
      <c r="S10" s="13">
        <v>416.29</v>
      </c>
      <c r="T10" s="13">
        <v>416.29</v>
      </c>
      <c r="U10" s="13">
        <v>416.29</v>
      </c>
      <c r="V10" s="13">
        <v>416.29</v>
      </c>
      <c r="W10" s="13">
        <v>416.29</v>
      </c>
      <c r="X10" s="13">
        <v>416.29</v>
      </c>
      <c r="Y10" s="13">
        <v>416.29</v>
      </c>
      <c r="Z10" s="13">
        <v>416.29</v>
      </c>
      <c r="AA10" s="13">
        <v>416.29</v>
      </c>
      <c r="AB10" s="13">
        <v>416.29</v>
      </c>
      <c r="AC10" s="13">
        <v>416.29</v>
      </c>
      <c r="AD10" s="13">
        <v>832.59</v>
      </c>
      <c r="AE10" s="13">
        <v>832.59</v>
      </c>
      <c r="AF10" s="13">
        <v>832.59</v>
      </c>
      <c r="AG10" s="13">
        <v>832.59</v>
      </c>
      <c r="AH10" s="6">
        <f t="shared" si="4"/>
        <v>832.59</v>
      </c>
      <c r="AI10" s="14"/>
      <c r="AJ10" s="5"/>
      <c r="AK10" s="5">
        <f t="shared" si="5"/>
        <v>8325.84</v>
      </c>
      <c r="AL10" s="5">
        <f>SUM(R10:AI10)</f>
        <v>9158.43</v>
      </c>
      <c r="AM10" s="11">
        <f t="shared" ref="AM10" si="7">+P10-AL10</f>
        <v>15819.119999999999</v>
      </c>
      <c r="AN10" s="9">
        <f t="shared" si="6"/>
        <v>0</v>
      </c>
    </row>
    <row r="11" spans="1:40" x14ac:dyDescent="0.45">
      <c r="A11" s="25" t="s">
        <v>28</v>
      </c>
      <c r="B11" s="26">
        <v>38899</v>
      </c>
      <c r="C11" s="27">
        <v>30</v>
      </c>
      <c r="D11" s="4" t="s">
        <v>12</v>
      </c>
      <c r="E11" s="4" t="s">
        <v>13</v>
      </c>
      <c r="H11" s="24">
        <v>13906.47</v>
      </c>
      <c r="I11" s="5"/>
      <c r="J11" s="5"/>
      <c r="K11" s="5">
        <f t="shared" si="2"/>
        <v>13906.47</v>
      </c>
      <c r="L11" s="14"/>
      <c r="M11" s="19"/>
      <c r="P11" s="5">
        <f t="shared" si="3"/>
        <v>13906.47</v>
      </c>
      <c r="R11" s="49">
        <v>0</v>
      </c>
      <c r="S11" s="13">
        <v>231.77</v>
      </c>
      <c r="T11" s="13">
        <v>463.55</v>
      </c>
      <c r="U11" s="13">
        <v>463.55</v>
      </c>
      <c r="V11" s="13">
        <v>463.55</v>
      </c>
      <c r="W11" s="13">
        <v>463.55</v>
      </c>
      <c r="X11" s="13">
        <v>463.55</v>
      </c>
      <c r="Y11" s="13">
        <v>463.55</v>
      </c>
      <c r="Z11" s="13">
        <v>463.55</v>
      </c>
      <c r="AA11" s="13">
        <v>463.55</v>
      </c>
      <c r="AB11" s="13">
        <v>463.55</v>
      </c>
      <c r="AC11" s="13">
        <v>463.55</v>
      </c>
      <c r="AD11" s="13">
        <v>463.55</v>
      </c>
      <c r="AE11" s="13">
        <v>463.55</v>
      </c>
      <c r="AF11" s="13">
        <v>463.55</v>
      </c>
      <c r="AG11" s="13">
        <v>463.55</v>
      </c>
      <c r="AH11" s="6">
        <f t="shared" si="4"/>
        <v>463.55</v>
      </c>
      <c r="AI11" s="14"/>
      <c r="AJ11" s="5"/>
      <c r="AK11" s="5">
        <f t="shared" si="5"/>
        <v>6721.4700000000021</v>
      </c>
      <c r="AL11" s="5">
        <f t="shared" si="0"/>
        <v>7185.0200000000023</v>
      </c>
      <c r="AM11" s="11">
        <f t="shared" si="1"/>
        <v>6721.4499999999971</v>
      </c>
      <c r="AN11" s="9">
        <f t="shared" si="6"/>
        <v>0</v>
      </c>
    </row>
    <row r="12" spans="1:40" x14ac:dyDescent="0.45">
      <c r="A12" s="25" t="s">
        <v>28</v>
      </c>
      <c r="B12" s="26">
        <v>39264</v>
      </c>
      <c r="C12" s="27">
        <v>30</v>
      </c>
      <c r="D12" s="4" t="s">
        <v>12</v>
      </c>
      <c r="E12" s="4" t="s">
        <v>13</v>
      </c>
      <c r="H12" s="24">
        <v>17370</v>
      </c>
      <c r="I12" s="5"/>
      <c r="J12" s="5"/>
      <c r="K12" s="5">
        <f t="shared" si="2"/>
        <v>17370</v>
      </c>
      <c r="L12" s="14"/>
      <c r="M12" s="19"/>
      <c r="P12" s="5">
        <f t="shared" si="3"/>
        <v>17370</v>
      </c>
      <c r="R12" s="13">
        <v>0</v>
      </c>
      <c r="S12" s="13">
        <v>0</v>
      </c>
      <c r="T12" s="13">
        <v>289.5</v>
      </c>
      <c r="U12" s="13">
        <v>579</v>
      </c>
      <c r="V12" s="13">
        <v>579</v>
      </c>
      <c r="W12" s="13">
        <v>579</v>
      </c>
      <c r="X12" s="13">
        <v>579</v>
      </c>
      <c r="Y12" s="13">
        <v>579</v>
      </c>
      <c r="Z12" s="13">
        <v>579</v>
      </c>
      <c r="AA12" s="13">
        <v>579</v>
      </c>
      <c r="AB12" s="13">
        <v>579</v>
      </c>
      <c r="AC12" s="13">
        <v>579</v>
      </c>
      <c r="AD12" s="13">
        <v>579</v>
      </c>
      <c r="AE12" s="13">
        <v>579</v>
      </c>
      <c r="AF12" s="13">
        <v>579</v>
      </c>
      <c r="AG12" s="13">
        <v>579</v>
      </c>
      <c r="AH12" s="6">
        <f t="shared" si="4"/>
        <v>579</v>
      </c>
      <c r="AI12" s="14"/>
      <c r="AJ12" s="5"/>
      <c r="AK12" s="5">
        <f t="shared" si="5"/>
        <v>7816.5</v>
      </c>
      <c r="AL12" s="5">
        <f t="shared" si="0"/>
        <v>8395.5</v>
      </c>
      <c r="AM12" s="11">
        <f t="shared" si="1"/>
        <v>8974.5</v>
      </c>
      <c r="AN12" s="5">
        <f t="shared" si="6"/>
        <v>0</v>
      </c>
    </row>
    <row r="13" spans="1:40" x14ac:dyDescent="0.45">
      <c r="A13" s="25" t="s">
        <v>28</v>
      </c>
      <c r="B13" s="26">
        <v>39630</v>
      </c>
      <c r="C13" s="27">
        <v>30</v>
      </c>
      <c r="D13" s="4" t="s">
        <v>12</v>
      </c>
      <c r="E13" s="4" t="s">
        <v>13</v>
      </c>
      <c r="H13" s="24">
        <v>10800</v>
      </c>
      <c r="I13" s="5"/>
      <c r="J13" s="5"/>
      <c r="K13" s="5">
        <f t="shared" si="2"/>
        <v>10800</v>
      </c>
      <c r="L13" s="14"/>
      <c r="M13" s="19"/>
      <c r="P13" s="5">
        <f t="shared" si="3"/>
        <v>10800</v>
      </c>
      <c r="R13" s="13">
        <v>0</v>
      </c>
      <c r="S13" s="13">
        <v>0</v>
      </c>
      <c r="T13" s="13">
        <v>0</v>
      </c>
      <c r="U13" s="13">
        <v>180</v>
      </c>
      <c r="V13" s="13">
        <v>360</v>
      </c>
      <c r="W13" s="13">
        <v>360</v>
      </c>
      <c r="X13" s="13">
        <v>360</v>
      </c>
      <c r="Y13" s="13">
        <v>360</v>
      </c>
      <c r="Z13" s="13">
        <v>360</v>
      </c>
      <c r="AA13" s="13">
        <v>360</v>
      </c>
      <c r="AB13" s="13">
        <v>360</v>
      </c>
      <c r="AC13" s="13">
        <v>360</v>
      </c>
      <c r="AD13" s="13">
        <v>360</v>
      </c>
      <c r="AE13" s="13">
        <v>360</v>
      </c>
      <c r="AF13" s="13">
        <v>360</v>
      </c>
      <c r="AG13" s="13">
        <v>360</v>
      </c>
      <c r="AH13" s="6">
        <f t="shared" si="4"/>
        <v>360</v>
      </c>
      <c r="AI13" s="14"/>
      <c r="AJ13" s="5"/>
      <c r="AK13" s="5">
        <f t="shared" si="5"/>
        <v>4500</v>
      </c>
      <c r="AL13" s="5">
        <f t="shared" si="0"/>
        <v>4860</v>
      </c>
      <c r="AM13" s="11">
        <f t="shared" si="1"/>
        <v>5940</v>
      </c>
      <c r="AN13" s="5">
        <f t="shared" si="6"/>
        <v>0</v>
      </c>
    </row>
    <row r="14" spans="1:40" x14ac:dyDescent="0.45">
      <c r="A14" s="25" t="s">
        <v>28</v>
      </c>
      <c r="B14" s="26">
        <v>39995</v>
      </c>
      <c r="C14" s="27">
        <v>30</v>
      </c>
      <c r="D14" s="4" t="s">
        <v>12</v>
      </c>
      <c r="E14" s="4" t="s">
        <v>13</v>
      </c>
      <c r="H14" s="24">
        <v>4050</v>
      </c>
      <c r="I14" s="5"/>
      <c r="J14" s="5"/>
      <c r="K14" s="5">
        <f t="shared" si="2"/>
        <v>4050</v>
      </c>
      <c r="L14" s="14"/>
      <c r="M14" s="19"/>
      <c r="P14" s="5">
        <f t="shared" si="3"/>
        <v>4050</v>
      </c>
      <c r="R14" s="13">
        <v>0</v>
      </c>
      <c r="S14" s="13">
        <v>0</v>
      </c>
      <c r="T14" s="13">
        <v>0</v>
      </c>
      <c r="U14" s="13">
        <v>0</v>
      </c>
      <c r="V14" s="13">
        <v>67.5</v>
      </c>
      <c r="W14" s="13">
        <v>135</v>
      </c>
      <c r="X14" s="13">
        <v>135</v>
      </c>
      <c r="Y14" s="13">
        <v>135</v>
      </c>
      <c r="Z14" s="13">
        <v>135</v>
      </c>
      <c r="AA14" s="13">
        <v>135</v>
      </c>
      <c r="AB14" s="13">
        <v>135</v>
      </c>
      <c r="AC14" s="13">
        <v>135</v>
      </c>
      <c r="AD14" s="13">
        <v>135</v>
      </c>
      <c r="AE14" s="13">
        <v>135</v>
      </c>
      <c r="AF14" s="13">
        <v>135</v>
      </c>
      <c r="AG14" s="13">
        <v>135</v>
      </c>
      <c r="AH14" s="6">
        <f t="shared" si="4"/>
        <v>135</v>
      </c>
      <c r="AI14" s="14"/>
      <c r="AJ14" s="5"/>
      <c r="AK14" s="5">
        <f t="shared" si="5"/>
        <v>1552.5</v>
      </c>
      <c r="AL14" s="5">
        <f t="shared" si="0"/>
        <v>1687.5</v>
      </c>
      <c r="AM14" s="11">
        <f t="shared" si="1"/>
        <v>2362.5</v>
      </c>
      <c r="AN14" s="5">
        <f t="shared" si="6"/>
        <v>0</v>
      </c>
    </row>
    <row r="15" spans="1:40" x14ac:dyDescent="0.45">
      <c r="A15" s="25" t="s">
        <v>28</v>
      </c>
      <c r="B15" s="26">
        <v>40360</v>
      </c>
      <c r="C15" s="27">
        <v>30</v>
      </c>
      <c r="D15" s="4" t="s">
        <v>12</v>
      </c>
      <c r="E15" s="4" t="s">
        <v>13</v>
      </c>
      <c r="H15" s="24">
        <v>5100</v>
      </c>
      <c r="I15" s="5"/>
      <c r="J15" s="5"/>
      <c r="K15" s="5">
        <f t="shared" si="2"/>
        <v>5100</v>
      </c>
      <c r="L15" s="14"/>
      <c r="M15" s="19"/>
      <c r="P15" s="5">
        <f t="shared" si="3"/>
        <v>5100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85</v>
      </c>
      <c r="X15" s="13">
        <v>170</v>
      </c>
      <c r="Y15" s="13">
        <v>170</v>
      </c>
      <c r="Z15" s="13">
        <v>170</v>
      </c>
      <c r="AA15" s="13">
        <v>170</v>
      </c>
      <c r="AB15" s="13">
        <v>170</v>
      </c>
      <c r="AC15" s="13">
        <v>170</v>
      </c>
      <c r="AD15" s="13">
        <v>170</v>
      </c>
      <c r="AE15" s="13">
        <v>170</v>
      </c>
      <c r="AF15" s="13">
        <v>170</v>
      </c>
      <c r="AG15" s="13">
        <v>170</v>
      </c>
      <c r="AH15" s="6">
        <f t="shared" si="4"/>
        <v>170</v>
      </c>
      <c r="AI15" s="14"/>
      <c r="AJ15" s="5"/>
      <c r="AK15" s="5">
        <f t="shared" si="5"/>
        <v>1785</v>
      </c>
      <c r="AL15" s="5">
        <f t="shared" si="0"/>
        <v>1955</v>
      </c>
      <c r="AM15" s="11">
        <f t="shared" si="1"/>
        <v>3145</v>
      </c>
      <c r="AN15" s="5">
        <f t="shared" si="6"/>
        <v>0</v>
      </c>
    </row>
    <row r="16" spans="1:40" x14ac:dyDescent="0.45">
      <c r="A16" s="25" t="s">
        <v>28</v>
      </c>
      <c r="B16" s="26">
        <v>40725</v>
      </c>
      <c r="C16" s="27">
        <v>30</v>
      </c>
      <c r="D16" s="4" t="s">
        <v>12</v>
      </c>
      <c r="E16" s="4" t="s">
        <v>13</v>
      </c>
      <c r="H16" s="24">
        <v>4800</v>
      </c>
      <c r="I16" s="5"/>
      <c r="J16" s="5"/>
      <c r="K16" s="5">
        <f t="shared" si="2"/>
        <v>4800</v>
      </c>
      <c r="L16" s="14"/>
      <c r="M16" s="19"/>
      <c r="P16" s="5">
        <f t="shared" si="3"/>
        <v>4800</v>
      </c>
      <c r="R16" s="13"/>
      <c r="S16" s="13"/>
      <c r="T16" s="13"/>
      <c r="U16" s="13"/>
      <c r="V16" s="13"/>
      <c r="W16" s="13"/>
      <c r="X16" s="13">
        <v>80</v>
      </c>
      <c r="Y16" s="13">
        <v>160</v>
      </c>
      <c r="Z16" s="13">
        <v>160</v>
      </c>
      <c r="AA16" s="13">
        <v>160</v>
      </c>
      <c r="AB16" s="13">
        <v>160</v>
      </c>
      <c r="AC16" s="13">
        <v>160</v>
      </c>
      <c r="AD16" s="13">
        <v>160</v>
      </c>
      <c r="AE16" s="13">
        <v>160</v>
      </c>
      <c r="AF16" s="13">
        <v>160</v>
      </c>
      <c r="AG16" s="13">
        <v>160</v>
      </c>
      <c r="AH16" s="6">
        <f t="shared" si="4"/>
        <v>160</v>
      </c>
      <c r="AI16" s="14"/>
      <c r="AJ16" s="5"/>
      <c r="AK16" s="5">
        <f t="shared" si="5"/>
        <v>1520</v>
      </c>
      <c r="AL16" s="5">
        <f t="shared" si="0"/>
        <v>1680</v>
      </c>
      <c r="AM16" s="11">
        <f t="shared" si="1"/>
        <v>3120</v>
      </c>
      <c r="AN16" s="5">
        <f t="shared" si="6"/>
        <v>0</v>
      </c>
    </row>
    <row r="17" spans="1:40" x14ac:dyDescent="0.45">
      <c r="A17" s="25" t="s">
        <v>28</v>
      </c>
      <c r="B17" s="26">
        <v>41091</v>
      </c>
      <c r="C17" s="27">
        <v>30</v>
      </c>
      <c r="D17" s="4" t="s">
        <v>12</v>
      </c>
      <c r="E17" s="4" t="s">
        <v>13</v>
      </c>
      <c r="H17" s="24">
        <v>6240</v>
      </c>
      <c r="I17" s="5"/>
      <c r="J17" s="5"/>
      <c r="K17" s="5">
        <f t="shared" si="2"/>
        <v>6240</v>
      </c>
      <c r="L17" s="14"/>
      <c r="M17" s="19"/>
      <c r="P17" s="5">
        <f t="shared" si="3"/>
        <v>6240</v>
      </c>
      <c r="R17" s="13"/>
      <c r="S17" s="13"/>
      <c r="T17" s="13"/>
      <c r="U17" s="13"/>
      <c r="V17" s="13"/>
      <c r="W17" s="13"/>
      <c r="X17" s="13"/>
      <c r="Y17" s="13">
        <v>104</v>
      </c>
      <c r="Z17" s="13">
        <v>208</v>
      </c>
      <c r="AA17" s="13">
        <v>208</v>
      </c>
      <c r="AB17" s="13">
        <v>208</v>
      </c>
      <c r="AC17" s="13">
        <v>208</v>
      </c>
      <c r="AD17" s="13">
        <v>208</v>
      </c>
      <c r="AE17" s="13">
        <v>208</v>
      </c>
      <c r="AF17" s="13">
        <v>208</v>
      </c>
      <c r="AG17" s="13">
        <v>208</v>
      </c>
      <c r="AH17" s="6">
        <f t="shared" si="4"/>
        <v>208</v>
      </c>
      <c r="AI17" s="14"/>
      <c r="AJ17" s="5"/>
      <c r="AK17" s="5">
        <f t="shared" si="5"/>
        <v>1768</v>
      </c>
      <c r="AL17" s="5">
        <f t="shared" si="0"/>
        <v>1976</v>
      </c>
      <c r="AM17" s="11">
        <f t="shared" si="1"/>
        <v>4264</v>
      </c>
      <c r="AN17" s="5">
        <f t="shared" si="6"/>
        <v>0</v>
      </c>
    </row>
    <row r="18" spans="1:40" x14ac:dyDescent="0.45">
      <c r="A18" s="25" t="s">
        <v>28</v>
      </c>
      <c r="B18" s="26">
        <v>41456</v>
      </c>
      <c r="C18" s="27">
        <v>30</v>
      </c>
      <c r="D18" s="4" t="s">
        <v>12</v>
      </c>
      <c r="E18" s="4" t="s">
        <v>13</v>
      </c>
      <c r="H18" s="24">
        <v>9000</v>
      </c>
      <c r="I18" s="5"/>
      <c r="J18" s="5"/>
      <c r="K18" s="5">
        <f t="shared" si="2"/>
        <v>9000</v>
      </c>
      <c r="L18" s="14"/>
      <c r="M18" s="19"/>
      <c r="P18" s="5">
        <f t="shared" si="3"/>
        <v>9000</v>
      </c>
      <c r="R18" s="13"/>
      <c r="S18" s="13"/>
      <c r="T18" s="13"/>
      <c r="U18" s="13"/>
      <c r="V18" s="13"/>
      <c r="W18" s="13"/>
      <c r="X18" s="13"/>
      <c r="Y18" s="13"/>
      <c r="Z18" s="13">
        <v>150</v>
      </c>
      <c r="AA18" s="13">
        <v>300</v>
      </c>
      <c r="AB18" s="13">
        <v>300</v>
      </c>
      <c r="AC18" s="13">
        <v>300</v>
      </c>
      <c r="AD18" s="13">
        <v>300</v>
      </c>
      <c r="AE18" s="13">
        <v>300</v>
      </c>
      <c r="AF18" s="13">
        <v>300</v>
      </c>
      <c r="AG18" s="13">
        <v>300</v>
      </c>
      <c r="AH18" s="6">
        <f t="shared" si="4"/>
        <v>300</v>
      </c>
      <c r="AI18" s="14"/>
      <c r="AJ18" s="5"/>
      <c r="AK18" s="5">
        <f t="shared" si="5"/>
        <v>2250</v>
      </c>
      <c r="AL18" s="5">
        <f t="shared" si="0"/>
        <v>2550</v>
      </c>
      <c r="AM18" s="11">
        <f t="shared" si="1"/>
        <v>6450</v>
      </c>
      <c r="AN18" s="5">
        <f t="shared" si="6"/>
        <v>0</v>
      </c>
    </row>
    <row r="19" spans="1:40" x14ac:dyDescent="0.45">
      <c r="A19" s="25" t="s">
        <v>28</v>
      </c>
      <c r="B19" s="26">
        <v>41821</v>
      </c>
      <c r="C19" s="27">
        <v>30</v>
      </c>
      <c r="D19" s="4" t="s">
        <v>12</v>
      </c>
      <c r="E19" s="4" t="s">
        <v>13</v>
      </c>
      <c r="H19" s="24">
        <v>16770</v>
      </c>
      <c r="I19" s="5"/>
      <c r="J19" s="5"/>
      <c r="K19" s="5">
        <f t="shared" si="2"/>
        <v>16770</v>
      </c>
      <c r="L19" s="14"/>
      <c r="M19" s="19"/>
      <c r="P19" s="5">
        <f t="shared" si="3"/>
        <v>16770</v>
      </c>
      <c r="R19" s="13"/>
      <c r="S19" s="13"/>
      <c r="T19" s="13"/>
      <c r="U19" s="13"/>
      <c r="V19" s="13"/>
      <c r="W19" s="13"/>
      <c r="X19" s="13"/>
      <c r="Y19" s="13"/>
      <c r="Z19" s="13"/>
      <c r="AA19" s="13">
        <v>280</v>
      </c>
      <c r="AB19" s="13">
        <v>559</v>
      </c>
      <c r="AC19" s="13">
        <v>559</v>
      </c>
      <c r="AD19" s="13">
        <v>559</v>
      </c>
      <c r="AE19" s="13">
        <v>559</v>
      </c>
      <c r="AF19" s="13">
        <v>559</v>
      </c>
      <c r="AG19" s="13">
        <v>559</v>
      </c>
      <c r="AH19" s="6">
        <f t="shared" si="4"/>
        <v>559</v>
      </c>
      <c r="AI19" s="14"/>
      <c r="AJ19" s="5"/>
      <c r="AK19" s="5">
        <f t="shared" si="5"/>
        <v>3634</v>
      </c>
      <c r="AL19" s="5">
        <f t="shared" si="0"/>
        <v>4193</v>
      </c>
      <c r="AM19" s="11">
        <f t="shared" si="1"/>
        <v>12577</v>
      </c>
      <c r="AN19" s="5">
        <f t="shared" si="6"/>
        <v>0</v>
      </c>
    </row>
    <row r="20" spans="1:40" x14ac:dyDescent="0.45">
      <c r="A20" s="25" t="s">
        <v>28</v>
      </c>
      <c r="B20" s="26">
        <v>42186</v>
      </c>
      <c r="C20" s="27">
        <v>30</v>
      </c>
      <c r="D20" s="4" t="s">
        <v>12</v>
      </c>
      <c r="E20" s="4" t="s">
        <v>13</v>
      </c>
      <c r="H20" s="24">
        <v>17265</v>
      </c>
      <c r="I20" s="5"/>
      <c r="J20" s="5"/>
      <c r="K20" s="5">
        <f t="shared" si="2"/>
        <v>17265</v>
      </c>
      <c r="L20" s="14"/>
      <c r="M20" s="19"/>
      <c r="P20" s="5">
        <f t="shared" si="3"/>
        <v>17265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>
        <v>287.75</v>
      </c>
      <c r="AC20" s="13">
        <v>576</v>
      </c>
      <c r="AD20" s="13">
        <v>575.5</v>
      </c>
      <c r="AE20" s="13">
        <v>575.5</v>
      </c>
      <c r="AF20" s="13">
        <v>575.5</v>
      </c>
      <c r="AG20" s="13">
        <v>575.5</v>
      </c>
      <c r="AH20" s="6">
        <f t="shared" si="4"/>
        <v>575.5</v>
      </c>
      <c r="AI20" s="14"/>
      <c r="AJ20" s="5"/>
      <c r="AK20" s="5">
        <f t="shared" si="5"/>
        <v>3165.75</v>
      </c>
      <c r="AL20" s="5">
        <f t="shared" si="0"/>
        <v>3741.25</v>
      </c>
      <c r="AM20" s="11">
        <f t="shared" si="1"/>
        <v>13523.75</v>
      </c>
      <c r="AN20" s="5">
        <f t="shared" si="6"/>
        <v>0</v>
      </c>
    </row>
    <row r="21" spans="1:40" x14ac:dyDescent="0.45">
      <c r="A21" s="25" t="s">
        <v>28</v>
      </c>
      <c r="B21" s="26">
        <v>42186</v>
      </c>
      <c r="C21" s="27">
        <v>30</v>
      </c>
      <c r="D21" s="4" t="s">
        <v>12</v>
      </c>
      <c r="E21" s="4" t="s">
        <v>13</v>
      </c>
      <c r="H21" s="24">
        <v>43605</v>
      </c>
      <c r="I21" s="5"/>
      <c r="J21" s="5"/>
      <c r="K21" s="5">
        <f t="shared" si="2"/>
        <v>43605</v>
      </c>
      <c r="L21" s="14"/>
      <c r="M21" s="19"/>
      <c r="P21" s="5">
        <f t="shared" si="3"/>
        <v>43605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>
        <v>726.75</v>
      </c>
      <c r="AC21" s="13">
        <v>1454</v>
      </c>
      <c r="AD21" s="13">
        <v>1453.5</v>
      </c>
      <c r="AE21" s="13">
        <v>1453.5</v>
      </c>
      <c r="AF21" s="13">
        <v>1453.5</v>
      </c>
      <c r="AG21" s="13">
        <v>1453.5</v>
      </c>
      <c r="AH21" s="6">
        <f t="shared" si="4"/>
        <v>1453.5</v>
      </c>
      <c r="AI21" s="14"/>
      <c r="AJ21" s="5"/>
      <c r="AK21" s="5">
        <f t="shared" si="5"/>
        <v>7994.75</v>
      </c>
      <c r="AL21" s="5">
        <f t="shared" si="0"/>
        <v>9448.25</v>
      </c>
      <c r="AM21" s="11">
        <f t="shared" si="1"/>
        <v>34156.75</v>
      </c>
      <c r="AN21" s="5">
        <f t="shared" si="6"/>
        <v>0</v>
      </c>
    </row>
    <row r="22" spans="1:40" x14ac:dyDescent="0.45">
      <c r="A22" s="52" t="s">
        <v>175</v>
      </c>
      <c r="B22" s="26">
        <v>42552</v>
      </c>
      <c r="C22" s="27">
        <v>30</v>
      </c>
      <c r="D22" s="4" t="s">
        <v>12</v>
      </c>
      <c r="E22" s="4" t="s">
        <v>13</v>
      </c>
      <c r="H22" s="24">
        <v>21085</v>
      </c>
      <c r="I22" s="5"/>
      <c r="J22" s="5"/>
      <c r="K22" s="5">
        <f t="shared" si="2"/>
        <v>21085</v>
      </c>
      <c r="L22" s="14"/>
      <c r="M22" s="19"/>
      <c r="P22" s="5">
        <f t="shared" si="3"/>
        <v>21085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>
        <v>351</v>
      </c>
      <c r="AD22" s="13">
        <v>702.83</v>
      </c>
      <c r="AE22" s="13">
        <v>702.83</v>
      </c>
      <c r="AF22" s="13">
        <v>702.83</v>
      </c>
      <c r="AG22" s="13">
        <v>702.83</v>
      </c>
      <c r="AH22" s="6">
        <f t="shared" si="4"/>
        <v>702.83</v>
      </c>
      <c r="AI22" s="14"/>
      <c r="AJ22" s="5"/>
      <c r="AK22" s="5">
        <f t="shared" si="5"/>
        <v>3162.3199999999997</v>
      </c>
      <c r="AL22" s="5">
        <f t="shared" si="0"/>
        <v>3865.1499999999996</v>
      </c>
      <c r="AM22" s="11">
        <f t="shared" si="1"/>
        <v>17219.849999999999</v>
      </c>
      <c r="AN22" s="5">
        <f t="shared" si="6"/>
        <v>0</v>
      </c>
    </row>
    <row r="23" spans="1:40" x14ac:dyDescent="0.45">
      <c r="A23" s="25" t="s">
        <v>28</v>
      </c>
      <c r="B23" s="26">
        <v>42552</v>
      </c>
      <c r="C23" s="27">
        <v>30</v>
      </c>
      <c r="D23" s="4" t="s">
        <v>12</v>
      </c>
      <c r="E23" s="4" t="s">
        <v>13</v>
      </c>
      <c r="H23" s="24">
        <v>23160</v>
      </c>
      <c r="I23" s="5"/>
      <c r="J23" s="5"/>
      <c r="K23" s="5">
        <f t="shared" si="2"/>
        <v>23160</v>
      </c>
      <c r="L23" s="14"/>
      <c r="M23" s="19"/>
      <c r="P23" s="5">
        <f t="shared" si="3"/>
        <v>23160</v>
      </c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>
        <v>386</v>
      </c>
      <c r="AD23" s="13">
        <v>772</v>
      </c>
      <c r="AE23" s="13">
        <v>772</v>
      </c>
      <c r="AF23" s="13">
        <v>772</v>
      </c>
      <c r="AG23" s="13">
        <v>772</v>
      </c>
      <c r="AH23" s="6">
        <f t="shared" si="4"/>
        <v>772</v>
      </c>
      <c r="AI23" s="14"/>
      <c r="AJ23" s="5"/>
      <c r="AK23" s="5">
        <f t="shared" si="5"/>
        <v>3474</v>
      </c>
      <c r="AL23" s="5">
        <f t="shared" si="0"/>
        <v>4246</v>
      </c>
      <c r="AM23" s="11">
        <f t="shared" si="1"/>
        <v>18914</v>
      </c>
      <c r="AN23" s="5">
        <f t="shared" si="6"/>
        <v>0</v>
      </c>
    </row>
    <row r="24" spans="1:40" x14ac:dyDescent="0.45">
      <c r="A24" s="25" t="s">
        <v>28</v>
      </c>
      <c r="B24" s="26">
        <v>42426</v>
      </c>
      <c r="C24" s="27">
        <v>30</v>
      </c>
      <c r="D24" s="4" t="s">
        <v>12</v>
      </c>
      <c r="E24" s="4" t="s">
        <v>13</v>
      </c>
      <c r="H24" s="24">
        <v>10880.86</v>
      </c>
      <c r="I24" s="5"/>
      <c r="J24" s="5"/>
      <c r="K24" s="5">
        <f t="shared" si="2"/>
        <v>10880.86</v>
      </c>
      <c r="L24" s="14"/>
      <c r="M24" s="19"/>
      <c r="P24" s="5">
        <f t="shared" si="3"/>
        <v>10880.86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>
        <v>362.7</v>
      </c>
      <c r="AE24" s="13">
        <v>362.7</v>
      </c>
      <c r="AF24" s="13">
        <v>362.7</v>
      </c>
      <c r="AG24" s="13">
        <v>362.7</v>
      </c>
      <c r="AH24" s="6">
        <f t="shared" si="4"/>
        <v>362.7</v>
      </c>
      <c r="AI24" s="14"/>
      <c r="AJ24" s="5"/>
      <c r="AK24" s="5">
        <f t="shared" si="5"/>
        <v>1450.8</v>
      </c>
      <c r="AL24" s="5">
        <f t="shared" si="0"/>
        <v>1813.5</v>
      </c>
      <c r="AM24" s="11">
        <f t="shared" si="1"/>
        <v>9067.36</v>
      </c>
      <c r="AN24" s="5">
        <f t="shared" si="6"/>
        <v>0</v>
      </c>
    </row>
    <row r="25" spans="1:40" x14ac:dyDescent="0.45">
      <c r="A25" s="25" t="s">
        <v>451</v>
      </c>
      <c r="B25" s="26">
        <v>42917</v>
      </c>
      <c r="C25" s="27">
        <v>30</v>
      </c>
      <c r="D25" s="4" t="s">
        <v>12</v>
      </c>
      <c r="E25" s="4" t="s">
        <v>13</v>
      </c>
      <c r="H25" s="24">
        <v>28202.400000000001</v>
      </c>
      <c r="I25" s="5"/>
      <c r="J25" s="5"/>
      <c r="K25" s="5">
        <f t="shared" si="2"/>
        <v>28202.400000000001</v>
      </c>
      <c r="L25" s="14"/>
      <c r="M25" s="19"/>
      <c r="P25" s="5">
        <f t="shared" si="3"/>
        <v>28202.400000000001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>
        <v>470.04</v>
      </c>
      <c r="AE25" s="13">
        <v>940.08</v>
      </c>
      <c r="AF25" s="13">
        <v>940.08</v>
      </c>
      <c r="AG25" s="13">
        <v>940.08</v>
      </c>
      <c r="AH25" s="6">
        <f t="shared" si="4"/>
        <v>940.08</v>
      </c>
      <c r="AI25" s="14"/>
      <c r="AJ25" s="5"/>
      <c r="AK25" s="5">
        <f t="shared" si="5"/>
        <v>3290.2800000000007</v>
      </c>
      <c r="AL25" s="5">
        <f t="shared" si="0"/>
        <v>4230.3600000000006</v>
      </c>
      <c r="AM25" s="11">
        <f t="shared" si="1"/>
        <v>23972.04</v>
      </c>
      <c r="AN25" s="5">
        <f t="shared" si="6"/>
        <v>0</v>
      </c>
    </row>
    <row r="26" spans="1:40" ht="14.25" customHeight="1" x14ac:dyDescent="0.45">
      <c r="A26" s="25" t="s">
        <v>450</v>
      </c>
      <c r="B26" s="26">
        <v>42917</v>
      </c>
      <c r="C26" s="27">
        <v>30</v>
      </c>
      <c r="D26" s="4" t="s">
        <v>12</v>
      </c>
      <c r="E26" s="4" t="s">
        <v>13</v>
      </c>
      <c r="H26" s="24">
        <v>1147.5999999999999</v>
      </c>
      <c r="I26" s="5"/>
      <c r="J26" s="5"/>
      <c r="K26" s="5">
        <f t="shared" si="2"/>
        <v>1147.5999999999999</v>
      </c>
      <c r="L26" s="14"/>
      <c r="M26" s="19"/>
      <c r="P26" s="5">
        <f t="shared" si="3"/>
        <v>1147.5999999999999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>
        <v>19.125</v>
      </c>
      <c r="AE26" s="13">
        <v>38.25</v>
      </c>
      <c r="AF26" s="13">
        <v>38.25</v>
      </c>
      <c r="AG26" s="13">
        <v>38.25</v>
      </c>
      <c r="AH26" s="6">
        <f t="shared" si="4"/>
        <v>38.25</v>
      </c>
      <c r="AI26" s="14"/>
      <c r="AJ26" s="5"/>
      <c r="AK26" s="5">
        <f t="shared" si="5"/>
        <v>133.875</v>
      </c>
      <c r="AL26" s="5">
        <f t="shared" si="0"/>
        <v>172.125</v>
      </c>
      <c r="AM26" s="11">
        <f t="shared" si="1"/>
        <v>975.47499999999991</v>
      </c>
      <c r="AN26" s="5">
        <f t="shared" si="6"/>
        <v>0</v>
      </c>
    </row>
    <row r="27" spans="1:40" x14ac:dyDescent="0.45">
      <c r="A27" s="25" t="s">
        <v>452</v>
      </c>
      <c r="B27" s="26">
        <v>42917</v>
      </c>
      <c r="C27" s="27">
        <v>30</v>
      </c>
      <c r="D27" s="4" t="s">
        <v>12</v>
      </c>
      <c r="E27" s="4" t="s">
        <v>13</v>
      </c>
      <c r="H27" s="24">
        <v>35880</v>
      </c>
      <c r="I27" s="5"/>
      <c r="J27" s="5"/>
      <c r="K27" s="5">
        <f t="shared" si="2"/>
        <v>35880</v>
      </c>
      <c r="L27" s="14"/>
      <c r="M27" s="19"/>
      <c r="P27" s="5">
        <f t="shared" si="3"/>
        <v>35880</v>
      </c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>
        <v>598</v>
      </c>
      <c r="AE27" s="13">
        <v>1196</v>
      </c>
      <c r="AF27" s="13">
        <v>1196</v>
      </c>
      <c r="AG27" s="13">
        <v>1196</v>
      </c>
      <c r="AH27" s="6">
        <f t="shared" si="4"/>
        <v>1196</v>
      </c>
      <c r="AI27" s="14"/>
      <c r="AJ27" s="5"/>
      <c r="AK27" s="5">
        <f t="shared" si="5"/>
        <v>4186</v>
      </c>
      <c r="AL27" s="5">
        <f t="shared" si="0"/>
        <v>5382</v>
      </c>
      <c r="AM27" s="11">
        <f t="shared" si="1"/>
        <v>30498</v>
      </c>
      <c r="AN27" s="5">
        <f t="shared" si="6"/>
        <v>0</v>
      </c>
    </row>
    <row r="28" spans="1:40" x14ac:dyDescent="0.45">
      <c r="A28" s="25" t="s">
        <v>453</v>
      </c>
      <c r="B28" s="26">
        <v>42917</v>
      </c>
      <c r="C28" s="27">
        <v>30</v>
      </c>
      <c r="D28" s="4" t="s">
        <v>12</v>
      </c>
      <c r="E28" s="4" t="s">
        <v>13</v>
      </c>
      <c r="H28" s="24">
        <v>1111.8599999999999</v>
      </c>
      <c r="I28" s="5"/>
      <c r="J28" s="5"/>
      <c r="K28" s="5">
        <f t="shared" si="2"/>
        <v>1111.8599999999999</v>
      </c>
      <c r="L28" s="14"/>
      <c r="M28" s="19"/>
      <c r="P28" s="5">
        <f t="shared" si="3"/>
        <v>1111.8599999999999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>
        <v>18.53</v>
      </c>
      <c r="AE28" s="13">
        <v>37.06</v>
      </c>
      <c r="AF28" s="13">
        <v>37.06</v>
      </c>
      <c r="AG28" s="13">
        <v>37.06</v>
      </c>
      <c r="AH28" s="6">
        <f t="shared" si="4"/>
        <v>37.06</v>
      </c>
      <c r="AI28" s="14"/>
      <c r="AJ28" s="5"/>
      <c r="AK28" s="5">
        <f t="shared" si="5"/>
        <v>129.71</v>
      </c>
      <c r="AL28" s="5">
        <f t="shared" si="0"/>
        <v>166.77</v>
      </c>
      <c r="AM28" s="11">
        <f t="shared" si="1"/>
        <v>945.08999999999992</v>
      </c>
      <c r="AN28" s="5">
        <f t="shared" si="6"/>
        <v>0</v>
      </c>
    </row>
    <row r="29" spans="1:40" x14ac:dyDescent="0.45">
      <c r="A29" s="25" t="s">
        <v>454</v>
      </c>
      <c r="B29" s="26">
        <v>42917</v>
      </c>
      <c r="C29" s="27">
        <v>30</v>
      </c>
      <c r="D29" s="4" t="s">
        <v>12</v>
      </c>
      <c r="E29" s="4" t="s">
        <v>13</v>
      </c>
      <c r="H29" s="24">
        <v>37410</v>
      </c>
      <c r="I29" s="5"/>
      <c r="J29" s="5"/>
      <c r="K29" s="5">
        <f t="shared" si="2"/>
        <v>37410</v>
      </c>
      <c r="L29" s="14"/>
      <c r="M29" s="19"/>
      <c r="P29" s="5">
        <f t="shared" si="3"/>
        <v>37410</v>
      </c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>
        <v>1247</v>
      </c>
      <c r="AE29" s="13">
        <v>1247</v>
      </c>
      <c r="AF29" s="13">
        <v>1247</v>
      </c>
      <c r="AG29" s="13">
        <v>1247</v>
      </c>
      <c r="AH29" s="6">
        <f t="shared" si="4"/>
        <v>1247</v>
      </c>
      <c r="AI29" s="14"/>
      <c r="AJ29" s="5"/>
      <c r="AK29" s="5">
        <f t="shared" si="5"/>
        <v>4988</v>
      </c>
      <c r="AL29" s="5">
        <f t="shared" si="0"/>
        <v>6235</v>
      </c>
      <c r="AM29" s="11">
        <f t="shared" si="1"/>
        <v>31175</v>
      </c>
      <c r="AN29" s="5">
        <f t="shared" si="6"/>
        <v>0</v>
      </c>
    </row>
    <row r="30" spans="1:40" x14ac:dyDescent="0.45">
      <c r="A30" s="25"/>
      <c r="B30" s="26"/>
      <c r="C30" s="27"/>
      <c r="D30" s="4"/>
      <c r="E30" s="4"/>
      <c r="H30" s="24"/>
      <c r="I30" s="5"/>
      <c r="J30" s="5"/>
      <c r="K30" s="5">
        <f t="shared" si="2"/>
        <v>0</v>
      </c>
      <c r="L30" s="14"/>
      <c r="M30" s="19"/>
      <c r="P30" s="5">
        <f t="shared" si="3"/>
        <v>0</v>
      </c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>
        <v>0</v>
      </c>
      <c r="AG30" s="13">
        <v>0</v>
      </c>
      <c r="AH30" s="6">
        <f t="shared" si="4"/>
        <v>0</v>
      </c>
      <c r="AI30" s="14"/>
      <c r="AJ30" s="5"/>
      <c r="AK30" s="5">
        <f t="shared" si="5"/>
        <v>0</v>
      </c>
      <c r="AL30" s="5">
        <f t="shared" si="0"/>
        <v>0</v>
      </c>
      <c r="AM30" s="11">
        <f t="shared" si="1"/>
        <v>0</v>
      </c>
      <c r="AN30" s="5">
        <f t="shared" si="6"/>
        <v>0</v>
      </c>
    </row>
    <row r="31" spans="1:40" x14ac:dyDescent="0.45">
      <c r="A31" s="25"/>
      <c r="B31" s="26"/>
      <c r="C31" s="27"/>
      <c r="D31" s="4"/>
      <c r="E31" s="4"/>
      <c r="H31" s="24"/>
      <c r="I31" s="5"/>
      <c r="J31" s="5"/>
      <c r="K31" s="5">
        <f t="shared" si="2"/>
        <v>0</v>
      </c>
      <c r="M31" s="19"/>
      <c r="N31" s="3"/>
      <c r="O31" s="3"/>
      <c r="P31" s="5">
        <f t="shared" si="3"/>
        <v>0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>
        <v>0</v>
      </c>
      <c r="AG31" s="13">
        <v>0</v>
      </c>
      <c r="AH31" s="6">
        <f t="shared" si="4"/>
        <v>0</v>
      </c>
      <c r="AJ31" s="5"/>
      <c r="AK31" s="5">
        <f t="shared" si="5"/>
        <v>0</v>
      </c>
      <c r="AL31" s="5">
        <f t="shared" si="0"/>
        <v>0</v>
      </c>
      <c r="AM31" s="11">
        <f t="shared" si="1"/>
        <v>0</v>
      </c>
      <c r="AN31" s="5">
        <f t="shared" si="6"/>
        <v>0</v>
      </c>
    </row>
    <row r="32" spans="1:40" x14ac:dyDescent="0.45">
      <c r="A32" s="25"/>
      <c r="B32" s="26"/>
      <c r="C32" s="27"/>
      <c r="D32" s="4"/>
      <c r="E32" s="4"/>
      <c r="H32" s="24"/>
      <c r="I32" s="5"/>
      <c r="J32" s="5"/>
      <c r="K32" s="5">
        <f t="shared" si="2"/>
        <v>0</v>
      </c>
      <c r="M32" s="19"/>
      <c r="P32" s="5">
        <f t="shared" si="3"/>
        <v>0</v>
      </c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>
        <v>0</v>
      </c>
      <c r="AG32" s="13">
        <v>0</v>
      </c>
      <c r="AH32" s="6">
        <f t="shared" si="4"/>
        <v>0</v>
      </c>
      <c r="AJ32" s="5"/>
      <c r="AK32" s="5">
        <f t="shared" si="5"/>
        <v>0</v>
      </c>
      <c r="AL32" s="5">
        <f t="shared" si="0"/>
        <v>0</v>
      </c>
      <c r="AM32" s="11">
        <f t="shared" si="1"/>
        <v>0</v>
      </c>
      <c r="AN32" s="5">
        <f t="shared" si="6"/>
        <v>0</v>
      </c>
    </row>
    <row r="33" spans="1:40" x14ac:dyDescent="0.45">
      <c r="A33" s="25"/>
      <c r="B33" s="26"/>
      <c r="C33" s="27"/>
      <c r="D33" s="4"/>
      <c r="E33" s="4"/>
      <c r="H33" s="24"/>
      <c r="I33" s="5"/>
      <c r="J33" s="5"/>
      <c r="K33" s="5"/>
      <c r="M33" s="19"/>
      <c r="P33" s="5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>
        <v>0</v>
      </c>
      <c r="AG33" s="13">
        <v>0</v>
      </c>
      <c r="AH33" s="6">
        <f t="shared" si="4"/>
        <v>0</v>
      </c>
      <c r="AJ33" s="5"/>
      <c r="AK33" s="5">
        <f t="shared" si="5"/>
        <v>0</v>
      </c>
      <c r="AL33" s="5"/>
      <c r="AM33" s="11"/>
      <c r="AN33" s="5">
        <f t="shared" si="6"/>
        <v>0</v>
      </c>
    </row>
    <row r="34" spans="1:40" s="3" customFormat="1" x14ac:dyDescent="0.45">
      <c r="A34" s="3" t="str">
        <f>+A3</f>
        <v>METERS # 111</v>
      </c>
      <c r="B34" s="4"/>
      <c r="C34" s="2"/>
      <c r="D34" s="8"/>
      <c r="E34" s="8"/>
      <c r="H34" s="9">
        <f>SUM(H4:H32)</f>
        <v>425184.45999999996</v>
      </c>
      <c r="I34" s="9">
        <f>SUM(I4:I31)</f>
        <v>0</v>
      </c>
      <c r="J34" s="9">
        <f>SUM(J4:J31)</f>
        <v>0</v>
      </c>
      <c r="K34" s="12">
        <f>SUM(K4:K32)</f>
        <v>425184.45999999996</v>
      </c>
      <c r="L34" s="16">
        <f>SUM(L4:L32)</f>
        <v>0</v>
      </c>
      <c r="M34" s="20"/>
      <c r="N34"/>
      <c r="O34"/>
      <c r="P34" s="9">
        <f>SUM(P4:P32)</f>
        <v>425184.45999999996</v>
      </c>
      <c r="R34" s="15">
        <f t="shared" ref="R34:X34" si="8">SUM(R4:R32)</f>
        <v>11693</v>
      </c>
      <c r="S34" s="15">
        <f t="shared" si="8"/>
        <v>3728.8199999999997</v>
      </c>
      <c r="T34" s="15">
        <f t="shared" si="8"/>
        <v>4250.1000000000004</v>
      </c>
      <c r="U34" s="15">
        <f t="shared" si="8"/>
        <v>4719.6000000000004</v>
      </c>
      <c r="V34" s="15">
        <f t="shared" si="8"/>
        <v>4967.1000000000004</v>
      </c>
      <c r="W34" s="15">
        <f t="shared" si="8"/>
        <v>5119.6000000000004</v>
      </c>
      <c r="X34" s="15">
        <f t="shared" si="8"/>
        <v>5284.6</v>
      </c>
      <c r="Y34" s="15">
        <f t="shared" ref="Y34:AI34" si="9">SUM(Y4:Y32)</f>
        <v>5468.6</v>
      </c>
      <c r="Z34" s="15">
        <f t="shared" si="9"/>
        <v>5722.6</v>
      </c>
      <c r="AA34" s="15">
        <f t="shared" si="9"/>
        <v>6152.6</v>
      </c>
      <c r="AB34" s="50">
        <f t="shared" si="9"/>
        <v>7446.1</v>
      </c>
      <c r="AC34" s="50">
        <f t="shared" si="9"/>
        <v>9198.6</v>
      </c>
      <c r="AD34" s="50">
        <f t="shared" si="9"/>
        <v>13067.125000000002</v>
      </c>
      <c r="AE34" s="50">
        <f t="shared" si="9"/>
        <v>14172.82</v>
      </c>
      <c r="AF34" s="51">
        <f t="shared" si="9"/>
        <v>14172.82</v>
      </c>
      <c r="AG34" s="51">
        <f t="shared" ref="AG34:AH34" si="10">SUM(AG4:AG32)</f>
        <v>14172.82</v>
      </c>
      <c r="AH34" s="16">
        <f t="shared" si="10"/>
        <v>14172.82</v>
      </c>
      <c r="AI34" s="16">
        <f t="shared" si="9"/>
        <v>0</v>
      </c>
      <c r="AJ34" s="9"/>
      <c r="AK34" s="9">
        <f>SUM(AK4:AK32)</f>
        <v>129336.905</v>
      </c>
      <c r="AL34" s="9">
        <f>SUM(AL4:AL32)</f>
        <v>143509.72499999998</v>
      </c>
      <c r="AM34" s="9">
        <f>SUM(AM4:AM32)</f>
        <v>281674.73499999999</v>
      </c>
      <c r="AN34" s="9">
        <f>SUM(AN4:AN32)</f>
        <v>0</v>
      </c>
    </row>
    <row r="35" spans="1:40" x14ac:dyDescent="0.45">
      <c r="H35" s="5"/>
      <c r="I35" s="5"/>
      <c r="J35" s="5"/>
      <c r="K35" s="5">
        <f>+H34+I34-J34-K34</f>
        <v>0</v>
      </c>
      <c r="M35" s="18"/>
      <c r="N35" s="38"/>
      <c r="O35" s="38"/>
      <c r="P35" s="5"/>
      <c r="R35" s="46">
        <f>SUM(R34:AC34)</f>
        <v>73751.319999999992</v>
      </c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J35" s="5"/>
      <c r="AK35" s="5"/>
      <c r="AL35" s="5"/>
    </row>
    <row r="36" spans="1:40" x14ac:dyDescent="0.45">
      <c r="A36" t="s">
        <v>33</v>
      </c>
      <c r="H36" s="5">
        <f>+'111'!H31</f>
        <v>358605.28</v>
      </c>
      <c r="I36" s="5">
        <f>+'111'!I31</f>
        <v>0</v>
      </c>
      <c r="J36" s="5">
        <f>+'111'!J31</f>
        <v>204940.18</v>
      </c>
      <c r="K36" s="5">
        <f>+'111'!K31</f>
        <v>153665.09999999998</v>
      </c>
      <c r="L36" s="5">
        <f>+'111'!L31</f>
        <v>-15749.24</v>
      </c>
      <c r="M36" s="5">
        <f>+'111'!M31</f>
        <v>0</v>
      </c>
      <c r="P36" s="5">
        <f>+'111'!P31</f>
        <v>153665.09999999998</v>
      </c>
      <c r="Q36" s="5">
        <f>+'111'!Q31</f>
        <v>0</v>
      </c>
      <c r="R36" s="5">
        <f>+'111'!R31</f>
        <v>215730.91399999999</v>
      </c>
      <c r="S36" s="5">
        <f>+'111'!S31</f>
        <v>10352.759999999998</v>
      </c>
      <c r="T36" s="5">
        <f>+'111'!T31</f>
        <v>10001.59</v>
      </c>
      <c r="U36" s="5">
        <f>+'111'!U31</f>
        <v>9781.09</v>
      </c>
      <c r="V36" s="5">
        <f>+'111'!V31</f>
        <v>9243.3499999999985</v>
      </c>
      <c r="W36" s="5">
        <f>+'111'!W31</f>
        <v>9132.2799999999988</v>
      </c>
      <c r="X36" s="5">
        <f>+'111'!X31</f>
        <v>8839.9599999999991</v>
      </c>
      <c r="Y36" s="5">
        <f>+'111'!Y31</f>
        <v>8647.09</v>
      </c>
      <c r="Z36" s="5">
        <f>+'111'!Z31</f>
        <v>8407.3799999999992</v>
      </c>
      <c r="AA36" s="5">
        <f>+'111'!AA31</f>
        <v>-93348.94</v>
      </c>
      <c r="AB36" s="5">
        <f>+'111'!AB31</f>
        <v>-2110.5900000000015</v>
      </c>
      <c r="AC36" s="5">
        <f>+'111'!AC31</f>
        <v>-8473.2800000000025</v>
      </c>
      <c r="AD36" s="5">
        <f>+'111'!AD31</f>
        <v>-6428.8200000000024</v>
      </c>
      <c r="AE36" s="5">
        <f>+'111'!AE31</f>
        <v>-6771.7800000000007</v>
      </c>
      <c r="AF36" s="5">
        <f>+'111'!AF31</f>
        <v>-13054.579999999994</v>
      </c>
      <c r="AG36" s="5">
        <f>+'111'!AG31</f>
        <v>-10816.52</v>
      </c>
      <c r="AH36" s="5">
        <f>+'111'!AH31</f>
        <v>4924.6500000000005</v>
      </c>
      <c r="AI36" s="5">
        <f>+'111'!AI31</f>
        <v>-15749.24</v>
      </c>
      <c r="AJ36" s="5"/>
      <c r="AK36" s="5">
        <f>+'111'!AK31</f>
        <v>149131.90399999998</v>
      </c>
      <c r="AL36" s="5">
        <f>+'111'!AL31</f>
        <v>138307.31399999998</v>
      </c>
      <c r="AM36" s="5">
        <f>+'111'!AM31</f>
        <v>15357.786000000013</v>
      </c>
      <c r="AN36" s="5">
        <f>+'111'!AN31</f>
        <v>11856.689999999997</v>
      </c>
    </row>
    <row r="37" spans="1:40" x14ac:dyDescent="0.45">
      <c r="A37" t="s">
        <v>34</v>
      </c>
      <c r="H37" s="5">
        <f>+H34</f>
        <v>425184.45999999996</v>
      </c>
      <c r="I37" s="5">
        <f t="shared" ref="I37:AM37" si="11">+I34</f>
        <v>0</v>
      </c>
      <c r="J37" s="5">
        <f>+J34</f>
        <v>0</v>
      </c>
      <c r="K37" s="5">
        <f>+K34</f>
        <v>425184.45999999996</v>
      </c>
      <c r="L37" s="5">
        <f>+L34</f>
        <v>0</v>
      </c>
      <c r="M37" s="5">
        <f t="shared" si="11"/>
        <v>0</v>
      </c>
      <c r="P37" s="5">
        <f t="shared" ref="P37:Q37" si="12">+P34</f>
        <v>425184.45999999996</v>
      </c>
      <c r="Q37" s="5">
        <f t="shared" si="12"/>
        <v>0</v>
      </c>
      <c r="R37" s="5">
        <f t="shared" si="11"/>
        <v>11693</v>
      </c>
      <c r="S37" s="5">
        <f t="shared" si="11"/>
        <v>3728.8199999999997</v>
      </c>
      <c r="T37" s="5">
        <f t="shared" si="11"/>
        <v>4250.1000000000004</v>
      </c>
      <c r="U37" s="5">
        <f t="shared" si="11"/>
        <v>4719.6000000000004</v>
      </c>
      <c r="V37" s="5">
        <f t="shared" si="11"/>
        <v>4967.1000000000004</v>
      </c>
      <c r="W37" s="5">
        <f t="shared" si="11"/>
        <v>5119.6000000000004</v>
      </c>
      <c r="X37" s="5">
        <f t="shared" si="11"/>
        <v>5284.6</v>
      </c>
      <c r="Y37" s="5">
        <f t="shared" si="11"/>
        <v>5468.6</v>
      </c>
      <c r="Z37" s="5">
        <f t="shared" si="11"/>
        <v>5722.6</v>
      </c>
      <c r="AA37" s="5">
        <f t="shared" si="11"/>
        <v>6152.6</v>
      </c>
      <c r="AB37" s="5">
        <f t="shared" si="11"/>
        <v>7446.1</v>
      </c>
      <c r="AC37" s="5">
        <f t="shared" si="11"/>
        <v>9198.6</v>
      </c>
      <c r="AD37" s="5">
        <f t="shared" si="11"/>
        <v>13067.125000000002</v>
      </c>
      <c r="AE37" s="5">
        <f t="shared" si="11"/>
        <v>14172.82</v>
      </c>
      <c r="AF37" s="5">
        <f t="shared" si="11"/>
        <v>14172.82</v>
      </c>
      <c r="AG37" s="5">
        <f t="shared" ref="AG37:AH37" si="13">+AG34</f>
        <v>14172.82</v>
      </c>
      <c r="AH37" s="5">
        <f t="shared" si="13"/>
        <v>14172.82</v>
      </c>
      <c r="AI37" s="5">
        <f t="shared" ref="AI37" si="14">+AI34</f>
        <v>0</v>
      </c>
      <c r="AJ37" s="5"/>
      <c r="AK37" s="5">
        <f t="shared" ref="AK37" si="15">+AK34</f>
        <v>129336.905</v>
      </c>
      <c r="AL37" s="5">
        <f t="shared" si="11"/>
        <v>143509.72499999998</v>
      </c>
      <c r="AM37" s="5">
        <f t="shared" si="11"/>
        <v>281674.73499999999</v>
      </c>
      <c r="AN37" s="5">
        <f t="shared" ref="AN37" si="16">+AN34</f>
        <v>0</v>
      </c>
    </row>
    <row r="38" spans="1:40" s="38" customFormat="1" x14ac:dyDescent="0.45">
      <c r="A38" s="38" t="str">
        <f>+A34</f>
        <v>METERS # 111</v>
      </c>
      <c r="B38" s="39" t="s">
        <v>38</v>
      </c>
      <c r="C38" s="40"/>
      <c r="D38" s="40"/>
      <c r="E38" s="40"/>
      <c r="H38" s="41">
        <f>SUM(H36:H37)</f>
        <v>783789.74</v>
      </c>
      <c r="I38" s="41">
        <f t="shared" ref="I38:AM38" si="17">SUM(I36:I37)</f>
        <v>0</v>
      </c>
      <c r="J38" s="41">
        <f>SUM(J36:J37)</f>
        <v>204940.18</v>
      </c>
      <c r="K38" s="41">
        <f>SUM(K36:K37)</f>
        <v>578849.55999999994</v>
      </c>
      <c r="L38" s="41">
        <f>SUM(L36:L37)</f>
        <v>-15749.24</v>
      </c>
      <c r="M38" s="41">
        <f t="shared" si="17"/>
        <v>0</v>
      </c>
      <c r="N38"/>
      <c r="O38"/>
      <c r="P38" s="41">
        <f t="shared" ref="P38" si="18">SUM(P36:P37)</f>
        <v>578849.55999999994</v>
      </c>
      <c r="Q38" s="41">
        <f t="shared" ref="Q38" si="19">SUM(Q36:Q37)</f>
        <v>0</v>
      </c>
      <c r="R38" s="41">
        <f t="shared" si="17"/>
        <v>227423.91399999999</v>
      </c>
      <c r="S38" s="41">
        <f t="shared" si="17"/>
        <v>14081.579999999998</v>
      </c>
      <c r="T38" s="41">
        <f t="shared" si="17"/>
        <v>14251.69</v>
      </c>
      <c r="U38" s="41">
        <f t="shared" si="17"/>
        <v>14500.69</v>
      </c>
      <c r="V38" s="41">
        <f t="shared" si="17"/>
        <v>14210.449999999999</v>
      </c>
      <c r="W38" s="41">
        <f t="shared" si="17"/>
        <v>14251.88</v>
      </c>
      <c r="X38" s="41">
        <f t="shared" si="17"/>
        <v>14124.56</v>
      </c>
      <c r="Y38" s="41">
        <f t="shared" si="17"/>
        <v>14115.69</v>
      </c>
      <c r="Z38" s="41">
        <f t="shared" si="17"/>
        <v>14129.98</v>
      </c>
      <c r="AA38" s="41">
        <f t="shared" si="17"/>
        <v>-87196.34</v>
      </c>
      <c r="AB38" s="41">
        <f t="shared" si="17"/>
        <v>5335.5099999999984</v>
      </c>
      <c r="AC38" s="41">
        <f t="shared" si="17"/>
        <v>725.31999999999789</v>
      </c>
      <c r="AD38" s="41">
        <f t="shared" si="17"/>
        <v>6638.3049999999994</v>
      </c>
      <c r="AE38" s="41">
        <f t="shared" si="17"/>
        <v>7401.0399999999991</v>
      </c>
      <c r="AF38" s="41">
        <f t="shared" si="17"/>
        <v>1118.2400000000052</v>
      </c>
      <c r="AG38" s="41">
        <f t="shared" ref="AG38:AH38" si="20">SUM(AG36:AG37)</f>
        <v>3356.2999999999993</v>
      </c>
      <c r="AH38" s="41">
        <f t="shared" si="20"/>
        <v>19097.47</v>
      </c>
      <c r="AI38" s="41">
        <f t="shared" ref="AI38" si="21">SUM(AI36:AI37)</f>
        <v>-15749.24</v>
      </c>
      <c r="AJ38" s="41"/>
      <c r="AK38" s="41">
        <f t="shared" ref="AK38" si="22">SUM(AK36:AK37)</f>
        <v>278468.80900000001</v>
      </c>
      <c r="AL38" s="41">
        <f t="shared" si="17"/>
        <v>281817.03899999999</v>
      </c>
      <c r="AM38" s="41">
        <f t="shared" si="17"/>
        <v>297032.52100000001</v>
      </c>
      <c r="AN38" s="41">
        <f t="shared" ref="AN38" si="23">SUM(AN36:AN37)</f>
        <v>11856.689999999997</v>
      </c>
    </row>
    <row r="39" spans="1:40" x14ac:dyDescent="0.45">
      <c r="H39" s="5"/>
      <c r="I39" s="5"/>
      <c r="J39" s="5"/>
      <c r="K39" s="5"/>
      <c r="M39" s="18"/>
      <c r="P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J39" s="5"/>
      <c r="AK39" s="5"/>
      <c r="AL39" s="5"/>
    </row>
    <row r="40" spans="1:40" x14ac:dyDescent="0.45">
      <c r="H40" s="5"/>
      <c r="I40" s="5"/>
      <c r="J40" s="5"/>
      <c r="K40" s="5"/>
      <c r="M40" s="18"/>
      <c r="P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J40" s="5"/>
      <c r="AK40" s="5"/>
      <c r="AL40" s="5"/>
    </row>
    <row r="41" spans="1:40" x14ac:dyDescent="0.45">
      <c r="H41" s="5"/>
      <c r="I41" s="5"/>
      <c r="J41" s="5"/>
      <c r="K41" s="5"/>
      <c r="M41" s="18"/>
      <c r="P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J41" s="5"/>
      <c r="AK41" s="5"/>
      <c r="AL41" s="5"/>
    </row>
    <row r="42" spans="1:40" x14ac:dyDescent="0.45">
      <c r="H42" s="5"/>
      <c r="I42" s="5"/>
      <c r="J42" s="5"/>
      <c r="K42" s="5"/>
      <c r="M42" s="18"/>
      <c r="P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J42" s="5"/>
      <c r="AK42" s="5"/>
      <c r="AL42" s="5"/>
    </row>
    <row r="43" spans="1:40" x14ac:dyDescent="0.45">
      <c r="H43" s="5"/>
      <c r="I43" s="5"/>
      <c r="J43" s="5"/>
      <c r="K43" s="5"/>
      <c r="M43" s="18"/>
      <c r="P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J43" s="5"/>
      <c r="AK43" s="5"/>
      <c r="AL43" s="5"/>
    </row>
    <row r="44" spans="1:40" x14ac:dyDescent="0.45">
      <c r="H44" s="5"/>
      <c r="I44" s="5"/>
      <c r="J44" s="5"/>
      <c r="K44" s="5"/>
      <c r="M44" s="18"/>
      <c r="P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J44" s="5"/>
      <c r="AK44" s="5"/>
      <c r="AL44" s="5"/>
    </row>
    <row r="45" spans="1:40" x14ac:dyDescent="0.45">
      <c r="H45" s="5"/>
      <c r="I45" s="5"/>
      <c r="J45" s="5"/>
      <c r="K45" s="5"/>
      <c r="M45" s="18"/>
      <c r="P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J45" s="5"/>
      <c r="AK45" s="5"/>
      <c r="AL45" s="5"/>
    </row>
    <row r="46" spans="1:40" x14ac:dyDescent="0.45">
      <c r="H46" s="5"/>
      <c r="I46" s="5"/>
      <c r="J46" s="5"/>
      <c r="K46" s="5"/>
      <c r="M46" s="18"/>
      <c r="P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J46" s="5"/>
      <c r="AK46" s="5"/>
      <c r="AL46" s="5"/>
    </row>
    <row r="47" spans="1:40" x14ac:dyDescent="0.45">
      <c r="H47" s="5"/>
      <c r="I47" s="5"/>
      <c r="J47" s="5"/>
      <c r="K47" s="5"/>
      <c r="M47" s="18"/>
      <c r="P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J47" s="5"/>
      <c r="AK47" s="5"/>
      <c r="AL47" s="5"/>
    </row>
    <row r="48" spans="1:40" x14ac:dyDescent="0.45">
      <c r="H48" s="5"/>
      <c r="I48" s="5"/>
      <c r="J48" s="5"/>
      <c r="K48" s="5"/>
      <c r="M48" s="18"/>
      <c r="P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J48" s="5"/>
      <c r="AK48" s="5"/>
      <c r="AL48" s="5"/>
    </row>
    <row r="49" spans="8:38" x14ac:dyDescent="0.45">
      <c r="H49" s="5"/>
      <c r="I49" s="5"/>
      <c r="J49" s="5"/>
      <c r="K49" s="5"/>
      <c r="M49" s="18"/>
      <c r="P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J49" s="5"/>
      <c r="AK49" s="5"/>
      <c r="AL49" s="5"/>
    </row>
    <row r="50" spans="8:38" x14ac:dyDescent="0.45">
      <c r="H50" s="5"/>
      <c r="I50" s="5"/>
      <c r="J50" s="5"/>
      <c r="K50" s="5"/>
      <c r="M50" s="18"/>
      <c r="P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J50" s="5"/>
      <c r="AK50" s="5"/>
      <c r="AL50" s="5"/>
    </row>
    <row r="51" spans="8:38" x14ac:dyDescent="0.45">
      <c r="H51" s="5"/>
      <c r="I51" s="5"/>
      <c r="J51" s="5"/>
      <c r="K51" s="5"/>
      <c r="M51" s="18"/>
      <c r="P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J51" s="5"/>
      <c r="AK51" s="5"/>
      <c r="AL51" s="5"/>
    </row>
    <row r="52" spans="8:38" x14ac:dyDescent="0.45">
      <c r="H52" s="5"/>
      <c r="I52" s="5"/>
      <c r="J52" s="5"/>
      <c r="K52" s="5"/>
      <c r="M52" s="18"/>
      <c r="P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J52" s="5"/>
      <c r="AK52" s="5"/>
      <c r="AL52" s="5"/>
    </row>
    <row r="53" spans="8:38" x14ac:dyDescent="0.45">
      <c r="H53" s="5"/>
      <c r="I53" s="5"/>
      <c r="J53" s="5"/>
      <c r="K53" s="5"/>
      <c r="M53" s="18"/>
      <c r="P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J53" s="5"/>
      <c r="AK53" s="5"/>
      <c r="AL53" s="5"/>
    </row>
    <row r="54" spans="8:38" x14ac:dyDescent="0.45">
      <c r="H54" s="5"/>
      <c r="I54" s="5"/>
      <c r="J54" s="5"/>
      <c r="K54" s="5"/>
      <c r="M54" s="18"/>
      <c r="P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J54" s="5"/>
      <c r="AK54" s="5"/>
      <c r="AL54" s="5"/>
    </row>
    <row r="55" spans="8:38" x14ac:dyDescent="0.45">
      <c r="H55" s="5"/>
      <c r="I55" s="5"/>
      <c r="J55" s="5"/>
      <c r="K55" s="5"/>
      <c r="M55" s="18"/>
      <c r="P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J55" s="5"/>
      <c r="AK55" s="5"/>
      <c r="AL55" s="5"/>
    </row>
    <row r="56" spans="8:38" x14ac:dyDescent="0.45">
      <c r="H56" s="5"/>
      <c r="I56" s="5"/>
      <c r="J56" s="5"/>
      <c r="K56" s="5"/>
      <c r="M56" s="18"/>
      <c r="P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J56" s="5"/>
      <c r="AK56" s="5"/>
      <c r="AL56" s="5"/>
    </row>
    <row r="57" spans="8:38" x14ac:dyDescent="0.45">
      <c r="H57" s="5"/>
      <c r="I57" s="5"/>
      <c r="J57" s="5"/>
      <c r="K57" s="5"/>
      <c r="M57" s="18"/>
      <c r="P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J57" s="5"/>
      <c r="AK57" s="5"/>
      <c r="AL57" s="5"/>
    </row>
    <row r="58" spans="8:38" x14ac:dyDescent="0.45">
      <c r="H58" s="5"/>
      <c r="I58" s="5"/>
      <c r="J58" s="5"/>
      <c r="K58" s="5"/>
      <c r="M58" s="18"/>
      <c r="P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J58" s="5"/>
      <c r="AK58" s="5"/>
      <c r="AL58" s="5"/>
    </row>
    <row r="59" spans="8:38" x14ac:dyDescent="0.45">
      <c r="H59" s="5"/>
      <c r="I59" s="5"/>
      <c r="J59" s="5"/>
      <c r="K59" s="5"/>
      <c r="M59" s="18"/>
      <c r="P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J59" s="5"/>
      <c r="AK59" s="5"/>
      <c r="AL59" s="5"/>
    </row>
    <row r="60" spans="8:38" x14ac:dyDescent="0.45">
      <c r="H60" s="5"/>
      <c r="I60" s="5"/>
      <c r="J60" s="5"/>
      <c r="K60" s="5"/>
      <c r="M60" s="18"/>
      <c r="P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J60" s="5"/>
      <c r="AK60" s="5"/>
      <c r="AL60" s="5"/>
    </row>
    <row r="61" spans="8:38" x14ac:dyDescent="0.45">
      <c r="H61" s="5"/>
      <c r="I61" s="5"/>
      <c r="J61" s="5"/>
      <c r="K61" s="5"/>
      <c r="M61" s="18"/>
      <c r="P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J61" s="5"/>
      <c r="AK61" s="5"/>
      <c r="AL61" s="5"/>
    </row>
    <row r="62" spans="8:38" x14ac:dyDescent="0.45">
      <c r="H62" s="5"/>
      <c r="I62" s="5"/>
      <c r="J62" s="5"/>
      <c r="K62" s="5"/>
      <c r="M62" s="18"/>
      <c r="P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J62" s="5"/>
      <c r="AK62" s="5"/>
      <c r="AL62" s="5"/>
    </row>
    <row r="63" spans="8:38" x14ac:dyDescent="0.45">
      <c r="H63" s="5"/>
      <c r="I63" s="5"/>
      <c r="J63" s="5"/>
      <c r="K63" s="5"/>
      <c r="M63" s="18"/>
      <c r="P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J63" s="5"/>
      <c r="AK63" s="5"/>
      <c r="AL63" s="5"/>
    </row>
    <row r="64" spans="8:38" x14ac:dyDescent="0.45">
      <c r="H64" s="5"/>
      <c r="I64" s="5"/>
      <c r="J64" s="5"/>
      <c r="K64" s="5"/>
      <c r="M64" s="18"/>
      <c r="P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J64" s="5"/>
      <c r="AK64" s="5"/>
      <c r="AL64" s="5"/>
    </row>
    <row r="65" spans="8:38" x14ac:dyDescent="0.45">
      <c r="H65" s="5"/>
      <c r="I65" s="5"/>
      <c r="J65" s="5"/>
      <c r="K65" s="5"/>
      <c r="M65" s="18"/>
      <c r="P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J65" s="5"/>
      <c r="AK65" s="5"/>
      <c r="AL65" s="5"/>
    </row>
    <row r="66" spans="8:38" x14ac:dyDescent="0.45">
      <c r="H66" s="5"/>
      <c r="I66" s="5"/>
      <c r="J66" s="5"/>
      <c r="K66" s="5"/>
      <c r="M66" s="18"/>
      <c r="P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J66" s="5"/>
      <c r="AK66" s="5"/>
      <c r="AL66" s="5"/>
    </row>
    <row r="67" spans="8:38" x14ac:dyDescent="0.45">
      <c r="H67" s="5"/>
      <c r="I67" s="5"/>
      <c r="J67" s="5"/>
      <c r="K67" s="5"/>
      <c r="M67" s="18"/>
      <c r="P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J67" s="5"/>
      <c r="AK67" s="5"/>
      <c r="AL67" s="5"/>
    </row>
    <row r="68" spans="8:38" x14ac:dyDescent="0.45">
      <c r="H68" s="5"/>
      <c r="I68" s="5"/>
      <c r="J68" s="5"/>
      <c r="K68" s="5"/>
      <c r="M68" s="18"/>
      <c r="P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J68" s="5"/>
      <c r="AK68" s="5"/>
      <c r="AL68" s="5"/>
    </row>
    <row r="69" spans="8:38" x14ac:dyDescent="0.45">
      <c r="H69" s="5"/>
      <c r="I69" s="5"/>
      <c r="J69" s="5"/>
      <c r="K69" s="5"/>
      <c r="M69" s="18"/>
      <c r="P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J69" s="5"/>
      <c r="AK69" s="5"/>
      <c r="AL69" s="5"/>
    </row>
    <row r="70" spans="8:38" x14ac:dyDescent="0.45">
      <c r="H70" s="5"/>
      <c r="I70" s="5"/>
      <c r="J70" s="5"/>
      <c r="K70" s="5"/>
      <c r="M70" s="18"/>
      <c r="P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J70" s="5"/>
      <c r="AK70" s="5"/>
      <c r="AL70" s="5"/>
    </row>
    <row r="71" spans="8:38" x14ac:dyDescent="0.45">
      <c r="H71" s="5"/>
      <c r="I71" s="5"/>
      <c r="J71" s="5"/>
      <c r="K71" s="5"/>
      <c r="M71" s="18"/>
      <c r="P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J71" s="5"/>
      <c r="AK71" s="5"/>
      <c r="AL71" s="5"/>
    </row>
    <row r="72" spans="8:38" x14ac:dyDescent="0.45">
      <c r="H72" s="5"/>
      <c r="I72" s="5"/>
      <c r="J72" s="5"/>
      <c r="K72" s="5"/>
      <c r="M72" s="18"/>
      <c r="P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J72" s="5"/>
      <c r="AK72" s="5"/>
      <c r="AL72" s="5"/>
    </row>
    <row r="73" spans="8:38" x14ac:dyDescent="0.45">
      <c r="H73" s="5"/>
      <c r="I73" s="5"/>
      <c r="J73" s="5"/>
      <c r="K73" s="5"/>
      <c r="M73" s="18"/>
      <c r="P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J73" s="5"/>
      <c r="AK73" s="5"/>
      <c r="AL73" s="5"/>
    </row>
    <row r="74" spans="8:38" x14ac:dyDescent="0.45">
      <c r="H74" s="5"/>
      <c r="I74" s="5"/>
      <c r="J74" s="5"/>
      <c r="K74" s="5"/>
      <c r="M74" s="18"/>
      <c r="P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J74" s="5"/>
      <c r="AK74" s="5"/>
      <c r="AL74" s="5"/>
    </row>
    <row r="75" spans="8:38" x14ac:dyDescent="0.45">
      <c r="H75" s="5"/>
      <c r="I75" s="5"/>
      <c r="J75" s="5"/>
      <c r="K75" s="5"/>
      <c r="M75" s="18"/>
      <c r="P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J75" s="5"/>
      <c r="AK75" s="5"/>
      <c r="AL75" s="5"/>
    </row>
    <row r="76" spans="8:38" x14ac:dyDescent="0.45">
      <c r="H76" s="5"/>
      <c r="I76" s="5"/>
      <c r="J76" s="5"/>
      <c r="K76" s="5"/>
      <c r="M76" s="18"/>
      <c r="P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J76" s="5"/>
      <c r="AK76" s="5"/>
      <c r="AL76" s="5"/>
    </row>
    <row r="77" spans="8:38" x14ac:dyDescent="0.45">
      <c r="H77" s="5"/>
      <c r="I77" s="5"/>
      <c r="J77" s="5"/>
      <c r="K77" s="5"/>
      <c r="M77" s="18"/>
      <c r="P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J77" s="5"/>
      <c r="AK77" s="5"/>
      <c r="AL77" s="5"/>
    </row>
    <row r="78" spans="8:38" x14ac:dyDescent="0.45">
      <c r="H78" s="5"/>
      <c r="I78" s="5"/>
      <c r="J78" s="5"/>
      <c r="K78" s="5"/>
      <c r="M78" s="18"/>
      <c r="P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J78" s="5"/>
      <c r="AK78" s="5"/>
      <c r="AL78" s="5"/>
    </row>
    <row r="79" spans="8:38" x14ac:dyDescent="0.45">
      <c r="H79" s="5"/>
      <c r="I79" s="5"/>
      <c r="J79" s="5"/>
      <c r="K79" s="5"/>
      <c r="M79" s="18"/>
      <c r="P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J79" s="5"/>
      <c r="AK79" s="5"/>
      <c r="AL79" s="5"/>
    </row>
    <row r="80" spans="8:38" x14ac:dyDescent="0.45">
      <c r="H80" s="5"/>
      <c r="I80" s="5"/>
      <c r="J80" s="5"/>
      <c r="K80" s="5"/>
      <c r="M80" s="18"/>
      <c r="P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J80" s="5"/>
      <c r="AK80" s="5"/>
      <c r="AL80" s="5"/>
    </row>
    <row r="81" spans="8:38" x14ac:dyDescent="0.45">
      <c r="H81" s="5"/>
      <c r="I81" s="5"/>
      <c r="J81" s="5"/>
      <c r="K81" s="5"/>
      <c r="M81" s="18"/>
      <c r="P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J81" s="5"/>
      <c r="AK81" s="5"/>
      <c r="AL81" s="5"/>
    </row>
    <row r="82" spans="8:38" x14ac:dyDescent="0.45">
      <c r="H82" s="5"/>
      <c r="I82" s="5"/>
      <c r="J82" s="5"/>
      <c r="K82" s="5"/>
      <c r="M82" s="18"/>
      <c r="P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J82" s="5"/>
      <c r="AK82" s="5"/>
      <c r="AL82" s="5"/>
    </row>
    <row r="83" spans="8:38" x14ac:dyDescent="0.45">
      <c r="H83" s="5"/>
      <c r="I83" s="5"/>
      <c r="J83" s="5"/>
      <c r="K83" s="5"/>
      <c r="M83" s="18"/>
      <c r="P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J83" s="5"/>
      <c r="AK83" s="5"/>
      <c r="AL83" s="5"/>
    </row>
    <row r="84" spans="8:38" x14ac:dyDescent="0.45">
      <c r="H84" s="5"/>
      <c r="I84" s="5"/>
      <c r="J84" s="5"/>
      <c r="K84" s="5"/>
      <c r="M84" s="18"/>
      <c r="P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J84" s="5"/>
      <c r="AK84" s="5"/>
      <c r="AL84" s="5"/>
    </row>
    <row r="85" spans="8:38" x14ac:dyDescent="0.45">
      <c r="H85" s="5"/>
      <c r="I85" s="5"/>
      <c r="J85" s="5"/>
      <c r="K85" s="5"/>
      <c r="M85" s="18"/>
      <c r="P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J85" s="5"/>
      <c r="AK85" s="5"/>
      <c r="AL85" s="5"/>
    </row>
    <row r="86" spans="8:38" x14ac:dyDescent="0.45">
      <c r="H86" s="5"/>
      <c r="I86" s="5"/>
      <c r="J86" s="5"/>
      <c r="K86" s="5"/>
      <c r="M86" s="18"/>
      <c r="P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J86" s="5"/>
      <c r="AK86" s="5"/>
      <c r="AL86" s="5"/>
    </row>
    <row r="87" spans="8:38" x14ac:dyDescent="0.45">
      <c r="H87" s="5"/>
      <c r="I87" s="5"/>
      <c r="J87" s="5"/>
      <c r="K87" s="5"/>
      <c r="M87" s="18"/>
      <c r="P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J87" s="5"/>
      <c r="AK87" s="5"/>
      <c r="AL87" s="5"/>
    </row>
    <row r="88" spans="8:38" x14ac:dyDescent="0.45">
      <c r="H88" s="5"/>
      <c r="I88" s="5"/>
      <c r="J88" s="5"/>
      <c r="K88" s="5"/>
      <c r="M88" s="18"/>
      <c r="P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J88" s="5"/>
      <c r="AK88" s="5"/>
      <c r="AL88" s="5"/>
    </row>
    <row r="89" spans="8:38" x14ac:dyDescent="0.45">
      <c r="H89" s="5"/>
      <c r="I89" s="5"/>
      <c r="J89" s="5"/>
      <c r="K89" s="5"/>
      <c r="M89" s="18"/>
      <c r="P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J89" s="5"/>
      <c r="AK89" s="5"/>
      <c r="AL89" s="5"/>
    </row>
    <row r="90" spans="8:38" x14ac:dyDescent="0.45">
      <c r="H90" s="5"/>
      <c r="I90" s="5"/>
      <c r="J90" s="5"/>
      <c r="K90" s="5"/>
      <c r="M90" s="18"/>
      <c r="P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J90" s="5"/>
      <c r="AK90" s="5"/>
      <c r="AL90" s="5"/>
    </row>
    <row r="91" spans="8:38" x14ac:dyDescent="0.45">
      <c r="H91" s="5"/>
      <c r="I91" s="5"/>
      <c r="J91" s="5"/>
      <c r="K91" s="5"/>
      <c r="M91" s="18"/>
      <c r="P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J91" s="5"/>
      <c r="AK91" s="5"/>
      <c r="AL91" s="5"/>
    </row>
    <row r="92" spans="8:38" x14ac:dyDescent="0.45">
      <c r="H92" s="5"/>
      <c r="I92" s="5"/>
      <c r="J92" s="5"/>
      <c r="K92" s="5"/>
      <c r="M92" s="18"/>
      <c r="P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J92" s="5"/>
      <c r="AK92" s="5"/>
      <c r="AL92" s="5"/>
    </row>
    <row r="93" spans="8:38" x14ac:dyDescent="0.45">
      <c r="H93" s="5"/>
      <c r="I93" s="5"/>
      <c r="J93" s="5"/>
      <c r="K93" s="5"/>
      <c r="M93" s="18"/>
      <c r="P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J93" s="5"/>
      <c r="AK93" s="5"/>
      <c r="AL93" s="5"/>
    </row>
    <row r="94" spans="8:38" x14ac:dyDescent="0.45">
      <c r="H94" s="5"/>
      <c r="I94" s="5"/>
      <c r="J94" s="5"/>
      <c r="K94" s="5"/>
      <c r="M94" s="18"/>
      <c r="P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J94" s="5"/>
      <c r="AK94" s="5"/>
      <c r="AL94" s="5"/>
    </row>
    <row r="95" spans="8:38" x14ac:dyDescent="0.45">
      <c r="H95" s="5"/>
      <c r="I95" s="5"/>
      <c r="J95" s="5"/>
      <c r="K95" s="5"/>
      <c r="M95" s="18"/>
      <c r="P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J95" s="5"/>
      <c r="AK95" s="5"/>
      <c r="AL95" s="5"/>
    </row>
    <row r="96" spans="8:38" x14ac:dyDescent="0.45">
      <c r="H96" s="5"/>
      <c r="I96" s="5"/>
      <c r="J96" s="5"/>
      <c r="K96" s="5"/>
      <c r="M96" s="18"/>
      <c r="P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J96" s="5"/>
      <c r="AK96" s="5"/>
      <c r="AL96" s="5"/>
    </row>
    <row r="97" spans="8:38" x14ac:dyDescent="0.45">
      <c r="H97" s="5"/>
      <c r="I97" s="5"/>
      <c r="J97" s="5"/>
      <c r="K97" s="5"/>
      <c r="M97" s="18"/>
      <c r="P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J97" s="5"/>
      <c r="AK97" s="5"/>
      <c r="AL97" s="5"/>
    </row>
    <row r="98" spans="8:38" x14ac:dyDescent="0.45">
      <c r="H98" s="5"/>
      <c r="I98" s="5"/>
      <c r="J98" s="5"/>
      <c r="K98" s="5"/>
      <c r="M98" s="18"/>
      <c r="P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J98" s="5"/>
      <c r="AK98" s="5"/>
      <c r="AL98" s="5"/>
    </row>
    <row r="99" spans="8:38" x14ac:dyDescent="0.45">
      <c r="H99" s="5"/>
      <c r="I99" s="5"/>
      <c r="J99" s="5"/>
      <c r="K99" s="5"/>
      <c r="M99" s="18"/>
      <c r="P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J99" s="5"/>
      <c r="AK99" s="5"/>
      <c r="AL99" s="5"/>
    </row>
    <row r="100" spans="8:38" x14ac:dyDescent="0.45">
      <c r="H100" s="5"/>
      <c r="I100" s="5"/>
      <c r="J100" s="5"/>
      <c r="K100" s="5"/>
      <c r="M100" s="18"/>
      <c r="P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J100" s="5"/>
      <c r="AK100" s="5"/>
      <c r="AL100" s="5"/>
    </row>
    <row r="101" spans="8:38" x14ac:dyDescent="0.45">
      <c r="H101" s="5"/>
      <c r="I101" s="5"/>
      <c r="J101" s="5"/>
      <c r="K101" s="5"/>
      <c r="M101" s="18"/>
      <c r="P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J101" s="5"/>
      <c r="AK101" s="5"/>
      <c r="AL101" s="5"/>
    </row>
    <row r="102" spans="8:38" x14ac:dyDescent="0.45">
      <c r="H102" s="5"/>
      <c r="I102" s="5"/>
      <c r="J102" s="5"/>
      <c r="K102" s="5"/>
      <c r="M102" s="18"/>
      <c r="P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J102" s="5"/>
      <c r="AK102" s="5"/>
      <c r="AL102" s="5"/>
    </row>
    <row r="103" spans="8:38" x14ac:dyDescent="0.45">
      <c r="H103" s="5"/>
      <c r="I103" s="5"/>
      <c r="J103" s="5"/>
      <c r="K103" s="5"/>
      <c r="M103" s="18"/>
      <c r="P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J103" s="5"/>
      <c r="AK103" s="5"/>
      <c r="AL103" s="5"/>
    </row>
    <row r="104" spans="8:38" x14ac:dyDescent="0.45">
      <c r="H104" s="5"/>
      <c r="I104" s="5"/>
      <c r="J104" s="5"/>
      <c r="K104" s="5"/>
      <c r="M104" s="18"/>
      <c r="P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J104" s="5"/>
      <c r="AK104" s="5"/>
      <c r="AL104" s="5"/>
    </row>
    <row r="105" spans="8:38" x14ac:dyDescent="0.45">
      <c r="H105" s="5"/>
      <c r="I105" s="5"/>
      <c r="J105" s="5"/>
      <c r="K105" s="5"/>
      <c r="M105" s="18"/>
      <c r="P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J105" s="5"/>
      <c r="AK105" s="5"/>
      <c r="AL105" s="5"/>
    </row>
    <row r="106" spans="8:38" x14ac:dyDescent="0.45">
      <c r="H106" s="5"/>
      <c r="I106" s="5"/>
      <c r="J106" s="5"/>
      <c r="K106" s="5"/>
      <c r="M106" s="18"/>
      <c r="P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J106" s="5"/>
      <c r="AK106" s="5"/>
      <c r="AL106" s="5"/>
    </row>
    <row r="107" spans="8:38" x14ac:dyDescent="0.45">
      <c r="H107" s="5"/>
      <c r="I107" s="5"/>
      <c r="J107" s="5"/>
      <c r="K107" s="5"/>
      <c r="M107" s="18"/>
      <c r="P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J107" s="5"/>
      <c r="AK107" s="5"/>
      <c r="AL107" s="5"/>
    </row>
    <row r="108" spans="8:38" x14ac:dyDescent="0.45">
      <c r="H108" s="5"/>
      <c r="I108" s="5"/>
      <c r="J108" s="5"/>
      <c r="K108" s="5"/>
      <c r="M108" s="18"/>
      <c r="P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J108" s="5"/>
      <c r="AK108" s="5"/>
      <c r="AL108" s="5"/>
    </row>
    <row r="109" spans="8:38" x14ac:dyDescent="0.45">
      <c r="H109" s="5"/>
      <c r="I109" s="5"/>
      <c r="J109" s="5"/>
      <c r="K109" s="5"/>
      <c r="M109" s="18"/>
      <c r="P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J109" s="5"/>
      <c r="AK109" s="5"/>
      <c r="AL109" s="5"/>
    </row>
    <row r="110" spans="8:38" x14ac:dyDescent="0.45">
      <c r="H110" s="5"/>
      <c r="I110" s="5"/>
      <c r="J110" s="5"/>
      <c r="K110" s="5"/>
      <c r="M110" s="18"/>
      <c r="P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J110" s="5"/>
      <c r="AK110" s="5"/>
      <c r="AL110" s="5"/>
    </row>
    <row r="111" spans="8:38" x14ac:dyDescent="0.45">
      <c r="H111" s="5"/>
      <c r="I111" s="5"/>
      <c r="J111" s="5"/>
      <c r="K111" s="5"/>
      <c r="M111" s="18"/>
      <c r="P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J111" s="5"/>
      <c r="AK111" s="5"/>
      <c r="AL111" s="5"/>
    </row>
    <row r="112" spans="8:38" x14ac:dyDescent="0.45">
      <c r="H112" s="5"/>
      <c r="I112" s="5"/>
      <c r="J112" s="5"/>
      <c r="K112" s="5"/>
      <c r="M112" s="18"/>
      <c r="P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J112" s="5"/>
      <c r="AK112" s="5"/>
      <c r="AL112" s="5"/>
    </row>
    <row r="113" spans="8:38" x14ac:dyDescent="0.45">
      <c r="H113" s="5"/>
      <c r="I113" s="5"/>
      <c r="J113" s="5"/>
      <c r="K113" s="5"/>
      <c r="M113" s="18"/>
      <c r="P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J113" s="5"/>
      <c r="AK113" s="5"/>
      <c r="AL113" s="5"/>
    </row>
    <row r="114" spans="8:38" x14ac:dyDescent="0.45">
      <c r="H114" s="5"/>
      <c r="I114" s="5"/>
      <c r="J114" s="5"/>
      <c r="K114" s="5"/>
      <c r="M114" s="18"/>
      <c r="P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J114" s="5"/>
      <c r="AK114" s="5"/>
      <c r="AL114" s="5"/>
    </row>
    <row r="115" spans="8:38" x14ac:dyDescent="0.45">
      <c r="H115" s="5"/>
      <c r="I115" s="5"/>
      <c r="J115" s="5"/>
      <c r="K115" s="5"/>
      <c r="M115" s="18"/>
      <c r="P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J115" s="5"/>
      <c r="AK115" s="5"/>
      <c r="AL115" s="5"/>
    </row>
    <row r="116" spans="8:38" x14ac:dyDescent="0.45">
      <c r="H116" s="5"/>
      <c r="I116" s="5"/>
      <c r="J116" s="5"/>
      <c r="K116" s="5"/>
      <c r="M116" s="18"/>
      <c r="P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J116" s="5"/>
      <c r="AK116" s="5"/>
      <c r="AL116" s="5"/>
    </row>
    <row r="117" spans="8:38" x14ac:dyDescent="0.45">
      <c r="H117" s="5"/>
      <c r="I117" s="5"/>
      <c r="J117" s="5"/>
      <c r="K117" s="5"/>
      <c r="M117" s="18"/>
      <c r="P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J117" s="5"/>
      <c r="AK117" s="5"/>
      <c r="AL117" s="5"/>
    </row>
    <row r="118" spans="8:38" x14ac:dyDescent="0.45">
      <c r="H118" s="5"/>
      <c r="I118" s="5"/>
      <c r="J118" s="5"/>
      <c r="K118" s="5"/>
      <c r="M118" s="18"/>
      <c r="P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J118" s="5"/>
      <c r="AK118" s="5"/>
      <c r="AL118" s="5"/>
    </row>
    <row r="119" spans="8:38" x14ac:dyDescent="0.45">
      <c r="H119" s="5"/>
      <c r="I119" s="5"/>
      <c r="J119" s="5"/>
      <c r="K119" s="5"/>
      <c r="M119" s="18"/>
      <c r="P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J119" s="5"/>
      <c r="AK119" s="5"/>
      <c r="AL119" s="5"/>
    </row>
    <row r="120" spans="8:38" x14ac:dyDescent="0.45">
      <c r="H120" s="5"/>
      <c r="I120" s="5"/>
      <c r="J120" s="5"/>
      <c r="K120" s="5"/>
      <c r="M120" s="18"/>
      <c r="P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J120" s="5"/>
      <c r="AK120" s="5"/>
      <c r="AL120" s="5"/>
    </row>
    <row r="121" spans="8:38" x14ac:dyDescent="0.45">
      <c r="H121" s="5"/>
      <c r="I121" s="5"/>
      <c r="J121" s="5"/>
      <c r="K121" s="5"/>
      <c r="M121" s="18"/>
      <c r="P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J121" s="5"/>
      <c r="AL121" s="5"/>
    </row>
    <row r="122" spans="8:38" x14ac:dyDescent="0.45">
      <c r="H122" s="5"/>
      <c r="I122" s="5"/>
      <c r="J122" s="5"/>
      <c r="K122" s="5"/>
      <c r="M122" s="18"/>
      <c r="P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J122" s="5"/>
      <c r="AL122" s="5"/>
    </row>
    <row r="123" spans="8:38" x14ac:dyDescent="0.45">
      <c r="H123" s="5"/>
      <c r="I123" s="5"/>
      <c r="J123" s="5"/>
      <c r="K123" s="5"/>
      <c r="M123" s="18"/>
      <c r="P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J123" s="5"/>
      <c r="AL123" s="5"/>
    </row>
    <row r="124" spans="8:38" x14ac:dyDescent="0.45">
      <c r="H124" s="5"/>
      <c r="I124" s="5"/>
      <c r="J124" s="5"/>
      <c r="K124" s="5"/>
      <c r="M124" s="18"/>
      <c r="P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J124" s="5"/>
      <c r="AL124" s="5"/>
    </row>
    <row r="125" spans="8:38" x14ac:dyDescent="0.45">
      <c r="H125" s="5"/>
      <c r="I125" s="5"/>
      <c r="J125" s="5"/>
      <c r="K125" s="5"/>
      <c r="M125" s="18"/>
      <c r="P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J125" s="5"/>
      <c r="AL125" s="5"/>
    </row>
    <row r="126" spans="8:38" x14ac:dyDescent="0.45">
      <c r="H126" s="5"/>
      <c r="I126" s="5"/>
      <c r="J126" s="5"/>
      <c r="K126" s="5"/>
      <c r="M126" s="18"/>
      <c r="P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J126" s="5"/>
      <c r="AL126" s="5"/>
    </row>
    <row r="127" spans="8:38" x14ac:dyDescent="0.45">
      <c r="H127" s="5"/>
      <c r="I127" s="5"/>
      <c r="J127" s="5"/>
      <c r="K127" s="5"/>
      <c r="M127" s="18"/>
      <c r="P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J127" s="5"/>
      <c r="AL127" s="5"/>
    </row>
    <row r="128" spans="8:38" x14ac:dyDescent="0.45">
      <c r="H128" s="5"/>
      <c r="I128" s="5"/>
      <c r="J128" s="5"/>
      <c r="K128" s="5"/>
      <c r="M128" s="18"/>
      <c r="P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J128" s="5"/>
      <c r="AL128" s="5"/>
    </row>
    <row r="129" spans="8:38" x14ac:dyDescent="0.45">
      <c r="H129" s="5"/>
      <c r="I129" s="5"/>
      <c r="J129" s="5"/>
      <c r="K129" s="5"/>
      <c r="M129" s="18"/>
      <c r="P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J129" s="5"/>
      <c r="AL129" s="5"/>
    </row>
    <row r="130" spans="8:38" x14ac:dyDescent="0.45">
      <c r="H130" s="5"/>
      <c r="I130" s="5"/>
      <c r="J130" s="5"/>
      <c r="K130" s="5"/>
      <c r="M130" s="18"/>
      <c r="P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J130" s="5"/>
      <c r="AL130" s="5"/>
    </row>
    <row r="131" spans="8:38" x14ac:dyDescent="0.45">
      <c r="H131" s="5"/>
      <c r="I131" s="5"/>
      <c r="J131" s="5"/>
      <c r="K131" s="5"/>
      <c r="M131" s="18"/>
      <c r="P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J131" s="5"/>
      <c r="AL131" s="5"/>
    </row>
    <row r="132" spans="8:38" x14ac:dyDescent="0.45">
      <c r="H132" s="5"/>
      <c r="I132" s="5"/>
      <c r="J132" s="5"/>
      <c r="K132" s="5"/>
      <c r="M132" s="18"/>
      <c r="P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J132" s="5"/>
      <c r="AL132" s="5"/>
    </row>
    <row r="133" spans="8:38" x14ac:dyDescent="0.45">
      <c r="H133" s="5"/>
      <c r="I133" s="5"/>
      <c r="J133" s="5"/>
      <c r="K133" s="5"/>
      <c r="M133" s="18"/>
      <c r="P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J133" s="5"/>
      <c r="AL133" s="5"/>
    </row>
    <row r="134" spans="8:38" x14ac:dyDescent="0.45">
      <c r="H134" s="5"/>
      <c r="I134" s="5"/>
      <c r="J134" s="5"/>
      <c r="K134" s="5"/>
      <c r="M134" s="18"/>
      <c r="P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J134" s="5"/>
      <c r="AL134" s="5"/>
    </row>
    <row r="135" spans="8:38" x14ac:dyDescent="0.45">
      <c r="H135" s="5"/>
      <c r="I135" s="5"/>
      <c r="J135" s="5"/>
      <c r="K135" s="5"/>
      <c r="M135" s="18"/>
      <c r="P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J135" s="5"/>
      <c r="AL135" s="5"/>
    </row>
    <row r="136" spans="8:38" x14ac:dyDescent="0.45">
      <c r="H136" s="5"/>
      <c r="I136" s="5"/>
      <c r="J136" s="5"/>
      <c r="K136" s="5"/>
      <c r="M136" s="18"/>
      <c r="P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J136" s="5"/>
      <c r="AL136" s="5"/>
    </row>
    <row r="137" spans="8:38" x14ac:dyDescent="0.45">
      <c r="H137" s="5"/>
      <c r="I137" s="5"/>
      <c r="J137" s="5"/>
      <c r="K137" s="5"/>
      <c r="M137" s="18"/>
      <c r="P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J137" s="5"/>
      <c r="AL137" s="5"/>
    </row>
    <row r="138" spans="8:38" x14ac:dyDescent="0.45">
      <c r="H138" s="5"/>
      <c r="I138" s="5"/>
      <c r="J138" s="5"/>
      <c r="K138" s="5"/>
      <c r="M138" s="18"/>
      <c r="P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J138" s="5"/>
      <c r="AL138" s="5"/>
    </row>
    <row r="139" spans="8:38" x14ac:dyDescent="0.45">
      <c r="H139" s="5"/>
      <c r="I139" s="5"/>
      <c r="J139" s="5"/>
      <c r="K139" s="5"/>
      <c r="M139" s="18"/>
      <c r="P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J139" s="5"/>
      <c r="AL139" s="5"/>
    </row>
    <row r="140" spans="8:38" x14ac:dyDescent="0.45">
      <c r="H140" s="5"/>
      <c r="I140" s="5"/>
      <c r="J140" s="5"/>
      <c r="K140" s="5"/>
      <c r="M140" s="18"/>
      <c r="P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J140" s="5"/>
      <c r="AL140" s="5"/>
    </row>
    <row r="141" spans="8:38" x14ac:dyDescent="0.45">
      <c r="H141" s="5"/>
      <c r="I141" s="5"/>
      <c r="J141" s="5"/>
      <c r="K141" s="5"/>
      <c r="M141" s="18"/>
      <c r="P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J141" s="5"/>
      <c r="AL141" s="5"/>
    </row>
    <row r="142" spans="8:38" x14ac:dyDescent="0.45">
      <c r="H142" s="5"/>
      <c r="I142" s="5"/>
      <c r="J142" s="5"/>
      <c r="K142" s="5"/>
      <c r="M142" s="18"/>
      <c r="P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J142" s="5"/>
      <c r="AL142" s="5"/>
    </row>
    <row r="143" spans="8:38" x14ac:dyDescent="0.45">
      <c r="H143" s="5"/>
      <c r="I143" s="5"/>
      <c r="J143" s="5"/>
      <c r="K143" s="5"/>
      <c r="M143" s="18"/>
      <c r="P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J143" s="5"/>
      <c r="AL143" s="5"/>
    </row>
  </sheetData>
  <conditionalFormatting sqref="AM39:AM1048576 AM1:AM35 AN34">
    <cfRule type="cellIs" dxfId="36" priority="2" operator="lessThan">
      <formula>0</formula>
    </cfRule>
  </conditionalFormatting>
  <printOptions gridLines="1"/>
  <pageMargins left="0.7" right="0.7" top="1.3958333333333333" bottom="0.75" header="0.3" footer="0.3"/>
  <pageSetup paperSize="5" scale="59" fitToHeight="0" orientation="landscape" r:id="rId1"/>
  <headerFooter>
    <oddHeader>&amp;C&amp;"-,Bold"&amp;14NORTH SHELBY WATER COMPANY
DEPRECIATION SCHEDULE 
SUMMARY SHEET
DECEMBER 31, 2021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N144"/>
  <sheetViews>
    <sheetView zoomScale="90" zoomScaleNormal="90" workbookViewId="0">
      <selection activeCell="A22" sqref="A22"/>
    </sheetView>
  </sheetViews>
  <sheetFormatPr defaultRowHeight="14.25" x14ac:dyDescent="0.45"/>
  <cols>
    <col min="1" max="1" width="25.59765625" bestFit="1" customWidth="1"/>
    <col min="2" max="2" width="10.3984375" style="4" bestFit="1" customWidth="1"/>
    <col min="3" max="3" width="3.265625" style="2" bestFit="1" customWidth="1"/>
    <col min="4" max="4" width="3.73046875" style="2" bestFit="1" customWidth="1"/>
    <col min="5" max="5" width="2.73046875" style="2" bestFit="1" customWidth="1"/>
    <col min="6" max="7" width="1.73046875" customWidth="1"/>
    <col min="8" max="8" width="14.3984375" bestFit="1" customWidth="1"/>
    <col min="9" max="10" width="12.86328125" bestFit="1" customWidth="1"/>
    <col min="11" max="11" width="14.3984375" bestFit="1" customWidth="1"/>
    <col min="12" max="12" width="12" style="6" bestFit="1" customWidth="1"/>
    <col min="13" max="13" width="11.59765625" style="17" bestFit="1" customWidth="1"/>
    <col min="14" max="15" width="1.73046875" customWidth="1"/>
    <col min="16" max="16" width="14.3984375" bestFit="1" customWidth="1"/>
    <col min="17" max="17" width="5.86328125" bestFit="1" customWidth="1"/>
    <col min="18" max="18" width="12.86328125" hidden="1" customWidth="1"/>
    <col min="19" max="26" width="11.73046875" hidden="1" customWidth="1"/>
    <col min="27" max="27" width="12.86328125" hidden="1" customWidth="1"/>
    <col min="28" max="28" width="10" hidden="1" customWidth="1"/>
    <col min="29" max="30" width="11.265625" hidden="1" customWidth="1"/>
    <col min="31" max="31" width="11.265625" customWidth="1"/>
    <col min="32" max="33" width="12.3984375" customWidth="1"/>
    <col min="34" max="34" width="11.73046875" style="6" bestFit="1" customWidth="1"/>
    <col min="35" max="35" width="13.1328125" style="6" bestFit="1" customWidth="1"/>
    <col min="36" max="36" width="2.73046875" customWidth="1"/>
    <col min="37" max="37" width="13.1328125" bestFit="1" customWidth="1"/>
    <col min="38" max="38" width="13.86328125" bestFit="1" customWidth="1"/>
    <col min="39" max="39" width="12.86328125" bestFit="1" customWidth="1"/>
    <col min="40" max="40" width="13.3984375" style="5" bestFit="1" customWidth="1"/>
  </cols>
  <sheetData>
    <row r="1" spans="1:40" s="1" customFormat="1" x14ac:dyDescent="0.45">
      <c r="B1" s="4"/>
      <c r="C1" s="2"/>
      <c r="D1" s="2"/>
      <c r="E1" s="2"/>
      <c r="H1" s="21" t="s">
        <v>0</v>
      </c>
      <c r="I1" s="21"/>
      <c r="J1" s="21"/>
      <c r="K1" s="21" t="s">
        <v>1</v>
      </c>
      <c r="L1" s="23">
        <v>2021</v>
      </c>
      <c r="M1" s="21" t="s">
        <v>16</v>
      </c>
      <c r="P1" s="21" t="s">
        <v>2</v>
      </c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2"/>
      <c r="AI1" s="23">
        <v>2021</v>
      </c>
      <c r="AJ1" s="21"/>
      <c r="AK1" s="1" t="s">
        <v>400</v>
      </c>
      <c r="AL1" s="21" t="s">
        <v>9</v>
      </c>
      <c r="AM1" s="21" t="s">
        <v>11</v>
      </c>
      <c r="AN1" s="56" t="s">
        <v>464</v>
      </c>
    </row>
    <row r="2" spans="1:40" s="1" customFormat="1" x14ac:dyDescent="0.45">
      <c r="B2" s="4"/>
      <c r="C2" s="2"/>
      <c r="D2" s="2"/>
      <c r="E2" s="2"/>
      <c r="H2" s="21" t="s">
        <v>3</v>
      </c>
      <c r="I2" s="21" t="s">
        <v>4</v>
      </c>
      <c r="J2" s="21" t="s">
        <v>5</v>
      </c>
      <c r="K2" s="21" t="s">
        <v>3</v>
      </c>
      <c r="L2" s="23" t="s">
        <v>399</v>
      </c>
      <c r="M2" s="21" t="s">
        <v>17</v>
      </c>
      <c r="P2" s="21" t="s">
        <v>6</v>
      </c>
      <c r="Q2" s="21"/>
      <c r="R2" s="21" t="s">
        <v>0</v>
      </c>
      <c r="S2" s="21">
        <v>2006</v>
      </c>
      <c r="T2" s="21">
        <v>2007</v>
      </c>
      <c r="U2" s="21">
        <v>2008</v>
      </c>
      <c r="V2" s="21">
        <v>2009</v>
      </c>
      <c r="W2" s="21">
        <v>2010</v>
      </c>
      <c r="X2" s="21">
        <v>2011</v>
      </c>
      <c r="Y2" s="21">
        <v>2012</v>
      </c>
      <c r="Z2" s="21">
        <v>2013</v>
      </c>
      <c r="AA2" s="21">
        <v>2014</v>
      </c>
      <c r="AB2" s="21">
        <v>2015</v>
      </c>
      <c r="AC2" s="21">
        <v>2016</v>
      </c>
      <c r="AD2" s="21">
        <v>2017</v>
      </c>
      <c r="AE2" s="21">
        <v>2018</v>
      </c>
      <c r="AF2" s="21">
        <v>2019</v>
      </c>
      <c r="AG2" s="21">
        <v>2020</v>
      </c>
      <c r="AH2" s="23">
        <v>2021</v>
      </c>
      <c r="AI2" s="23" t="s">
        <v>5</v>
      </c>
      <c r="AJ2" s="21"/>
      <c r="AK2" s="1" t="s">
        <v>401</v>
      </c>
      <c r="AL2" s="21" t="s">
        <v>10</v>
      </c>
      <c r="AM2" s="21" t="s">
        <v>6</v>
      </c>
      <c r="AN2" s="56" t="s">
        <v>465</v>
      </c>
    </row>
    <row r="3" spans="1:40" x14ac:dyDescent="0.45">
      <c r="A3" s="3" t="s">
        <v>22</v>
      </c>
      <c r="B3" s="28" t="s">
        <v>17</v>
      </c>
      <c r="C3" s="29" t="s">
        <v>20</v>
      </c>
    </row>
    <row r="4" spans="1:40" x14ac:dyDescent="0.45">
      <c r="A4" s="25" t="s">
        <v>468</v>
      </c>
      <c r="B4" s="26">
        <v>43282</v>
      </c>
      <c r="C4" s="27">
        <v>30</v>
      </c>
      <c r="D4" s="4" t="s">
        <v>12</v>
      </c>
      <c r="E4" s="4" t="s">
        <v>13</v>
      </c>
      <c r="H4" s="24">
        <v>21600</v>
      </c>
      <c r="I4" s="5"/>
      <c r="J4" s="5"/>
      <c r="K4" s="5">
        <f>+H4+I4-J4</f>
        <v>21600</v>
      </c>
      <c r="L4" s="14"/>
      <c r="M4" s="18"/>
      <c r="P4" s="5">
        <f>+K4</f>
        <v>21600</v>
      </c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>
        <v>360</v>
      </c>
      <c r="AF4" s="13">
        <v>720</v>
      </c>
      <c r="AG4" s="13">
        <v>720</v>
      </c>
      <c r="AH4" s="6">
        <f>+IF(P4-AG4-S4-R4-T4-U4-V4-W4-X4-Y4-Z4-AA4-AB4-AC4-AD4-AE4-AF4&gt;1,ROUND(P4/C4,2),0)</f>
        <v>720</v>
      </c>
      <c r="AI4" s="14"/>
      <c r="AJ4" s="5"/>
      <c r="AK4" s="5">
        <f>+AL4-AI4-AH4</f>
        <v>1800</v>
      </c>
      <c r="AL4" s="5">
        <f t="shared" ref="AL4:AL32" si="0">SUM(R4:AI4)</f>
        <v>2520</v>
      </c>
      <c r="AM4" s="11">
        <f t="shared" ref="AM4:AM32" si="1">+P4-AL4</f>
        <v>19080</v>
      </c>
      <c r="AN4" s="5">
        <f>IF(AM4=0,AL4,0)</f>
        <v>0</v>
      </c>
    </row>
    <row r="5" spans="1:40" x14ac:dyDescent="0.45">
      <c r="A5" s="25" t="s">
        <v>450</v>
      </c>
      <c r="B5" s="26">
        <v>43282</v>
      </c>
      <c r="C5" s="27">
        <v>30</v>
      </c>
      <c r="D5" s="4" t="s">
        <v>12</v>
      </c>
      <c r="E5" s="4" t="s">
        <v>13</v>
      </c>
      <c r="H5" s="24">
        <v>1150</v>
      </c>
      <c r="I5" s="5"/>
      <c r="J5" s="5"/>
      <c r="K5" s="5">
        <f t="shared" ref="K5:K32" si="2">+H5+I5-J5</f>
        <v>1150</v>
      </c>
      <c r="L5" s="14"/>
      <c r="M5" s="18"/>
      <c r="P5" s="5">
        <f t="shared" ref="P5:P32" si="3">+K5</f>
        <v>1150</v>
      </c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>
        <v>19.164999999999999</v>
      </c>
      <c r="AF5" s="13">
        <v>38.33</v>
      </c>
      <c r="AG5" s="13">
        <v>38.33</v>
      </c>
      <c r="AH5" s="6">
        <f t="shared" ref="AH5:AH18" si="4">+IF(P5-AG5-S5-R5-T5-U5-V5-W5-X5-Y5-Z5-AA5-AB5-AC5-AD5-AE5-AF5&gt;1,ROUND(P5/C5,2),0)</f>
        <v>38.33</v>
      </c>
      <c r="AI5" s="14"/>
      <c r="AJ5" s="5"/>
      <c r="AK5" s="5">
        <f t="shared" ref="AK5:AK33" si="5">+AL5-AI5-AH5</f>
        <v>95.824999999999974</v>
      </c>
      <c r="AL5" s="5">
        <f t="shared" si="0"/>
        <v>134.15499999999997</v>
      </c>
      <c r="AM5" s="11">
        <f t="shared" si="1"/>
        <v>1015.845</v>
      </c>
      <c r="AN5" s="5">
        <f t="shared" ref="AN5:AN33" si="6">IF(AM5=0,AL5,0)</f>
        <v>0</v>
      </c>
    </row>
    <row r="6" spans="1:40" x14ac:dyDescent="0.45">
      <c r="A6" s="25" t="s">
        <v>469</v>
      </c>
      <c r="B6" s="26">
        <v>43282</v>
      </c>
      <c r="C6" s="27">
        <v>30</v>
      </c>
      <c r="D6" s="4" t="s">
        <v>12</v>
      </c>
      <c r="E6" s="4" t="s">
        <v>13</v>
      </c>
      <c r="H6" s="24">
        <v>39625</v>
      </c>
      <c r="I6" s="5"/>
      <c r="J6" s="5"/>
      <c r="K6" s="5">
        <f t="shared" si="2"/>
        <v>39625</v>
      </c>
      <c r="L6" s="14"/>
      <c r="M6" s="18"/>
      <c r="P6" s="5">
        <f t="shared" si="3"/>
        <v>39625</v>
      </c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>
        <v>660.41499999999996</v>
      </c>
      <c r="AF6" s="13">
        <v>1320.83</v>
      </c>
      <c r="AG6" s="13">
        <v>1320.83</v>
      </c>
      <c r="AH6" s="6">
        <f t="shared" si="4"/>
        <v>1320.83</v>
      </c>
      <c r="AI6" s="14"/>
      <c r="AJ6" s="5"/>
      <c r="AK6" s="5">
        <f t="shared" si="5"/>
        <v>3302.0749999999998</v>
      </c>
      <c r="AL6" s="5">
        <f t="shared" si="0"/>
        <v>4622.9049999999997</v>
      </c>
      <c r="AM6" s="11">
        <f t="shared" si="1"/>
        <v>35002.095000000001</v>
      </c>
      <c r="AN6" s="5">
        <f t="shared" si="6"/>
        <v>0</v>
      </c>
    </row>
    <row r="7" spans="1:40" x14ac:dyDescent="0.45">
      <c r="A7" s="25" t="s">
        <v>470</v>
      </c>
      <c r="B7" s="26">
        <v>43282</v>
      </c>
      <c r="C7" s="27">
        <v>30</v>
      </c>
      <c r="D7" s="4" t="s">
        <v>12</v>
      </c>
      <c r="E7" s="4" t="s">
        <v>13</v>
      </c>
      <c r="H7" s="24">
        <v>926.55</v>
      </c>
      <c r="I7" s="5"/>
      <c r="J7" s="5"/>
      <c r="K7" s="5">
        <f t="shared" si="2"/>
        <v>926.55</v>
      </c>
      <c r="L7" s="14"/>
      <c r="M7" s="18"/>
      <c r="P7" s="5">
        <f t="shared" si="3"/>
        <v>926.55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>
        <v>15.445</v>
      </c>
      <c r="AF7" s="13">
        <v>30.89</v>
      </c>
      <c r="AG7" s="13">
        <v>30.89</v>
      </c>
      <c r="AH7" s="6">
        <f t="shared" si="4"/>
        <v>30.89</v>
      </c>
      <c r="AI7" s="14"/>
      <c r="AJ7" s="5"/>
      <c r="AK7" s="5">
        <f t="shared" si="5"/>
        <v>77.224999999999994</v>
      </c>
      <c r="AL7" s="5">
        <f t="shared" si="0"/>
        <v>108.11499999999999</v>
      </c>
      <c r="AM7" s="11">
        <f t="shared" si="1"/>
        <v>818.43499999999995</v>
      </c>
      <c r="AN7" s="5">
        <f t="shared" si="6"/>
        <v>0</v>
      </c>
    </row>
    <row r="8" spans="1:40" x14ac:dyDescent="0.45">
      <c r="A8" s="25" t="s">
        <v>471</v>
      </c>
      <c r="B8" s="26">
        <v>43282</v>
      </c>
      <c r="C8" s="27">
        <v>30</v>
      </c>
      <c r="D8" s="4" t="s">
        <v>12</v>
      </c>
      <c r="E8" s="4" t="s">
        <v>13</v>
      </c>
      <c r="H8" s="24">
        <v>701</v>
      </c>
      <c r="I8" s="5"/>
      <c r="J8" s="5"/>
      <c r="K8" s="5">
        <f t="shared" si="2"/>
        <v>701</v>
      </c>
      <c r="L8" s="14"/>
      <c r="M8" s="19"/>
      <c r="P8" s="5">
        <f t="shared" si="3"/>
        <v>701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>
        <v>11.685</v>
      </c>
      <c r="AF8" s="13">
        <v>23.37</v>
      </c>
      <c r="AG8" s="13">
        <v>23.37</v>
      </c>
      <c r="AH8" s="6">
        <f t="shared" si="4"/>
        <v>23.37</v>
      </c>
      <c r="AI8" s="14"/>
      <c r="AJ8" s="5"/>
      <c r="AK8" s="5">
        <f t="shared" si="5"/>
        <v>58.424999999999997</v>
      </c>
      <c r="AL8" s="5">
        <f t="shared" si="0"/>
        <v>81.795000000000002</v>
      </c>
      <c r="AM8" s="11">
        <f t="shared" si="1"/>
        <v>619.20500000000004</v>
      </c>
      <c r="AN8" s="5">
        <f t="shared" si="6"/>
        <v>0</v>
      </c>
    </row>
    <row r="9" spans="1:40" x14ac:dyDescent="0.45">
      <c r="A9" s="25" t="s">
        <v>491</v>
      </c>
      <c r="B9" s="26">
        <v>43647</v>
      </c>
      <c r="C9" s="27">
        <v>30</v>
      </c>
      <c r="D9" s="4" t="s">
        <v>12</v>
      </c>
      <c r="E9" s="4" t="s">
        <v>13</v>
      </c>
      <c r="H9" s="24">
        <v>15600</v>
      </c>
      <c r="I9" s="5"/>
      <c r="J9" s="5"/>
      <c r="K9" s="5">
        <f t="shared" si="2"/>
        <v>15600</v>
      </c>
      <c r="L9" s="14"/>
      <c r="M9" s="19"/>
      <c r="P9" s="5">
        <f t="shared" si="3"/>
        <v>15600</v>
      </c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>
        <v>260</v>
      </c>
      <c r="AG9" s="13">
        <v>520</v>
      </c>
      <c r="AH9" s="6">
        <f t="shared" si="4"/>
        <v>520</v>
      </c>
      <c r="AI9" s="14"/>
      <c r="AJ9" s="5"/>
      <c r="AK9" s="5">
        <f t="shared" si="5"/>
        <v>780</v>
      </c>
      <c r="AL9" s="5">
        <f>SUM(R9:AI9)</f>
        <v>1300</v>
      </c>
      <c r="AM9" s="11">
        <f t="shared" si="1"/>
        <v>14300</v>
      </c>
      <c r="AN9" s="5">
        <f t="shared" si="6"/>
        <v>0</v>
      </c>
    </row>
    <row r="10" spans="1:40" x14ac:dyDescent="0.45">
      <c r="A10" s="25" t="s">
        <v>492</v>
      </c>
      <c r="B10" s="26">
        <v>43647</v>
      </c>
      <c r="C10" s="27">
        <v>30</v>
      </c>
      <c r="D10" s="4" t="s">
        <v>12</v>
      </c>
      <c r="E10" s="4" t="s">
        <v>13</v>
      </c>
      <c r="H10" s="24">
        <v>1530</v>
      </c>
      <c r="I10" s="5"/>
      <c r="J10" s="5"/>
      <c r="K10" s="5">
        <f t="shared" si="2"/>
        <v>1530</v>
      </c>
      <c r="L10" s="14"/>
      <c r="M10" s="19"/>
      <c r="P10" s="5">
        <f t="shared" si="3"/>
        <v>1530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>
        <v>25.5</v>
      </c>
      <c r="AG10" s="13">
        <v>51</v>
      </c>
      <c r="AH10" s="6">
        <f t="shared" si="4"/>
        <v>51</v>
      </c>
      <c r="AI10" s="14"/>
      <c r="AJ10" s="5"/>
      <c r="AK10" s="5">
        <f t="shared" si="5"/>
        <v>76.5</v>
      </c>
      <c r="AL10" s="5">
        <f>SUM(R10:AI10)</f>
        <v>127.5</v>
      </c>
      <c r="AM10" s="11">
        <f t="shared" si="1"/>
        <v>1402.5</v>
      </c>
      <c r="AN10" s="5">
        <f t="shared" si="6"/>
        <v>0</v>
      </c>
    </row>
    <row r="11" spans="1:40" x14ac:dyDescent="0.45">
      <c r="A11" s="25" t="s">
        <v>493</v>
      </c>
      <c r="B11" s="26">
        <v>43647</v>
      </c>
      <c r="C11" s="27">
        <v>30</v>
      </c>
      <c r="D11" s="4" t="s">
        <v>12</v>
      </c>
      <c r="E11" s="4" t="s">
        <v>13</v>
      </c>
      <c r="H11" s="24">
        <v>1445</v>
      </c>
      <c r="I11" s="5"/>
      <c r="J11" s="5"/>
      <c r="K11" s="5">
        <f t="shared" si="2"/>
        <v>1445</v>
      </c>
      <c r="L11" s="14"/>
      <c r="M11" s="19"/>
      <c r="P11" s="5">
        <f t="shared" si="3"/>
        <v>1445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>
        <v>24.085000000000001</v>
      </c>
      <c r="AG11" s="13">
        <v>48.17</v>
      </c>
      <c r="AH11" s="6">
        <f t="shared" si="4"/>
        <v>48.17</v>
      </c>
      <c r="AI11" s="14"/>
      <c r="AJ11" s="5"/>
      <c r="AK11" s="5">
        <f t="shared" si="5"/>
        <v>72.254999999999995</v>
      </c>
      <c r="AL11" s="5">
        <f t="shared" si="0"/>
        <v>120.425</v>
      </c>
      <c r="AM11" s="11">
        <f t="shared" si="1"/>
        <v>1324.575</v>
      </c>
      <c r="AN11" s="5">
        <f t="shared" si="6"/>
        <v>0</v>
      </c>
    </row>
    <row r="12" spans="1:40" x14ac:dyDescent="0.45">
      <c r="A12" s="25" t="s">
        <v>494</v>
      </c>
      <c r="B12" s="26">
        <v>43647</v>
      </c>
      <c r="C12" s="27">
        <v>30</v>
      </c>
      <c r="D12" s="4" t="s">
        <v>12</v>
      </c>
      <c r="E12" s="4" t="s">
        <v>13</v>
      </c>
      <c r="H12" s="24">
        <v>24875</v>
      </c>
      <c r="I12" s="5"/>
      <c r="J12" s="5"/>
      <c r="K12" s="5">
        <f t="shared" si="2"/>
        <v>24875</v>
      </c>
      <c r="L12" s="14"/>
      <c r="M12" s="19"/>
      <c r="P12" s="5">
        <f t="shared" si="3"/>
        <v>24875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>
        <v>414.58499999999998</v>
      </c>
      <c r="AG12" s="13">
        <v>829.17</v>
      </c>
      <c r="AH12" s="6">
        <f t="shared" si="4"/>
        <v>829.17</v>
      </c>
      <c r="AI12" s="14"/>
      <c r="AJ12" s="5"/>
      <c r="AK12" s="5">
        <f t="shared" si="5"/>
        <v>1243.7549999999997</v>
      </c>
      <c r="AL12" s="5">
        <f t="shared" si="0"/>
        <v>2072.9249999999997</v>
      </c>
      <c r="AM12" s="11">
        <f t="shared" si="1"/>
        <v>22802.075000000001</v>
      </c>
      <c r="AN12" s="5">
        <f t="shared" si="6"/>
        <v>0</v>
      </c>
    </row>
    <row r="13" spans="1:40" x14ac:dyDescent="0.45">
      <c r="A13" s="25" t="s">
        <v>497</v>
      </c>
      <c r="B13" s="26">
        <v>43672</v>
      </c>
      <c r="C13" s="27">
        <v>30</v>
      </c>
      <c r="D13" s="4" t="s">
        <v>12</v>
      </c>
      <c r="E13" s="4" t="s">
        <v>13</v>
      </c>
      <c r="H13" s="24">
        <v>3300.84</v>
      </c>
      <c r="I13" s="5"/>
      <c r="J13" s="5"/>
      <c r="K13" s="5">
        <f t="shared" si="2"/>
        <v>3300.84</v>
      </c>
      <c r="L13" s="14"/>
      <c r="M13" s="19"/>
      <c r="P13" s="5">
        <f t="shared" si="3"/>
        <v>3300.84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>
        <v>55.015000000000001</v>
      </c>
      <c r="AG13" s="13">
        <v>110.03</v>
      </c>
      <c r="AH13" s="6">
        <f t="shared" si="4"/>
        <v>110.03</v>
      </c>
      <c r="AI13" s="14"/>
      <c r="AJ13" s="5"/>
      <c r="AK13" s="5">
        <f t="shared" si="5"/>
        <v>165.04500000000004</v>
      </c>
      <c r="AL13" s="5">
        <f t="shared" si="0"/>
        <v>275.07500000000005</v>
      </c>
      <c r="AM13" s="11">
        <f t="shared" si="1"/>
        <v>3025.7650000000003</v>
      </c>
      <c r="AN13" s="5">
        <f t="shared" si="6"/>
        <v>0</v>
      </c>
    </row>
    <row r="14" spans="1:40" x14ac:dyDescent="0.45">
      <c r="A14" s="25" t="s">
        <v>496</v>
      </c>
      <c r="B14" s="26">
        <v>43672</v>
      </c>
      <c r="C14" s="27">
        <v>30</v>
      </c>
      <c r="D14" s="4" t="s">
        <v>12</v>
      </c>
      <c r="E14" s="4" t="s">
        <v>13</v>
      </c>
      <c r="H14" s="24">
        <v>2605.92</v>
      </c>
      <c r="I14" s="5"/>
      <c r="J14" s="5"/>
      <c r="K14" s="5">
        <f t="shared" si="2"/>
        <v>2605.92</v>
      </c>
      <c r="L14" s="14"/>
      <c r="M14" s="19"/>
      <c r="P14" s="5">
        <f t="shared" si="3"/>
        <v>2605.92</v>
      </c>
      <c r="R14" s="49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>
        <v>43.43</v>
      </c>
      <c r="AG14" s="13">
        <v>86.86</v>
      </c>
      <c r="AH14" s="6">
        <f t="shared" si="4"/>
        <v>86.86</v>
      </c>
      <c r="AI14" s="14"/>
      <c r="AJ14" s="5"/>
      <c r="AK14" s="5">
        <f t="shared" si="5"/>
        <v>130.28999999999996</v>
      </c>
      <c r="AL14" s="5">
        <f t="shared" si="0"/>
        <v>217.14999999999998</v>
      </c>
      <c r="AM14" s="11">
        <f t="shared" si="1"/>
        <v>2388.77</v>
      </c>
      <c r="AN14" s="5">
        <f t="shared" si="6"/>
        <v>0</v>
      </c>
    </row>
    <row r="15" spans="1:40" x14ac:dyDescent="0.45">
      <c r="A15" s="25" t="s">
        <v>495</v>
      </c>
      <c r="B15" s="26">
        <v>43672</v>
      </c>
      <c r="C15" s="27">
        <v>30</v>
      </c>
      <c r="D15" s="4" t="s">
        <v>12</v>
      </c>
      <c r="E15" s="4" t="s">
        <v>13</v>
      </c>
      <c r="H15" s="24">
        <v>5211.84</v>
      </c>
      <c r="I15" s="5"/>
      <c r="J15" s="5"/>
      <c r="K15" s="5">
        <f t="shared" si="2"/>
        <v>5211.84</v>
      </c>
      <c r="L15" s="14"/>
      <c r="M15" s="19"/>
      <c r="P15" s="5">
        <f t="shared" si="3"/>
        <v>5211.84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>
        <v>86.864999999999995</v>
      </c>
      <c r="AG15" s="13">
        <v>173.73</v>
      </c>
      <c r="AH15" s="6">
        <f t="shared" si="4"/>
        <v>173.73</v>
      </c>
      <c r="AI15" s="14"/>
      <c r="AJ15" s="5"/>
      <c r="AK15" s="5">
        <f t="shared" si="5"/>
        <v>260.59499999999991</v>
      </c>
      <c r="AL15" s="5">
        <f t="shared" si="0"/>
        <v>434.32499999999993</v>
      </c>
      <c r="AM15" s="11">
        <f t="shared" si="1"/>
        <v>4777.5150000000003</v>
      </c>
      <c r="AN15" s="5">
        <f t="shared" si="6"/>
        <v>0</v>
      </c>
    </row>
    <row r="16" spans="1:40" x14ac:dyDescent="0.45">
      <c r="A16" s="25" t="s">
        <v>509</v>
      </c>
      <c r="B16" s="26">
        <v>44013</v>
      </c>
      <c r="C16" s="27">
        <v>30</v>
      </c>
      <c r="D16" s="4" t="s">
        <v>12</v>
      </c>
      <c r="E16" s="4" t="s">
        <v>13</v>
      </c>
      <c r="H16" s="24">
        <v>15900</v>
      </c>
      <c r="I16" s="5"/>
      <c r="J16" s="5"/>
      <c r="K16" s="5">
        <f t="shared" si="2"/>
        <v>15900</v>
      </c>
      <c r="L16" s="14"/>
      <c r="M16" s="19"/>
      <c r="P16" s="5">
        <f t="shared" si="3"/>
        <v>15900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>
        <v>265</v>
      </c>
      <c r="AH16" s="6">
        <f t="shared" si="4"/>
        <v>530</v>
      </c>
      <c r="AI16" s="14"/>
      <c r="AJ16" s="5"/>
      <c r="AK16" s="5">
        <f t="shared" si="5"/>
        <v>265</v>
      </c>
      <c r="AL16" s="5">
        <f t="shared" si="0"/>
        <v>795</v>
      </c>
      <c r="AM16" s="11">
        <f t="shared" si="1"/>
        <v>15105</v>
      </c>
      <c r="AN16" s="5">
        <f t="shared" si="6"/>
        <v>0</v>
      </c>
    </row>
    <row r="17" spans="1:40" x14ac:dyDescent="0.45">
      <c r="A17" s="25" t="s">
        <v>510</v>
      </c>
      <c r="B17" s="26">
        <v>44013</v>
      </c>
      <c r="C17" s="27">
        <v>30</v>
      </c>
      <c r="D17" s="4" t="s">
        <v>12</v>
      </c>
      <c r="E17" s="4" t="s">
        <v>13</v>
      </c>
      <c r="H17" s="24">
        <v>5355</v>
      </c>
      <c r="I17" s="5"/>
      <c r="J17" s="5"/>
      <c r="K17" s="5">
        <f t="shared" si="2"/>
        <v>5355</v>
      </c>
      <c r="L17" s="14"/>
      <c r="M17" s="19"/>
      <c r="P17" s="5">
        <f t="shared" si="3"/>
        <v>5355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>
        <v>89.25</v>
      </c>
      <c r="AH17" s="6">
        <f t="shared" si="4"/>
        <v>178.5</v>
      </c>
      <c r="AI17" s="14"/>
      <c r="AJ17" s="5"/>
      <c r="AK17" s="5">
        <f t="shared" si="5"/>
        <v>89.25</v>
      </c>
      <c r="AL17" s="5">
        <f t="shared" si="0"/>
        <v>267.75</v>
      </c>
      <c r="AM17" s="11">
        <f t="shared" si="1"/>
        <v>5087.25</v>
      </c>
      <c r="AN17" s="5">
        <f t="shared" si="6"/>
        <v>0</v>
      </c>
    </row>
    <row r="18" spans="1:40" x14ac:dyDescent="0.45">
      <c r="A18" s="25" t="s">
        <v>511</v>
      </c>
      <c r="B18" s="26">
        <v>44013</v>
      </c>
      <c r="C18" s="27">
        <v>30</v>
      </c>
      <c r="D18" s="4" t="s">
        <v>12</v>
      </c>
      <c r="E18" s="4" t="s">
        <v>13</v>
      </c>
      <c r="H18" s="24">
        <v>173824.92</v>
      </c>
      <c r="I18" s="5"/>
      <c r="J18" s="5"/>
      <c r="K18" s="5">
        <f t="shared" si="2"/>
        <v>173824.92</v>
      </c>
      <c r="L18" s="14"/>
      <c r="M18" s="19"/>
      <c r="P18" s="5">
        <f t="shared" si="3"/>
        <v>173824.92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>
        <v>2897.08</v>
      </c>
      <c r="AH18" s="6">
        <f t="shared" si="4"/>
        <v>5794.16</v>
      </c>
      <c r="AI18" s="14"/>
      <c r="AJ18" s="5"/>
      <c r="AK18" s="5">
        <f t="shared" si="5"/>
        <v>2897.08</v>
      </c>
      <c r="AL18" s="5">
        <f t="shared" si="0"/>
        <v>8691.24</v>
      </c>
      <c r="AM18" s="11">
        <f t="shared" si="1"/>
        <v>165133.68000000002</v>
      </c>
      <c r="AN18" s="5">
        <f t="shared" si="6"/>
        <v>0</v>
      </c>
    </row>
    <row r="19" spans="1:40" x14ac:dyDescent="0.45">
      <c r="A19" s="25" t="s">
        <v>518</v>
      </c>
      <c r="B19" s="26">
        <v>44378</v>
      </c>
      <c r="C19" s="27">
        <v>30</v>
      </c>
      <c r="D19" s="4" t="s">
        <v>12</v>
      </c>
      <c r="E19" s="4" t="s">
        <v>13</v>
      </c>
      <c r="H19" s="24"/>
      <c r="I19" s="5">
        <v>21900</v>
      </c>
      <c r="J19" s="5"/>
      <c r="K19" s="5">
        <f t="shared" si="2"/>
        <v>21900</v>
      </c>
      <c r="L19" s="14"/>
      <c r="M19" s="19"/>
      <c r="P19" s="5">
        <f t="shared" si="3"/>
        <v>21900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6">
        <f>+IF(P19-AG19-S19-R19-T19-U19-V19-W19-X19-Y19-Z19-AA19-AB19-AC19-AD19-AE19-AF19&gt;1,ROUND(P19/C19,2),0)/2</f>
        <v>365</v>
      </c>
      <c r="AI19" s="14"/>
      <c r="AJ19" s="5"/>
      <c r="AK19" s="5">
        <f t="shared" si="5"/>
        <v>0</v>
      </c>
      <c r="AL19" s="5">
        <f t="shared" si="0"/>
        <v>365</v>
      </c>
      <c r="AM19" s="11">
        <f t="shared" si="1"/>
        <v>21535</v>
      </c>
      <c r="AN19" s="5">
        <f t="shared" si="6"/>
        <v>0</v>
      </c>
    </row>
    <row r="20" spans="1:40" x14ac:dyDescent="0.45">
      <c r="A20" s="25" t="s">
        <v>519</v>
      </c>
      <c r="B20" s="26">
        <v>44378</v>
      </c>
      <c r="C20" s="27">
        <v>30</v>
      </c>
      <c r="D20" s="4" t="s">
        <v>12</v>
      </c>
      <c r="E20" s="4" t="s">
        <v>13</v>
      </c>
      <c r="H20" s="24"/>
      <c r="I20" s="5">
        <v>3060</v>
      </c>
      <c r="J20" s="5"/>
      <c r="K20" s="5">
        <f t="shared" si="2"/>
        <v>3060</v>
      </c>
      <c r="L20" s="14"/>
      <c r="M20" s="19"/>
      <c r="P20" s="5">
        <f t="shared" si="3"/>
        <v>3060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6">
        <f t="shared" ref="AH20:AH33" si="7">+IF(P20-AG20-S20-R20-T20-U20-V20-W20-X20-Y20-Z20-AA20-AB20-AC20-AD20-AE20-AF20&gt;1,ROUND(P20/C20,2),0)/2</f>
        <v>51</v>
      </c>
      <c r="AI20" s="14"/>
      <c r="AJ20" s="5"/>
      <c r="AK20" s="5">
        <f t="shared" si="5"/>
        <v>0</v>
      </c>
      <c r="AL20" s="5">
        <f t="shared" si="0"/>
        <v>51</v>
      </c>
      <c r="AM20" s="11">
        <f t="shared" si="1"/>
        <v>3009</v>
      </c>
      <c r="AN20" s="5">
        <f t="shared" si="6"/>
        <v>0</v>
      </c>
    </row>
    <row r="21" spans="1:40" x14ac:dyDescent="0.45">
      <c r="A21" s="25" t="s">
        <v>524</v>
      </c>
      <c r="B21" s="26">
        <v>44378</v>
      </c>
      <c r="C21" s="27">
        <v>30</v>
      </c>
      <c r="D21" s="4" t="s">
        <v>12</v>
      </c>
      <c r="E21" s="4" t="s">
        <v>13</v>
      </c>
      <c r="H21" s="24"/>
      <c r="I21" s="5">
        <v>316987.49</v>
      </c>
      <c r="J21" s="5"/>
      <c r="K21" s="5">
        <f t="shared" si="2"/>
        <v>316987.49</v>
      </c>
      <c r="L21" s="14"/>
      <c r="M21" s="19"/>
      <c r="P21" s="5">
        <f t="shared" si="3"/>
        <v>316987.49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6">
        <f t="shared" si="7"/>
        <v>5283.125</v>
      </c>
      <c r="AI21" s="14"/>
      <c r="AJ21" s="5"/>
      <c r="AK21" s="5">
        <f t="shared" si="5"/>
        <v>0</v>
      </c>
      <c r="AL21" s="5">
        <f t="shared" si="0"/>
        <v>5283.125</v>
      </c>
      <c r="AM21" s="11">
        <f t="shared" si="1"/>
        <v>311704.36499999999</v>
      </c>
      <c r="AN21" s="5">
        <f t="shared" si="6"/>
        <v>0</v>
      </c>
    </row>
    <row r="22" spans="1:40" x14ac:dyDescent="0.45">
      <c r="A22" s="25"/>
      <c r="B22" s="26"/>
      <c r="C22" s="27"/>
      <c r="D22" s="4" t="s">
        <v>12</v>
      </c>
      <c r="E22" s="4" t="s">
        <v>13</v>
      </c>
      <c r="H22" s="24"/>
      <c r="I22" s="5"/>
      <c r="J22" s="5"/>
      <c r="K22" s="5">
        <f t="shared" si="2"/>
        <v>0</v>
      </c>
      <c r="L22" s="14"/>
      <c r="M22" s="19"/>
      <c r="P22" s="5">
        <f t="shared" si="3"/>
        <v>0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6">
        <f t="shared" si="7"/>
        <v>0</v>
      </c>
      <c r="AI22" s="14"/>
      <c r="AJ22" s="5"/>
      <c r="AK22" s="5">
        <f t="shared" si="5"/>
        <v>0</v>
      </c>
      <c r="AL22" s="5">
        <f t="shared" si="0"/>
        <v>0</v>
      </c>
      <c r="AM22" s="11">
        <f t="shared" si="1"/>
        <v>0</v>
      </c>
      <c r="AN22" s="5">
        <f t="shared" si="6"/>
        <v>0</v>
      </c>
    </row>
    <row r="23" spans="1:40" x14ac:dyDescent="0.45">
      <c r="A23" s="25"/>
      <c r="B23" s="26"/>
      <c r="C23" s="27"/>
      <c r="D23" s="4" t="s">
        <v>12</v>
      </c>
      <c r="E23" s="4" t="s">
        <v>13</v>
      </c>
      <c r="H23" s="24"/>
      <c r="I23" s="5"/>
      <c r="J23" s="5"/>
      <c r="K23" s="5">
        <f t="shared" si="2"/>
        <v>0</v>
      </c>
      <c r="L23" s="14"/>
      <c r="M23" s="19"/>
      <c r="P23" s="5">
        <f t="shared" si="3"/>
        <v>0</v>
      </c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6">
        <f t="shared" si="7"/>
        <v>0</v>
      </c>
      <c r="AI23" s="14"/>
      <c r="AJ23" s="5"/>
      <c r="AK23" s="5">
        <f t="shared" si="5"/>
        <v>0</v>
      </c>
      <c r="AL23" s="5">
        <f t="shared" si="0"/>
        <v>0</v>
      </c>
      <c r="AM23" s="11">
        <f t="shared" si="1"/>
        <v>0</v>
      </c>
      <c r="AN23" s="5">
        <f t="shared" si="6"/>
        <v>0</v>
      </c>
    </row>
    <row r="24" spans="1:40" x14ac:dyDescent="0.45">
      <c r="A24" s="25"/>
      <c r="B24" s="26"/>
      <c r="C24" s="27"/>
      <c r="D24" s="4" t="s">
        <v>12</v>
      </c>
      <c r="E24" s="4" t="s">
        <v>13</v>
      </c>
      <c r="H24" s="24"/>
      <c r="I24" s="5"/>
      <c r="J24" s="5"/>
      <c r="K24" s="5">
        <f t="shared" si="2"/>
        <v>0</v>
      </c>
      <c r="L24" s="14"/>
      <c r="M24" s="19"/>
      <c r="P24" s="5">
        <f t="shared" si="3"/>
        <v>0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6">
        <f t="shared" si="7"/>
        <v>0</v>
      </c>
      <c r="AI24" s="14"/>
      <c r="AJ24" s="5"/>
      <c r="AK24" s="5">
        <f t="shared" si="5"/>
        <v>0</v>
      </c>
      <c r="AL24" s="5">
        <f t="shared" si="0"/>
        <v>0</v>
      </c>
      <c r="AM24" s="11">
        <f t="shared" si="1"/>
        <v>0</v>
      </c>
      <c r="AN24" s="5">
        <f t="shared" si="6"/>
        <v>0</v>
      </c>
    </row>
    <row r="25" spans="1:40" x14ac:dyDescent="0.45">
      <c r="A25" s="25"/>
      <c r="B25" s="26"/>
      <c r="C25" s="27"/>
      <c r="D25" s="4" t="s">
        <v>12</v>
      </c>
      <c r="E25" s="4" t="s">
        <v>13</v>
      </c>
      <c r="H25" s="24"/>
      <c r="I25" s="5"/>
      <c r="J25" s="5"/>
      <c r="K25" s="5">
        <f t="shared" si="2"/>
        <v>0</v>
      </c>
      <c r="L25" s="14"/>
      <c r="M25" s="19"/>
      <c r="P25" s="5">
        <f t="shared" si="3"/>
        <v>0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6">
        <f t="shared" si="7"/>
        <v>0</v>
      </c>
      <c r="AI25" s="14"/>
      <c r="AJ25" s="5"/>
      <c r="AK25" s="5">
        <f t="shared" si="5"/>
        <v>0</v>
      </c>
      <c r="AL25" s="5">
        <f t="shared" si="0"/>
        <v>0</v>
      </c>
      <c r="AM25" s="11">
        <f t="shared" si="1"/>
        <v>0</v>
      </c>
      <c r="AN25" s="5">
        <f t="shared" si="6"/>
        <v>0</v>
      </c>
    </row>
    <row r="26" spans="1:40" ht="14.25" customHeight="1" x14ac:dyDescent="0.45">
      <c r="A26" s="25"/>
      <c r="B26" s="26"/>
      <c r="C26" s="27"/>
      <c r="D26" s="4" t="s">
        <v>12</v>
      </c>
      <c r="E26" s="4" t="s">
        <v>13</v>
      </c>
      <c r="H26" s="24"/>
      <c r="I26" s="5"/>
      <c r="J26" s="5"/>
      <c r="K26" s="5">
        <f t="shared" si="2"/>
        <v>0</v>
      </c>
      <c r="L26" s="14"/>
      <c r="M26" s="19"/>
      <c r="P26" s="5">
        <f t="shared" si="3"/>
        <v>0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6">
        <f t="shared" si="7"/>
        <v>0</v>
      </c>
      <c r="AI26" s="14"/>
      <c r="AJ26" s="5"/>
      <c r="AK26" s="5">
        <f t="shared" si="5"/>
        <v>0</v>
      </c>
      <c r="AL26" s="5">
        <f t="shared" si="0"/>
        <v>0</v>
      </c>
      <c r="AM26" s="11">
        <f t="shared" si="1"/>
        <v>0</v>
      </c>
      <c r="AN26" s="5">
        <f t="shared" si="6"/>
        <v>0</v>
      </c>
    </row>
    <row r="27" spans="1:40" x14ac:dyDescent="0.45">
      <c r="A27" s="25"/>
      <c r="B27" s="26"/>
      <c r="C27" s="27"/>
      <c r="D27" s="4" t="s">
        <v>12</v>
      </c>
      <c r="E27" s="4" t="s">
        <v>13</v>
      </c>
      <c r="H27" s="24"/>
      <c r="I27" s="5"/>
      <c r="J27" s="5"/>
      <c r="K27" s="5">
        <f t="shared" si="2"/>
        <v>0</v>
      </c>
      <c r="L27" s="14"/>
      <c r="M27" s="19"/>
      <c r="P27" s="5">
        <f t="shared" si="3"/>
        <v>0</v>
      </c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6">
        <f t="shared" si="7"/>
        <v>0</v>
      </c>
      <c r="AI27" s="14"/>
      <c r="AJ27" s="5"/>
      <c r="AK27" s="5">
        <f t="shared" si="5"/>
        <v>0</v>
      </c>
      <c r="AL27" s="5">
        <f t="shared" si="0"/>
        <v>0</v>
      </c>
      <c r="AM27" s="11">
        <f t="shared" si="1"/>
        <v>0</v>
      </c>
      <c r="AN27" s="5">
        <f t="shared" si="6"/>
        <v>0</v>
      </c>
    </row>
    <row r="28" spans="1:40" x14ac:dyDescent="0.45">
      <c r="A28" s="25"/>
      <c r="B28" s="26"/>
      <c r="C28" s="27"/>
      <c r="D28" s="4" t="s">
        <v>12</v>
      </c>
      <c r="E28" s="4" t="s">
        <v>13</v>
      </c>
      <c r="H28" s="24"/>
      <c r="I28" s="5"/>
      <c r="J28" s="5"/>
      <c r="K28" s="5">
        <f t="shared" si="2"/>
        <v>0</v>
      </c>
      <c r="L28" s="14"/>
      <c r="M28" s="19"/>
      <c r="P28" s="5">
        <f t="shared" si="3"/>
        <v>0</v>
      </c>
      <c r="R28" s="49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6">
        <f t="shared" si="7"/>
        <v>0</v>
      </c>
      <c r="AI28" s="14"/>
      <c r="AJ28" s="5"/>
      <c r="AK28" s="5">
        <f t="shared" si="5"/>
        <v>0</v>
      </c>
      <c r="AL28" s="5">
        <f t="shared" si="0"/>
        <v>0</v>
      </c>
      <c r="AM28" s="11">
        <f t="shared" si="1"/>
        <v>0</v>
      </c>
      <c r="AN28" s="5">
        <f t="shared" si="6"/>
        <v>0</v>
      </c>
    </row>
    <row r="29" spans="1:40" x14ac:dyDescent="0.45">
      <c r="A29" s="25"/>
      <c r="B29" s="26"/>
      <c r="C29" s="27"/>
      <c r="D29" s="4" t="s">
        <v>12</v>
      </c>
      <c r="E29" s="4" t="s">
        <v>13</v>
      </c>
      <c r="H29" s="24"/>
      <c r="I29" s="5"/>
      <c r="J29" s="5"/>
      <c r="K29" s="5">
        <f t="shared" si="2"/>
        <v>0</v>
      </c>
      <c r="L29" s="14"/>
      <c r="M29" s="19"/>
      <c r="P29" s="5">
        <f t="shared" si="3"/>
        <v>0</v>
      </c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6">
        <f t="shared" si="7"/>
        <v>0</v>
      </c>
      <c r="AI29" s="14"/>
      <c r="AJ29" s="5"/>
      <c r="AK29" s="5">
        <f t="shared" si="5"/>
        <v>0</v>
      </c>
      <c r="AL29" s="5">
        <f t="shared" si="0"/>
        <v>0</v>
      </c>
      <c r="AM29" s="11">
        <f t="shared" si="1"/>
        <v>0</v>
      </c>
      <c r="AN29" s="5">
        <f t="shared" si="6"/>
        <v>0</v>
      </c>
    </row>
    <row r="30" spans="1:40" x14ac:dyDescent="0.45">
      <c r="A30" s="25"/>
      <c r="B30" s="26"/>
      <c r="C30" s="27"/>
      <c r="D30" s="4" t="s">
        <v>12</v>
      </c>
      <c r="E30" s="4" t="s">
        <v>13</v>
      </c>
      <c r="H30" s="24"/>
      <c r="I30" s="5"/>
      <c r="J30" s="5"/>
      <c r="K30" s="5">
        <f t="shared" si="2"/>
        <v>0</v>
      </c>
      <c r="L30" s="14"/>
      <c r="M30" s="19"/>
      <c r="P30" s="5">
        <f t="shared" si="3"/>
        <v>0</v>
      </c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6">
        <f t="shared" si="7"/>
        <v>0</v>
      </c>
      <c r="AI30" s="14"/>
      <c r="AJ30" s="5"/>
      <c r="AK30" s="5">
        <f t="shared" si="5"/>
        <v>0</v>
      </c>
      <c r="AL30" s="5">
        <f t="shared" si="0"/>
        <v>0</v>
      </c>
      <c r="AM30" s="11">
        <f t="shared" si="1"/>
        <v>0</v>
      </c>
      <c r="AN30" s="5">
        <f t="shared" si="6"/>
        <v>0</v>
      </c>
    </row>
    <row r="31" spans="1:40" x14ac:dyDescent="0.45">
      <c r="A31" s="25"/>
      <c r="B31" s="26"/>
      <c r="C31" s="27"/>
      <c r="D31" s="4" t="s">
        <v>12</v>
      </c>
      <c r="E31" s="4" t="s">
        <v>13</v>
      </c>
      <c r="H31" s="24"/>
      <c r="I31" s="5"/>
      <c r="J31" s="5"/>
      <c r="K31" s="5">
        <f t="shared" si="2"/>
        <v>0</v>
      </c>
      <c r="M31" s="19"/>
      <c r="N31" s="3"/>
      <c r="O31" s="3"/>
      <c r="P31" s="5">
        <f t="shared" si="3"/>
        <v>0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6">
        <f t="shared" si="7"/>
        <v>0</v>
      </c>
      <c r="AJ31" s="5"/>
      <c r="AK31" s="5">
        <f t="shared" si="5"/>
        <v>0</v>
      </c>
      <c r="AL31" s="5">
        <f t="shared" si="0"/>
        <v>0</v>
      </c>
      <c r="AM31" s="11">
        <f t="shared" si="1"/>
        <v>0</v>
      </c>
      <c r="AN31" s="5">
        <f t="shared" si="6"/>
        <v>0</v>
      </c>
    </row>
    <row r="32" spans="1:40" x14ac:dyDescent="0.45">
      <c r="A32" s="25"/>
      <c r="B32" s="26"/>
      <c r="C32" s="27"/>
      <c r="D32" s="4" t="s">
        <v>12</v>
      </c>
      <c r="E32" s="4" t="s">
        <v>13</v>
      </c>
      <c r="H32" s="24"/>
      <c r="I32" s="5"/>
      <c r="J32" s="5"/>
      <c r="K32" s="5">
        <f t="shared" si="2"/>
        <v>0</v>
      </c>
      <c r="M32" s="19"/>
      <c r="P32" s="5">
        <f t="shared" si="3"/>
        <v>0</v>
      </c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08"/>
      <c r="AF32" s="13"/>
      <c r="AG32" s="13"/>
      <c r="AH32" s="6">
        <f t="shared" si="7"/>
        <v>0</v>
      </c>
      <c r="AJ32" s="5"/>
      <c r="AK32" s="5">
        <f t="shared" si="5"/>
        <v>0</v>
      </c>
      <c r="AL32" s="5">
        <f t="shared" si="0"/>
        <v>0</v>
      </c>
      <c r="AM32" s="11">
        <f t="shared" si="1"/>
        <v>0</v>
      </c>
      <c r="AN32" s="5">
        <f t="shared" si="6"/>
        <v>0</v>
      </c>
    </row>
    <row r="33" spans="1:40" x14ac:dyDescent="0.45">
      <c r="A33" s="25"/>
      <c r="B33" s="26"/>
      <c r="C33" s="27"/>
      <c r="D33" s="4" t="s">
        <v>12</v>
      </c>
      <c r="E33" s="4" t="s">
        <v>13</v>
      </c>
      <c r="H33" s="24"/>
      <c r="I33" s="5"/>
      <c r="J33" s="5"/>
      <c r="K33" s="5"/>
      <c r="M33" s="19"/>
      <c r="P33" s="5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08"/>
      <c r="AF33" s="49"/>
      <c r="AG33" s="49"/>
      <c r="AH33" s="6">
        <f t="shared" si="7"/>
        <v>0</v>
      </c>
      <c r="AJ33" s="5"/>
      <c r="AK33" s="5">
        <f t="shared" si="5"/>
        <v>0</v>
      </c>
      <c r="AL33" s="5"/>
      <c r="AM33" s="11"/>
      <c r="AN33" s="5">
        <f t="shared" si="6"/>
        <v>0</v>
      </c>
    </row>
    <row r="34" spans="1:40" s="3" customFormat="1" x14ac:dyDescent="0.45">
      <c r="A34" s="3" t="str">
        <f>+A3</f>
        <v>METERS # 111</v>
      </c>
      <c r="B34" s="4"/>
      <c r="C34" s="2"/>
      <c r="D34" s="8"/>
      <c r="E34" s="8"/>
      <c r="H34" s="9">
        <f>SUM(H4:H32)</f>
        <v>313651.07</v>
      </c>
      <c r="I34" s="9">
        <f>SUM(I4:I31)</f>
        <v>341947.49</v>
      </c>
      <c r="J34" s="9">
        <f>SUM(J4:J31)</f>
        <v>0</v>
      </c>
      <c r="K34" s="12">
        <f>SUM(K4:K32)</f>
        <v>655598.56000000006</v>
      </c>
      <c r="L34" s="16">
        <f>SUM(L4:L32)</f>
        <v>0</v>
      </c>
      <c r="M34" s="20"/>
      <c r="N34"/>
      <c r="O34"/>
      <c r="P34" s="9">
        <f>SUM(P4:P32)</f>
        <v>655598.56000000006</v>
      </c>
      <c r="R34" s="15">
        <f t="shared" ref="R34:AI34" si="8">SUM(R4:R32)</f>
        <v>0</v>
      </c>
      <c r="S34" s="15">
        <f t="shared" si="8"/>
        <v>0</v>
      </c>
      <c r="T34" s="15">
        <f t="shared" si="8"/>
        <v>0</v>
      </c>
      <c r="U34" s="15">
        <f t="shared" si="8"/>
        <v>0</v>
      </c>
      <c r="V34" s="15">
        <f t="shared" si="8"/>
        <v>0</v>
      </c>
      <c r="W34" s="15">
        <f t="shared" si="8"/>
        <v>0</v>
      </c>
      <c r="X34" s="15">
        <f t="shared" si="8"/>
        <v>0</v>
      </c>
      <c r="Y34" s="15">
        <f t="shared" si="8"/>
        <v>0</v>
      </c>
      <c r="Z34" s="15">
        <f t="shared" si="8"/>
        <v>0</v>
      </c>
      <c r="AA34" s="15">
        <f t="shared" si="8"/>
        <v>0</v>
      </c>
      <c r="AB34" s="51">
        <f t="shared" si="8"/>
        <v>0</v>
      </c>
      <c r="AC34" s="51">
        <f t="shared" si="8"/>
        <v>0</v>
      </c>
      <c r="AD34" s="51">
        <f t="shared" si="8"/>
        <v>0</v>
      </c>
      <c r="AE34" s="109">
        <f t="shared" si="8"/>
        <v>1066.7099999999998</v>
      </c>
      <c r="AF34" s="107">
        <f t="shared" ref="AF34:AG34" si="9">SUM(AF4:AF32)</f>
        <v>3042.8999999999992</v>
      </c>
      <c r="AG34" s="107">
        <f t="shared" si="9"/>
        <v>7203.71</v>
      </c>
      <c r="AH34" s="16">
        <f t="shared" ref="AH34" si="10">SUM(AH4:AH32)</f>
        <v>16154.165000000001</v>
      </c>
      <c r="AI34" s="16">
        <f t="shared" si="8"/>
        <v>0</v>
      </c>
      <c r="AJ34" s="9"/>
      <c r="AK34" s="9">
        <f>SUM(AK4:AK32)</f>
        <v>11313.32</v>
      </c>
      <c r="AL34" s="9">
        <f>SUM(AL4:AL32)</f>
        <v>27467.485000000001</v>
      </c>
      <c r="AM34" s="9">
        <f>SUM(AM4:AM32)</f>
        <v>628131.07499999995</v>
      </c>
      <c r="AN34" s="9">
        <f>SUM(AN4:AN32)</f>
        <v>0</v>
      </c>
    </row>
    <row r="35" spans="1:40" x14ac:dyDescent="0.45">
      <c r="H35" s="5"/>
      <c r="I35" s="5"/>
      <c r="J35" s="5"/>
      <c r="K35" s="5">
        <f>+H34+I34-J34-K34</f>
        <v>0</v>
      </c>
      <c r="L35" s="14"/>
      <c r="M35" s="18"/>
      <c r="N35" s="38"/>
      <c r="O35" s="38"/>
      <c r="P35" s="5"/>
      <c r="R35" s="46">
        <f>SUM(R34:AC34)</f>
        <v>0</v>
      </c>
      <c r="W35" s="5"/>
      <c r="X35" s="5"/>
      <c r="Y35" s="5"/>
      <c r="Z35" s="5"/>
      <c r="AA35" s="5"/>
      <c r="AB35" s="5"/>
      <c r="AC35" s="5"/>
      <c r="AD35" s="5"/>
      <c r="AE35" s="91"/>
      <c r="AF35" s="106"/>
      <c r="AG35" s="106"/>
      <c r="AJ35" s="5"/>
      <c r="AK35" s="5"/>
      <c r="AL35" s="5"/>
    </row>
    <row r="36" spans="1:40" x14ac:dyDescent="0.45">
      <c r="A36" t="s">
        <v>33</v>
      </c>
      <c r="H36" s="5">
        <f>+'111'!H31</f>
        <v>358605.28</v>
      </c>
      <c r="I36" s="5">
        <f>+'111'!I31</f>
        <v>0</v>
      </c>
      <c r="J36" s="5">
        <f>+'111'!J31</f>
        <v>204940.18</v>
      </c>
      <c r="K36" s="5">
        <f>+'111'!K31</f>
        <v>153665.09999999998</v>
      </c>
      <c r="L36" s="6">
        <f>+'111'!L31</f>
        <v>-15749.24</v>
      </c>
      <c r="M36" s="5">
        <f>+'111'!M31</f>
        <v>0</v>
      </c>
      <c r="P36" s="5">
        <f>+'111'!P31</f>
        <v>153665.09999999998</v>
      </c>
      <c r="Q36" s="5">
        <f>+'111'!Q31</f>
        <v>0</v>
      </c>
      <c r="R36" s="5">
        <f>+'111'!R31</f>
        <v>215730.91399999999</v>
      </c>
      <c r="S36" s="5">
        <f>+'111'!S31</f>
        <v>10352.759999999998</v>
      </c>
      <c r="T36" s="5">
        <f>+'111'!T31</f>
        <v>10001.59</v>
      </c>
      <c r="U36" s="5">
        <f>+'111'!U31</f>
        <v>9781.09</v>
      </c>
      <c r="V36" s="5">
        <f>+'111'!V31</f>
        <v>9243.3499999999985</v>
      </c>
      <c r="W36" s="5">
        <f>+'111'!W31</f>
        <v>9132.2799999999988</v>
      </c>
      <c r="X36" s="5">
        <f>+'111'!X31</f>
        <v>8839.9599999999991</v>
      </c>
      <c r="Y36" s="5">
        <f>+'111'!Y31</f>
        <v>8647.09</v>
      </c>
      <c r="Z36" s="5">
        <f>+'111'!Z31</f>
        <v>8407.3799999999992</v>
      </c>
      <c r="AA36" s="5">
        <f>+'111'!AA31</f>
        <v>-93348.94</v>
      </c>
      <c r="AB36" s="5">
        <f>+'111'!AB31</f>
        <v>-2110.5900000000015</v>
      </c>
      <c r="AC36" s="5">
        <f>+'111'!AC31</f>
        <v>-8473.2800000000025</v>
      </c>
      <c r="AD36" s="5">
        <f>+'111'!AD31</f>
        <v>-6428.8200000000024</v>
      </c>
      <c r="AE36" s="91">
        <f>+'111'!AE31</f>
        <v>-6771.7800000000007</v>
      </c>
      <c r="AF36" s="91">
        <f>+'111'!AF31</f>
        <v>-13054.579999999994</v>
      </c>
      <c r="AG36" s="91">
        <f>+'111'!AG31</f>
        <v>-10816.52</v>
      </c>
      <c r="AH36" s="6">
        <f>+'111'!AH31</f>
        <v>4924.6500000000005</v>
      </c>
      <c r="AI36" s="6">
        <f>+'111'!AI31</f>
        <v>-15749.24</v>
      </c>
      <c r="AJ36" s="5"/>
      <c r="AK36" s="5">
        <f>+'111'!AK31</f>
        <v>149131.90399999998</v>
      </c>
      <c r="AL36" s="5">
        <f>+'111'!AL31</f>
        <v>138307.31399999998</v>
      </c>
      <c r="AM36" s="5">
        <f>+'111'!AM31</f>
        <v>15357.786000000013</v>
      </c>
      <c r="AN36" s="5">
        <f>+'111'!AN31</f>
        <v>11856.689999999997</v>
      </c>
    </row>
    <row r="37" spans="1:40" x14ac:dyDescent="0.45">
      <c r="A37" t="s">
        <v>34</v>
      </c>
      <c r="H37" s="5">
        <f>+'111 (2)'!H34</f>
        <v>425184.45999999996</v>
      </c>
      <c r="I37" s="5">
        <f>+'111 (2)'!I34</f>
        <v>0</v>
      </c>
      <c r="J37" s="5">
        <f>+'111 (2)'!J34</f>
        <v>0</v>
      </c>
      <c r="K37" s="5">
        <f>+'111 (2)'!K34</f>
        <v>425184.45999999996</v>
      </c>
      <c r="L37" s="6">
        <f>+'111 (2)'!L34</f>
        <v>0</v>
      </c>
      <c r="M37" s="5">
        <f>+'111 (2)'!M34</f>
        <v>0</v>
      </c>
      <c r="P37" s="5">
        <f>+'111 (2)'!P34</f>
        <v>425184.45999999996</v>
      </c>
      <c r="Q37" s="5">
        <f>+'111 (2)'!Q34</f>
        <v>0</v>
      </c>
      <c r="R37" s="5">
        <f>+'111 (2)'!R34</f>
        <v>11693</v>
      </c>
      <c r="S37" s="5">
        <f>+'111 (2)'!S34</f>
        <v>3728.8199999999997</v>
      </c>
      <c r="T37" s="5">
        <f>+'111 (2)'!T34</f>
        <v>4250.1000000000004</v>
      </c>
      <c r="U37" s="5">
        <f>+'111 (2)'!U34</f>
        <v>4719.6000000000004</v>
      </c>
      <c r="V37" s="5">
        <f>+'111 (2)'!V34</f>
        <v>4967.1000000000004</v>
      </c>
      <c r="W37" s="5">
        <f>+'111 (2)'!W34</f>
        <v>5119.6000000000004</v>
      </c>
      <c r="X37" s="5">
        <f>+'111 (2)'!X34</f>
        <v>5284.6</v>
      </c>
      <c r="Y37" s="5">
        <f>+'111 (2)'!Y34</f>
        <v>5468.6</v>
      </c>
      <c r="Z37" s="5">
        <f>+'111 (2)'!Z34</f>
        <v>5722.6</v>
      </c>
      <c r="AA37" s="5">
        <f>+'111 (2)'!AA34</f>
        <v>6152.6</v>
      </c>
      <c r="AB37" s="5">
        <f>+'111 (2)'!AB34</f>
        <v>7446.1</v>
      </c>
      <c r="AC37" s="5">
        <f>+'111 (2)'!AC34</f>
        <v>9198.6</v>
      </c>
      <c r="AD37" s="5">
        <f>+'111 (2)'!AD34</f>
        <v>13067.125000000002</v>
      </c>
      <c r="AE37" s="91">
        <f>+'111 (2)'!AE34</f>
        <v>14172.82</v>
      </c>
      <c r="AF37" s="91">
        <f>+'111 (2)'!AF34</f>
        <v>14172.82</v>
      </c>
      <c r="AG37" s="91">
        <f>+'111 (2)'!AG34</f>
        <v>14172.82</v>
      </c>
      <c r="AH37" s="6">
        <f>+'111 (2)'!AH34</f>
        <v>14172.82</v>
      </c>
      <c r="AI37" s="6">
        <f>+'111 (2)'!AI34</f>
        <v>0</v>
      </c>
      <c r="AJ37" s="5"/>
      <c r="AK37" s="5">
        <f>+'111 (2)'!AK34</f>
        <v>129336.905</v>
      </c>
      <c r="AL37" s="5">
        <f>+'111 (2)'!AL34</f>
        <v>143509.72499999998</v>
      </c>
      <c r="AM37" s="5">
        <f>+'111 (2)'!AM34</f>
        <v>281674.73499999999</v>
      </c>
      <c r="AN37" s="5">
        <f>+'111 (2)'!AN34</f>
        <v>0</v>
      </c>
    </row>
    <row r="38" spans="1:40" x14ac:dyDescent="0.45">
      <c r="A38" t="s">
        <v>36</v>
      </c>
      <c r="H38" s="5">
        <f>+H34</f>
        <v>313651.07</v>
      </c>
      <c r="I38" s="5">
        <f t="shared" ref="I38:AM38" si="11">+I34</f>
        <v>341947.49</v>
      </c>
      <c r="J38" s="5">
        <f t="shared" si="11"/>
        <v>0</v>
      </c>
      <c r="K38" s="5">
        <f t="shared" si="11"/>
        <v>655598.56000000006</v>
      </c>
      <c r="L38" s="6">
        <f t="shared" ref="L38" si="12">+L34</f>
        <v>0</v>
      </c>
      <c r="M38" s="5">
        <f t="shared" si="11"/>
        <v>0</v>
      </c>
      <c r="P38" s="5">
        <f t="shared" si="11"/>
        <v>655598.56000000006</v>
      </c>
      <c r="Q38" s="5">
        <f t="shared" si="11"/>
        <v>0</v>
      </c>
      <c r="R38" s="5">
        <f t="shared" si="11"/>
        <v>0</v>
      </c>
      <c r="S38" s="5">
        <f t="shared" si="11"/>
        <v>0</v>
      </c>
      <c r="T38" s="5">
        <f t="shared" si="11"/>
        <v>0</v>
      </c>
      <c r="U38" s="5">
        <f t="shared" si="11"/>
        <v>0</v>
      </c>
      <c r="V38" s="5">
        <f t="shared" si="11"/>
        <v>0</v>
      </c>
      <c r="W38" s="5">
        <f t="shared" si="11"/>
        <v>0</v>
      </c>
      <c r="X38" s="5">
        <f t="shared" si="11"/>
        <v>0</v>
      </c>
      <c r="Y38" s="5">
        <f t="shared" si="11"/>
        <v>0</v>
      </c>
      <c r="Z38" s="5">
        <f t="shared" si="11"/>
        <v>0</v>
      </c>
      <c r="AA38" s="5">
        <f t="shared" si="11"/>
        <v>0</v>
      </c>
      <c r="AB38" s="5">
        <f t="shared" si="11"/>
        <v>0</v>
      </c>
      <c r="AC38" s="5">
        <f t="shared" si="11"/>
        <v>0</v>
      </c>
      <c r="AD38" s="5">
        <f t="shared" si="11"/>
        <v>0</v>
      </c>
      <c r="AE38" s="91">
        <f t="shared" si="11"/>
        <v>1066.7099999999998</v>
      </c>
      <c r="AF38" s="91">
        <f t="shared" ref="AF38" si="13">+AF34</f>
        <v>3042.8999999999992</v>
      </c>
      <c r="AG38" s="91">
        <f t="shared" ref="AG38:AH38" si="14">+AG34</f>
        <v>7203.71</v>
      </c>
      <c r="AH38" s="5">
        <f t="shared" si="14"/>
        <v>16154.165000000001</v>
      </c>
      <c r="AI38" s="6">
        <f t="shared" si="11"/>
        <v>0</v>
      </c>
      <c r="AJ38" s="5"/>
      <c r="AK38" s="5">
        <f t="shared" si="11"/>
        <v>11313.32</v>
      </c>
      <c r="AL38" s="5">
        <f t="shared" si="11"/>
        <v>27467.485000000001</v>
      </c>
      <c r="AM38" s="5">
        <f t="shared" si="11"/>
        <v>628131.07499999995</v>
      </c>
      <c r="AN38" s="5">
        <f t="shared" ref="AN38" si="15">+AN34</f>
        <v>0</v>
      </c>
    </row>
    <row r="39" spans="1:40" s="38" customFormat="1" x14ac:dyDescent="0.45">
      <c r="A39" s="38" t="str">
        <f>+A34</f>
        <v>METERS # 111</v>
      </c>
      <c r="B39" s="39" t="s">
        <v>38</v>
      </c>
      <c r="C39" s="40"/>
      <c r="D39" s="40"/>
      <c r="E39" s="40"/>
      <c r="H39" s="41">
        <f>SUM(H36:H38)</f>
        <v>1097440.81</v>
      </c>
      <c r="I39" s="41">
        <f t="shared" ref="I39:AM39" si="16">SUM(I36:I38)</f>
        <v>341947.49</v>
      </c>
      <c r="J39" s="41">
        <f t="shared" si="16"/>
        <v>204940.18</v>
      </c>
      <c r="K39" s="41">
        <f t="shared" si="16"/>
        <v>1234448.1200000001</v>
      </c>
      <c r="L39" s="10">
        <f t="shared" si="16"/>
        <v>-15749.24</v>
      </c>
      <c r="M39" s="41">
        <f t="shared" si="16"/>
        <v>0</v>
      </c>
      <c r="N39"/>
      <c r="O39"/>
      <c r="P39" s="41">
        <f t="shared" si="16"/>
        <v>1234448.1200000001</v>
      </c>
      <c r="Q39" s="41">
        <f t="shared" si="16"/>
        <v>0</v>
      </c>
      <c r="R39" s="41">
        <f t="shared" si="16"/>
        <v>227423.91399999999</v>
      </c>
      <c r="S39" s="41">
        <f t="shared" si="16"/>
        <v>14081.579999999998</v>
      </c>
      <c r="T39" s="41">
        <f t="shared" si="16"/>
        <v>14251.69</v>
      </c>
      <c r="U39" s="41">
        <f t="shared" si="16"/>
        <v>14500.69</v>
      </c>
      <c r="V39" s="41">
        <f t="shared" si="16"/>
        <v>14210.449999999999</v>
      </c>
      <c r="W39" s="41">
        <f t="shared" si="16"/>
        <v>14251.88</v>
      </c>
      <c r="X39" s="41">
        <f t="shared" si="16"/>
        <v>14124.56</v>
      </c>
      <c r="Y39" s="41">
        <f t="shared" si="16"/>
        <v>14115.69</v>
      </c>
      <c r="Z39" s="41">
        <f t="shared" si="16"/>
        <v>14129.98</v>
      </c>
      <c r="AA39" s="41">
        <f t="shared" si="16"/>
        <v>-87196.34</v>
      </c>
      <c r="AB39" s="41">
        <f t="shared" si="16"/>
        <v>5335.5099999999984</v>
      </c>
      <c r="AC39" s="41">
        <f>SUM(AC36:AC38)</f>
        <v>725.31999999999789</v>
      </c>
      <c r="AD39" s="41">
        <f>SUM(AD36:AD38)</f>
        <v>6638.3049999999994</v>
      </c>
      <c r="AE39" s="110">
        <f t="shared" si="16"/>
        <v>8467.7499999999982</v>
      </c>
      <c r="AF39" s="110">
        <f t="shared" ref="AF39" si="17">SUM(AF36:AF38)</f>
        <v>4161.1400000000049</v>
      </c>
      <c r="AG39" s="110">
        <f t="shared" ref="AG39:AH39" si="18">SUM(AG36:AG38)</f>
        <v>10560.009999999998</v>
      </c>
      <c r="AH39" s="41">
        <f t="shared" si="18"/>
        <v>35251.635000000002</v>
      </c>
      <c r="AI39" s="10">
        <f t="shared" si="16"/>
        <v>-15749.24</v>
      </c>
      <c r="AJ39" s="41"/>
      <c r="AK39" s="41">
        <f t="shared" si="16"/>
        <v>289782.12900000002</v>
      </c>
      <c r="AL39" s="41">
        <f t="shared" si="16"/>
        <v>309284.52399999998</v>
      </c>
      <c r="AM39" s="41">
        <f t="shared" si="16"/>
        <v>925163.5959999999</v>
      </c>
      <c r="AN39" s="41">
        <f t="shared" ref="AN39" si="19">SUM(AN36:AN38)</f>
        <v>11856.689999999997</v>
      </c>
    </row>
    <row r="40" spans="1:40" x14ac:dyDescent="0.45">
      <c r="H40" s="5"/>
      <c r="I40" s="5"/>
      <c r="J40" s="5"/>
      <c r="K40" s="5"/>
      <c r="M40" s="18"/>
      <c r="P40" s="5"/>
      <c r="W40" s="5"/>
      <c r="X40" s="5"/>
      <c r="Y40" s="5"/>
      <c r="Z40" s="5"/>
      <c r="AA40" s="5"/>
      <c r="AB40" s="5"/>
      <c r="AC40" s="5"/>
      <c r="AD40" s="5"/>
      <c r="AE40" s="91"/>
      <c r="AF40" s="5"/>
      <c r="AG40" s="5"/>
      <c r="AJ40" s="5"/>
      <c r="AK40" s="5"/>
      <c r="AL40" s="5"/>
    </row>
    <row r="41" spans="1:40" x14ac:dyDescent="0.45">
      <c r="H41" s="5"/>
      <c r="I41" s="5"/>
      <c r="J41" s="5"/>
      <c r="K41" s="5"/>
      <c r="M41" s="18"/>
      <c r="P41" s="5"/>
      <c r="W41" s="5"/>
      <c r="X41" s="5"/>
      <c r="Y41" s="5"/>
      <c r="Z41" s="5"/>
      <c r="AA41" s="5"/>
      <c r="AB41" s="5"/>
      <c r="AC41" s="5"/>
      <c r="AD41" s="5"/>
      <c r="AE41" s="91"/>
      <c r="AF41" s="5"/>
      <c r="AG41" s="5"/>
      <c r="AJ41" s="5"/>
      <c r="AK41" s="5"/>
      <c r="AL41" s="5"/>
    </row>
    <row r="42" spans="1:40" x14ac:dyDescent="0.45">
      <c r="H42" s="5"/>
      <c r="I42" s="5"/>
      <c r="J42" s="5"/>
      <c r="K42" s="5"/>
      <c r="M42" s="18"/>
      <c r="P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J42" s="5"/>
      <c r="AK42" s="5"/>
      <c r="AL42" s="5"/>
    </row>
    <row r="43" spans="1:40" x14ac:dyDescent="0.45">
      <c r="H43" s="5"/>
      <c r="I43" s="5"/>
      <c r="J43" s="5"/>
      <c r="K43" s="5"/>
      <c r="M43" s="18"/>
      <c r="P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J43" s="5"/>
      <c r="AK43" s="5"/>
      <c r="AL43" s="5"/>
    </row>
    <row r="44" spans="1:40" x14ac:dyDescent="0.45">
      <c r="H44" s="5"/>
      <c r="I44" s="5"/>
      <c r="J44" s="5"/>
      <c r="K44" s="5"/>
      <c r="M44" s="18"/>
      <c r="P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J44" s="5"/>
      <c r="AK44" s="5"/>
      <c r="AL44" s="5"/>
    </row>
    <row r="45" spans="1:40" x14ac:dyDescent="0.45">
      <c r="H45" s="5"/>
      <c r="I45" s="5"/>
      <c r="J45" s="5"/>
      <c r="K45" s="5"/>
      <c r="M45" s="18"/>
      <c r="P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J45" s="5"/>
      <c r="AK45" s="5"/>
      <c r="AL45" s="5"/>
    </row>
    <row r="46" spans="1:40" x14ac:dyDescent="0.45">
      <c r="H46" s="5"/>
      <c r="I46" s="5"/>
      <c r="J46" s="5"/>
      <c r="K46" s="5"/>
      <c r="M46" s="18"/>
      <c r="P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J46" s="5"/>
      <c r="AK46" s="5"/>
      <c r="AL46" s="5"/>
    </row>
    <row r="47" spans="1:40" x14ac:dyDescent="0.45">
      <c r="H47" s="5"/>
      <c r="I47" s="5"/>
      <c r="J47" s="5"/>
      <c r="K47" s="5"/>
      <c r="M47" s="18"/>
      <c r="P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J47" s="5"/>
      <c r="AK47" s="5"/>
      <c r="AL47" s="5"/>
    </row>
    <row r="48" spans="1:40" x14ac:dyDescent="0.45">
      <c r="H48" s="5"/>
      <c r="I48" s="5"/>
      <c r="J48" s="5"/>
      <c r="K48" s="5"/>
      <c r="M48" s="18"/>
      <c r="P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J48" s="5"/>
      <c r="AK48" s="5"/>
      <c r="AL48" s="5"/>
    </row>
    <row r="49" spans="8:38" x14ac:dyDescent="0.45">
      <c r="H49" s="5"/>
      <c r="I49" s="5"/>
      <c r="J49" s="5"/>
      <c r="K49" s="5"/>
      <c r="M49" s="18"/>
      <c r="P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J49" s="5"/>
      <c r="AK49" s="5"/>
      <c r="AL49" s="5"/>
    </row>
    <row r="50" spans="8:38" x14ac:dyDescent="0.45">
      <c r="H50" s="5"/>
      <c r="I50" s="5"/>
      <c r="J50" s="5"/>
      <c r="K50" s="5"/>
      <c r="M50" s="18"/>
      <c r="P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J50" s="5"/>
      <c r="AK50" s="5"/>
      <c r="AL50" s="5"/>
    </row>
    <row r="51" spans="8:38" x14ac:dyDescent="0.45">
      <c r="H51" s="5"/>
      <c r="I51" s="5"/>
      <c r="J51" s="5"/>
      <c r="K51" s="5"/>
      <c r="M51" s="18"/>
      <c r="P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J51" s="5"/>
      <c r="AK51" s="5"/>
      <c r="AL51" s="5"/>
    </row>
    <row r="52" spans="8:38" x14ac:dyDescent="0.45">
      <c r="H52" s="5"/>
      <c r="I52" s="5"/>
      <c r="J52" s="5"/>
      <c r="K52" s="5"/>
      <c r="M52" s="18"/>
      <c r="P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J52" s="5"/>
      <c r="AK52" s="5"/>
      <c r="AL52" s="5"/>
    </row>
    <row r="53" spans="8:38" x14ac:dyDescent="0.45">
      <c r="H53" s="5"/>
      <c r="I53" s="5"/>
      <c r="J53" s="5"/>
      <c r="K53" s="5"/>
      <c r="M53" s="18"/>
      <c r="P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J53" s="5"/>
      <c r="AK53" s="5"/>
      <c r="AL53" s="5"/>
    </row>
    <row r="54" spans="8:38" x14ac:dyDescent="0.45">
      <c r="H54" s="5"/>
      <c r="I54" s="5"/>
      <c r="J54" s="5"/>
      <c r="K54" s="5"/>
      <c r="M54" s="18"/>
      <c r="P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J54" s="5"/>
      <c r="AK54" s="5"/>
      <c r="AL54" s="5"/>
    </row>
    <row r="55" spans="8:38" x14ac:dyDescent="0.45">
      <c r="H55" s="5"/>
      <c r="I55" s="5"/>
      <c r="J55" s="5"/>
      <c r="K55" s="5"/>
      <c r="M55" s="18"/>
      <c r="P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J55" s="5"/>
      <c r="AK55" s="5"/>
      <c r="AL55" s="5"/>
    </row>
    <row r="56" spans="8:38" x14ac:dyDescent="0.45">
      <c r="H56" s="5"/>
      <c r="I56" s="5"/>
      <c r="J56" s="5"/>
      <c r="K56" s="5"/>
      <c r="M56" s="18"/>
      <c r="P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J56" s="5"/>
      <c r="AK56" s="5"/>
      <c r="AL56" s="5"/>
    </row>
    <row r="57" spans="8:38" x14ac:dyDescent="0.45">
      <c r="H57" s="5"/>
      <c r="I57" s="5"/>
      <c r="J57" s="5"/>
      <c r="K57" s="5"/>
      <c r="M57" s="18"/>
      <c r="P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J57" s="5"/>
      <c r="AK57" s="5"/>
      <c r="AL57" s="5"/>
    </row>
    <row r="58" spans="8:38" x14ac:dyDescent="0.45">
      <c r="H58" s="5"/>
      <c r="I58" s="5"/>
      <c r="J58" s="5"/>
      <c r="K58" s="5"/>
      <c r="M58" s="18"/>
      <c r="P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J58" s="5"/>
      <c r="AK58" s="5"/>
      <c r="AL58" s="5"/>
    </row>
    <row r="59" spans="8:38" x14ac:dyDescent="0.45">
      <c r="H59" s="5"/>
      <c r="I59" s="5"/>
      <c r="J59" s="5"/>
      <c r="K59" s="5"/>
      <c r="M59" s="18"/>
      <c r="P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J59" s="5"/>
      <c r="AK59" s="5"/>
      <c r="AL59" s="5"/>
    </row>
    <row r="60" spans="8:38" x14ac:dyDescent="0.45">
      <c r="H60" s="5"/>
      <c r="I60" s="5"/>
      <c r="J60" s="5"/>
      <c r="K60" s="5"/>
      <c r="M60" s="18"/>
      <c r="P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J60" s="5"/>
      <c r="AK60" s="5"/>
      <c r="AL60" s="5"/>
    </row>
    <row r="61" spans="8:38" x14ac:dyDescent="0.45">
      <c r="H61" s="5"/>
      <c r="I61" s="5"/>
      <c r="J61" s="5"/>
      <c r="K61" s="5"/>
      <c r="M61" s="18"/>
      <c r="P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J61" s="5"/>
      <c r="AK61" s="5"/>
      <c r="AL61" s="5"/>
    </row>
    <row r="62" spans="8:38" x14ac:dyDescent="0.45">
      <c r="H62" s="5"/>
      <c r="I62" s="5"/>
      <c r="J62" s="5"/>
      <c r="K62" s="5"/>
      <c r="M62" s="18"/>
      <c r="P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J62" s="5"/>
      <c r="AK62" s="5"/>
      <c r="AL62" s="5"/>
    </row>
    <row r="63" spans="8:38" x14ac:dyDescent="0.45">
      <c r="H63" s="5"/>
      <c r="I63" s="5"/>
      <c r="J63" s="5"/>
      <c r="K63" s="5"/>
      <c r="M63" s="18"/>
      <c r="P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J63" s="5"/>
      <c r="AK63" s="5"/>
      <c r="AL63" s="5"/>
    </row>
    <row r="64" spans="8:38" x14ac:dyDescent="0.45">
      <c r="H64" s="5"/>
      <c r="I64" s="5"/>
      <c r="J64" s="5"/>
      <c r="K64" s="5"/>
      <c r="M64" s="18"/>
      <c r="P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J64" s="5"/>
      <c r="AK64" s="5"/>
      <c r="AL64" s="5"/>
    </row>
    <row r="65" spans="8:38" x14ac:dyDescent="0.45">
      <c r="H65" s="5"/>
      <c r="I65" s="5"/>
      <c r="J65" s="5"/>
      <c r="K65" s="5"/>
      <c r="M65" s="18"/>
      <c r="P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J65" s="5"/>
      <c r="AK65" s="5"/>
      <c r="AL65" s="5"/>
    </row>
    <row r="66" spans="8:38" x14ac:dyDescent="0.45">
      <c r="H66" s="5"/>
      <c r="I66" s="5"/>
      <c r="J66" s="5"/>
      <c r="K66" s="5"/>
      <c r="M66" s="18"/>
      <c r="P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J66" s="5"/>
      <c r="AK66" s="5"/>
      <c r="AL66" s="5"/>
    </row>
    <row r="67" spans="8:38" x14ac:dyDescent="0.45">
      <c r="H67" s="5"/>
      <c r="I67" s="5"/>
      <c r="J67" s="5"/>
      <c r="K67" s="5"/>
      <c r="M67" s="18"/>
      <c r="P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J67" s="5"/>
      <c r="AK67" s="5"/>
      <c r="AL67" s="5"/>
    </row>
    <row r="68" spans="8:38" x14ac:dyDescent="0.45">
      <c r="H68" s="5"/>
      <c r="I68" s="5"/>
      <c r="J68" s="5"/>
      <c r="K68" s="5"/>
      <c r="M68" s="18"/>
      <c r="P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J68" s="5"/>
      <c r="AK68" s="5"/>
      <c r="AL68" s="5"/>
    </row>
    <row r="69" spans="8:38" x14ac:dyDescent="0.45">
      <c r="H69" s="5"/>
      <c r="I69" s="5"/>
      <c r="J69" s="5"/>
      <c r="K69" s="5"/>
      <c r="M69" s="18"/>
      <c r="P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J69" s="5"/>
      <c r="AK69" s="5"/>
      <c r="AL69" s="5"/>
    </row>
    <row r="70" spans="8:38" x14ac:dyDescent="0.45">
      <c r="H70" s="5"/>
      <c r="I70" s="5"/>
      <c r="J70" s="5"/>
      <c r="K70" s="5"/>
      <c r="M70" s="18"/>
      <c r="P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J70" s="5"/>
      <c r="AK70" s="5"/>
      <c r="AL70" s="5"/>
    </row>
    <row r="71" spans="8:38" x14ac:dyDescent="0.45">
      <c r="H71" s="5"/>
      <c r="I71" s="5"/>
      <c r="J71" s="5"/>
      <c r="K71" s="5"/>
      <c r="M71" s="18"/>
      <c r="P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J71" s="5"/>
      <c r="AK71" s="5"/>
      <c r="AL71" s="5"/>
    </row>
    <row r="72" spans="8:38" x14ac:dyDescent="0.45">
      <c r="H72" s="5"/>
      <c r="I72" s="5"/>
      <c r="J72" s="5"/>
      <c r="K72" s="5"/>
      <c r="M72" s="18"/>
      <c r="P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J72" s="5"/>
      <c r="AK72" s="5"/>
      <c r="AL72" s="5"/>
    </row>
    <row r="73" spans="8:38" x14ac:dyDescent="0.45">
      <c r="H73" s="5"/>
      <c r="I73" s="5"/>
      <c r="J73" s="5"/>
      <c r="K73" s="5"/>
      <c r="M73" s="18"/>
      <c r="P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J73" s="5"/>
      <c r="AK73" s="5"/>
      <c r="AL73" s="5"/>
    </row>
    <row r="74" spans="8:38" x14ac:dyDescent="0.45">
      <c r="H74" s="5"/>
      <c r="I74" s="5"/>
      <c r="J74" s="5"/>
      <c r="K74" s="5"/>
      <c r="M74" s="18"/>
      <c r="P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J74" s="5"/>
      <c r="AK74" s="5"/>
      <c r="AL74" s="5"/>
    </row>
    <row r="75" spans="8:38" x14ac:dyDescent="0.45">
      <c r="H75" s="5"/>
      <c r="I75" s="5"/>
      <c r="J75" s="5"/>
      <c r="K75" s="5"/>
      <c r="M75" s="18"/>
      <c r="P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J75" s="5"/>
      <c r="AK75" s="5"/>
      <c r="AL75" s="5"/>
    </row>
    <row r="76" spans="8:38" x14ac:dyDescent="0.45">
      <c r="H76" s="5"/>
      <c r="I76" s="5"/>
      <c r="J76" s="5"/>
      <c r="K76" s="5"/>
      <c r="M76" s="18"/>
      <c r="P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J76" s="5"/>
      <c r="AK76" s="5"/>
      <c r="AL76" s="5"/>
    </row>
    <row r="77" spans="8:38" x14ac:dyDescent="0.45">
      <c r="H77" s="5"/>
      <c r="I77" s="5"/>
      <c r="J77" s="5"/>
      <c r="K77" s="5"/>
      <c r="M77" s="18"/>
      <c r="P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J77" s="5"/>
      <c r="AK77" s="5"/>
      <c r="AL77" s="5"/>
    </row>
    <row r="78" spans="8:38" x14ac:dyDescent="0.45">
      <c r="H78" s="5"/>
      <c r="I78" s="5"/>
      <c r="J78" s="5"/>
      <c r="K78" s="5"/>
      <c r="M78" s="18"/>
      <c r="P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J78" s="5"/>
      <c r="AK78" s="5"/>
      <c r="AL78" s="5"/>
    </row>
    <row r="79" spans="8:38" x14ac:dyDescent="0.45">
      <c r="H79" s="5"/>
      <c r="I79" s="5"/>
      <c r="J79" s="5"/>
      <c r="K79" s="5"/>
      <c r="M79" s="18"/>
      <c r="P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J79" s="5"/>
      <c r="AK79" s="5"/>
      <c r="AL79" s="5"/>
    </row>
    <row r="80" spans="8:38" x14ac:dyDescent="0.45">
      <c r="H80" s="5"/>
      <c r="I80" s="5"/>
      <c r="J80" s="5"/>
      <c r="K80" s="5"/>
      <c r="M80" s="18"/>
      <c r="P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J80" s="5"/>
      <c r="AK80" s="5"/>
      <c r="AL80" s="5"/>
    </row>
    <row r="81" spans="8:38" x14ac:dyDescent="0.45">
      <c r="H81" s="5"/>
      <c r="I81" s="5"/>
      <c r="J81" s="5"/>
      <c r="K81" s="5"/>
      <c r="M81" s="18"/>
      <c r="P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J81" s="5"/>
      <c r="AK81" s="5"/>
      <c r="AL81" s="5"/>
    </row>
    <row r="82" spans="8:38" x14ac:dyDescent="0.45">
      <c r="H82" s="5"/>
      <c r="I82" s="5"/>
      <c r="J82" s="5"/>
      <c r="K82" s="5"/>
      <c r="M82" s="18"/>
      <c r="P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J82" s="5"/>
      <c r="AK82" s="5"/>
      <c r="AL82" s="5"/>
    </row>
    <row r="83" spans="8:38" x14ac:dyDescent="0.45">
      <c r="H83" s="5"/>
      <c r="I83" s="5"/>
      <c r="J83" s="5"/>
      <c r="K83" s="5"/>
      <c r="M83" s="18"/>
      <c r="P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J83" s="5"/>
      <c r="AK83" s="5"/>
      <c r="AL83" s="5"/>
    </row>
    <row r="84" spans="8:38" x14ac:dyDescent="0.45">
      <c r="H84" s="5"/>
      <c r="I84" s="5"/>
      <c r="J84" s="5"/>
      <c r="K84" s="5"/>
      <c r="M84" s="18"/>
      <c r="P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J84" s="5"/>
      <c r="AK84" s="5"/>
      <c r="AL84" s="5"/>
    </row>
    <row r="85" spans="8:38" x14ac:dyDescent="0.45">
      <c r="H85" s="5"/>
      <c r="I85" s="5"/>
      <c r="J85" s="5"/>
      <c r="K85" s="5"/>
      <c r="M85" s="18"/>
      <c r="P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J85" s="5"/>
      <c r="AK85" s="5"/>
      <c r="AL85" s="5"/>
    </row>
    <row r="86" spans="8:38" x14ac:dyDescent="0.45">
      <c r="H86" s="5"/>
      <c r="I86" s="5"/>
      <c r="J86" s="5"/>
      <c r="K86" s="5"/>
      <c r="M86" s="18"/>
      <c r="P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J86" s="5"/>
      <c r="AK86" s="5"/>
      <c r="AL86" s="5"/>
    </row>
    <row r="87" spans="8:38" x14ac:dyDescent="0.45">
      <c r="H87" s="5"/>
      <c r="I87" s="5"/>
      <c r="J87" s="5"/>
      <c r="K87" s="5"/>
      <c r="M87" s="18"/>
      <c r="P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J87" s="5"/>
      <c r="AK87" s="5"/>
      <c r="AL87" s="5"/>
    </row>
    <row r="88" spans="8:38" x14ac:dyDescent="0.45">
      <c r="H88" s="5"/>
      <c r="I88" s="5"/>
      <c r="J88" s="5"/>
      <c r="K88" s="5"/>
      <c r="M88" s="18"/>
      <c r="P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J88" s="5"/>
      <c r="AK88" s="5"/>
      <c r="AL88" s="5"/>
    </row>
    <row r="89" spans="8:38" x14ac:dyDescent="0.45">
      <c r="H89" s="5"/>
      <c r="I89" s="5"/>
      <c r="J89" s="5"/>
      <c r="K89" s="5"/>
      <c r="M89" s="18"/>
      <c r="P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J89" s="5"/>
      <c r="AK89" s="5"/>
      <c r="AL89" s="5"/>
    </row>
    <row r="90" spans="8:38" x14ac:dyDescent="0.45">
      <c r="H90" s="5"/>
      <c r="I90" s="5"/>
      <c r="J90" s="5"/>
      <c r="K90" s="5"/>
      <c r="M90" s="18"/>
      <c r="P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J90" s="5"/>
      <c r="AK90" s="5"/>
      <c r="AL90" s="5"/>
    </row>
    <row r="91" spans="8:38" x14ac:dyDescent="0.45">
      <c r="H91" s="5"/>
      <c r="I91" s="5"/>
      <c r="J91" s="5"/>
      <c r="K91" s="5"/>
      <c r="M91" s="18"/>
      <c r="P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J91" s="5"/>
      <c r="AK91" s="5"/>
      <c r="AL91" s="5"/>
    </row>
    <row r="92" spans="8:38" x14ac:dyDescent="0.45">
      <c r="H92" s="5"/>
      <c r="I92" s="5"/>
      <c r="J92" s="5"/>
      <c r="K92" s="5"/>
      <c r="M92" s="18"/>
      <c r="P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J92" s="5"/>
      <c r="AK92" s="5"/>
      <c r="AL92" s="5"/>
    </row>
    <row r="93" spans="8:38" x14ac:dyDescent="0.45">
      <c r="H93" s="5"/>
      <c r="I93" s="5"/>
      <c r="J93" s="5"/>
      <c r="K93" s="5"/>
      <c r="M93" s="18"/>
      <c r="P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J93" s="5"/>
      <c r="AK93" s="5"/>
      <c r="AL93" s="5"/>
    </row>
    <row r="94" spans="8:38" x14ac:dyDescent="0.45">
      <c r="H94" s="5"/>
      <c r="I94" s="5"/>
      <c r="J94" s="5"/>
      <c r="K94" s="5"/>
      <c r="M94" s="18"/>
      <c r="P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J94" s="5"/>
      <c r="AK94" s="5"/>
      <c r="AL94" s="5"/>
    </row>
    <row r="95" spans="8:38" x14ac:dyDescent="0.45">
      <c r="H95" s="5"/>
      <c r="I95" s="5"/>
      <c r="J95" s="5"/>
      <c r="K95" s="5"/>
      <c r="M95" s="18"/>
      <c r="P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J95" s="5"/>
      <c r="AK95" s="5"/>
      <c r="AL95" s="5"/>
    </row>
    <row r="96" spans="8:38" x14ac:dyDescent="0.45">
      <c r="H96" s="5"/>
      <c r="I96" s="5"/>
      <c r="J96" s="5"/>
      <c r="K96" s="5"/>
      <c r="M96" s="18"/>
      <c r="P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J96" s="5"/>
      <c r="AK96" s="5"/>
      <c r="AL96" s="5"/>
    </row>
    <row r="97" spans="8:38" x14ac:dyDescent="0.45">
      <c r="H97" s="5"/>
      <c r="I97" s="5"/>
      <c r="J97" s="5"/>
      <c r="K97" s="5"/>
      <c r="M97" s="18"/>
      <c r="P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J97" s="5"/>
      <c r="AK97" s="5"/>
      <c r="AL97" s="5"/>
    </row>
    <row r="98" spans="8:38" x14ac:dyDescent="0.45">
      <c r="H98" s="5"/>
      <c r="I98" s="5"/>
      <c r="J98" s="5"/>
      <c r="K98" s="5"/>
      <c r="M98" s="18"/>
      <c r="P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J98" s="5"/>
      <c r="AK98" s="5"/>
      <c r="AL98" s="5"/>
    </row>
    <row r="99" spans="8:38" x14ac:dyDescent="0.45">
      <c r="H99" s="5"/>
      <c r="I99" s="5"/>
      <c r="J99" s="5"/>
      <c r="K99" s="5"/>
      <c r="M99" s="18"/>
      <c r="P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J99" s="5"/>
      <c r="AK99" s="5"/>
      <c r="AL99" s="5"/>
    </row>
    <row r="100" spans="8:38" x14ac:dyDescent="0.45">
      <c r="H100" s="5"/>
      <c r="I100" s="5"/>
      <c r="J100" s="5"/>
      <c r="K100" s="5"/>
      <c r="M100" s="18"/>
      <c r="P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J100" s="5"/>
      <c r="AK100" s="5"/>
      <c r="AL100" s="5"/>
    </row>
    <row r="101" spans="8:38" x14ac:dyDescent="0.45">
      <c r="H101" s="5"/>
      <c r="I101" s="5"/>
      <c r="J101" s="5"/>
      <c r="K101" s="5"/>
      <c r="M101" s="18"/>
      <c r="P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J101" s="5"/>
      <c r="AK101" s="5"/>
      <c r="AL101" s="5"/>
    </row>
    <row r="102" spans="8:38" x14ac:dyDescent="0.45">
      <c r="H102" s="5"/>
      <c r="I102" s="5"/>
      <c r="J102" s="5"/>
      <c r="K102" s="5"/>
      <c r="M102" s="18"/>
      <c r="P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J102" s="5"/>
      <c r="AK102" s="5"/>
      <c r="AL102" s="5"/>
    </row>
    <row r="103" spans="8:38" x14ac:dyDescent="0.45">
      <c r="H103" s="5"/>
      <c r="I103" s="5"/>
      <c r="J103" s="5"/>
      <c r="K103" s="5"/>
      <c r="M103" s="18"/>
      <c r="P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J103" s="5"/>
      <c r="AK103" s="5"/>
      <c r="AL103" s="5"/>
    </row>
    <row r="104" spans="8:38" x14ac:dyDescent="0.45">
      <c r="H104" s="5"/>
      <c r="I104" s="5"/>
      <c r="J104" s="5"/>
      <c r="K104" s="5"/>
      <c r="M104" s="18"/>
      <c r="P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J104" s="5"/>
      <c r="AK104" s="5"/>
      <c r="AL104" s="5"/>
    </row>
    <row r="105" spans="8:38" x14ac:dyDescent="0.45">
      <c r="H105" s="5"/>
      <c r="I105" s="5"/>
      <c r="J105" s="5"/>
      <c r="K105" s="5"/>
      <c r="M105" s="18"/>
      <c r="P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J105" s="5"/>
      <c r="AK105" s="5"/>
      <c r="AL105" s="5"/>
    </row>
    <row r="106" spans="8:38" x14ac:dyDescent="0.45">
      <c r="H106" s="5"/>
      <c r="I106" s="5"/>
      <c r="J106" s="5"/>
      <c r="K106" s="5"/>
      <c r="M106" s="18"/>
      <c r="P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J106" s="5"/>
      <c r="AK106" s="5"/>
      <c r="AL106" s="5"/>
    </row>
    <row r="107" spans="8:38" x14ac:dyDescent="0.45">
      <c r="H107" s="5"/>
      <c r="I107" s="5"/>
      <c r="J107" s="5"/>
      <c r="K107" s="5"/>
      <c r="M107" s="18"/>
      <c r="P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J107" s="5"/>
      <c r="AK107" s="5"/>
      <c r="AL107" s="5"/>
    </row>
    <row r="108" spans="8:38" x14ac:dyDescent="0.45">
      <c r="H108" s="5"/>
      <c r="I108" s="5"/>
      <c r="J108" s="5"/>
      <c r="K108" s="5"/>
      <c r="M108" s="18"/>
      <c r="P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J108" s="5"/>
      <c r="AK108" s="5"/>
      <c r="AL108" s="5"/>
    </row>
    <row r="109" spans="8:38" x14ac:dyDescent="0.45">
      <c r="H109" s="5"/>
      <c r="I109" s="5"/>
      <c r="J109" s="5"/>
      <c r="K109" s="5"/>
      <c r="M109" s="18"/>
      <c r="P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J109" s="5"/>
      <c r="AK109" s="5"/>
      <c r="AL109" s="5"/>
    </row>
    <row r="110" spans="8:38" x14ac:dyDescent="0.45">
      <c r="H110" s="5"/>
      <c r="I110" s="5"/>
      <c r="J110" s="5"/>
      <c r="K110" s="5"/>
      <c r="M110" s="18"/>
      <c r="P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J110" s="5"/>
      <c r="AK110" s="5"/>
      <c r="AL110" s="5"/>
    </row>
    <row r="111" spans="8:38" x14ac:dyDescent="0.45">
      <c r="H111" s="5"/>
      <c r="I111" s="5"/>
      <c r="J111" s="5"/>
      <c r="K111" s="5"/>
      <c r="M111" s="18"/>
      <c r="P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J111" s="5"/>
      <c r="AK111" s="5"/>
      <c r="AL111" s="5"/>
    </row>
    <row r="112" spans="8:38" x14ac:dyDescent="0.45">
      <c r="H112" s="5"/>
      <c r="I112" s="5"/>
      <c r="J112" s="5"/>
      <c r="K112" s="5"/>
      <c r="M112" s="18"/>
      <c r="P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J112" s="5"/>
      <c r="AK112" s="5"/>
      <c r="AL112" s="5"/>
    </row>
    <row r="113" spans="8:38" x14ac:dyDescent="0.45">
      <c r="H113" s="5"/>
      <c r="I113" s="5"/>
      <c r="J113" s="5"/>
      <c r="K113" s="5"/>
      <c r="M113" s="18"/>
      <c r="P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J113" s="5"/>
      <c r="AK113" s="5"/>
      <c r="AL113" s="5"/>
    </row>
    <row r="114" spans="8:38" x14ac:dyDescent="0.45">
      <c r="H114" s="5"/>
      <c r="I114" s="5"/>
      <c r="J114" s="5"/>
      <c r="K114" s="5"/>
      <c r="M114" s="18"/>
      <c r="P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J114" s="5"/>
      <c r="AK114" s="5"/>
      <c r="AL114" s="5"/>
    </row>
    <row r="115" spans="8:38" x14ac:dyDescent="0.45">
      <c r="H115" s="5"/>
      <c r="I115" s="5"/>
      <c r="J115" s="5"/>
      <c r="K115" s="5"/>
      <c r="M115" s="18"/>
      <c r="P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J115" s="5"/>
      <c r="AK115" s="5"/>
      <c r="AL115" s="5"/>
    </row>
    <row r="116" spans="8:38" x14ac:dyDescent="0.45">
      <c r="H116" s="5"/>
      <c r="I116" s="5"/>
      <c r="J116" s="5"/>
      <c r="K116" s="5"/>
      <c r="M116" s="18"/>
      <c r="P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J116" s="5"/>
      <c r="AK116" s="5"/>
      <c r="AL116" s="5"/>
    </row>
    <row r="117" spans="8:38" x14ac:dyDescent="0.45">
      <c r="H117" s="5"/>
      <c r="I117" s="5"/>
      <c r="J117" s="5"/>
      <c r="K117" s="5"/>
      <c r="M117" s="18"/>
      <c r="P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J117" s="5"/>
      <c r="AK117" s="5"/>
      <c r="AL117" s="5"/>
    </row>
    <row r="118" spans="8:38" x14ac:dyDescent="0.45">
      <c r="H118" s="5"/>
      <c r="I118" s="5"/>
      <c r="J118" s="5"/>
      <c r="K118" s="5"/>
      <c r="M118" s="18"/>
      <c r="P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J118" s="5"/>
      <c r="AK118" s="5"/>
      <c r="AL118" s="5"/>
    </row>
    <row r="119" spans="8:38" x14ac:dyDescent="0.45">
      <c r="H119" s="5"/>
      <c r="I119" s="5"/>
      <c r="J119" s="5"/>
      <c r="K119" s="5"/>
      <c r="M119" s="18"/>
      <c r="P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J119" s="5"/>
      <c r="AK119" s="5"/>
      <c r="AL119" s="5"/>
    </row>
    <row r="120" spans="8:38" x14ac:dyDescent="0.45">
      <c r="H120" s="5"/>
      <c r="I120" s="5"/>
      <c r="J120" s="5"/>
      <c r="K120" s="5"/>
      <c r="M120" s="18"/>
      <c r="P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J120" s="5"/>
      <c r="AK120" s="5"/>
      <c r="AL120" s="5"/>
    </row>
    <row r="121" spans="8:38" x14ac:dyDescent="0.45">
      <c r="H121" s="5"/>
      <c r="I121" s="5"/>
      <c r="J121" s="5"/>
      <c r="K121" s="5"/>
      <c r="M121" s="18"/>
      <c r="P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J121" s="5"/>
      <c r="AK121" s="5"/>
      <c r="AL121" s="5"/>
    </row>
    <row r="122" spans="8:38" x14ac:dyDescent="0.45">
      <c r="H122" s="5"/>
      <c r="I122" s="5"/>
      <c r="J122" s="5"/>
      <c r="K122" s="5"/>
      <c r="M122" s="18"/>
      <c r="P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J122" s="5"/>
      <c r="AL122" s="5"/>
    </row>
    <row r="123" spans="8:38" x14ac:dyDescent="0.45">
      <c r="H123" s="5"/>
      <c r="I123" s="5"/>
      <c r="J123" s="5"/>
      <c r="K123" s="5"/>
      <c r="M123" s="18"/>
      <c r="P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J123" s="5"/>
      <c r="AL123" s="5"/>
    </row>
    <row r="124" spans="8:38" x14ac:dyDescent="0.45">
      <c r="H124" s="5"/>
      <c r="I124" s="5"/>
      <c r="J124" s="5"/>
      <c r="K124" s="5"/>
      <c r="M124" s="18"/>
      <c r="P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J124" s="5"/>
      <c r="AL124" s="5"/>
    </row>
    <row r="125" spans="8:38" x14ac:dyDescent="0.45">
      <c r="H125" s="5"/>
      <c r="I125" s="5"/>
      <c r="J125" s="5"/>
      <c r="K125" s="5"/>
      <c r="M125" s="18"/>
      <c r="P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J125" s="5"/>
      <c r="AL125" s="5"/>
    </row>
    <row r="126" spans="8:38" x14ac:dyDescent="0.45">
      <c r="H126" s="5"/>
      <c r="I126" s="5"/>
      <c r="J126" s="5"/>
      <c r="K126" s="5"/>
      <c r="M126" s="18"/>
      <c r="P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J126" s="5"/>
      <c r="AL126" s="5"/>
    </row>
    <row r="127" spans="8:38" x14ac:dyDescent="0.45">
      <c r="H127" s="5"/>
      <c r="I127" s="5"/>
      <c r="J127" s="5"/>
      <c r="K127" s="5"/>
      <c r="M127" s="18"/>
      <c r="P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J127" s="5"/>
      <c r="AL127" s="5"/>
    </row>
    <row r="128" spans="8:38" x14ac:dyDescent="0.45">
      <c r="H128" s="5"/>
      <c r="I128" s="5"/>
      <c r="J128" s="5"/>
      <c r="K128" s="5"/>
      <c r="M128" s="18"/>
      <c r="P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J128" s="5"/>
      <c r="AL128" s="5"/>
    </row>
    <row r="129" spans="8:38" x14ac:dyDescent="0.45">
      <c r="H129" s="5"/>
      <c r="I129" s="5"/>
      <c r="J129" s="5"/>
      <c r="K129" s="5"/>
      <c r="M129" s="18"/>
      <c r="P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J129" s="5"/>
      <c r="AL129" s="5"/>
    </row>
    <row r="130" spans="8:38" x14ac:dyDescent="0.45">
      <c r="H130" s="5"/>
      <c r="I130" s="5"/>
      <c r="J130" s="5"/>
      <c r="K130" s="5"/>
      <c r="M130" s="18"/>
      <c r="P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J130" s="5"/>
      <c r="AL130" s="5"/>
    </row>
    <row r="131" spans="8:38" x14ac:dyDescent="0.45">
      <c r="H131" s="5"/>
      <c r="I131" s="5"/>
      <c r="J131" s="5"/>
      <c r="K131" s="5"/>
      <c r="M131" s="18"/>
      <c r="P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J131" s="5"/>
      <c r="AL131" s="5"/>
    </row>
    <row r="132" spans="8:38" x14ac:dyDescent="0.45">
      <c r="H132" s="5"/>
      <c r="I132" s="5"/>
      <c r="J132" s="5"/>
      <c r="K132" s="5"/>
      <c r="M132" s="18"/>
      <c r="P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J132" s="5"/>
      <c r="AL132" s="5"/>
    </row>
    <row r="133" spans="8:38" x14ac:dyDescent="0.45">
      <c r="H133" s="5"/>
      <c r="I133" s="5"/>
      <c r="J133" s="5"/>
      <c r="K133" s="5"/>
      <c r="M133" s="18"/>
      <c r="P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J133" s="5"/>
      <c r="AL133" s="5"/>
    </row>
    <row r="134" spans="8:38" x14ac:dyDescent="0.45">
      <c r="H134" s="5"/>
      <c r="I134" s="5"/>
      <c r="J134" s="5"/>
      <c r="K134" s="5"/>
      <c r="M134" s="18"/>
      <c r="P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J134" s="5"/>
      <c r="AL134" s="5"/>
    </row>
    <row r="135" spans="8:38" x14ac:dyDescent="0.45">
      <c r="H135" s="5"/>
      <c r="I135" s="5"/>
      <c r="J135" s="5"/>
      <c r="K135" s="5"/>
      <c r="M135" s="18"/>
      <c r="P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J135" s="5"/>
      <c r="AL135" s="5"/>
    </row>
    <row r="136" spans="8:38" x14ac:dyDescent="0.45">
      <c r="H136" s="5"/>
      <c r="I136" s="5"/>
      <c r="J136" s="5"/>
      <c r="K136" s="5"/>
      <c r="M136" s="18"/>
      <c r="P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J136" s="5"/>
      <c r="AL136" s="5"/>
    </row>
    <row r="137" spans="8:38" x14ac:dyDescent="0.45">
      <c r="H137" s="5"/>
      <c r="I137" s="5"/>
      <c r="J137" s="5"/>
      <c r="K137" s="5"/>
      <c r="M137" s="18"/>
      <c r="P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J137" s="5"/>
      <c r="AL137" s="5"/>
    </row>
    <row r="138" spans="8:38" x14ac:dyDescent="0.45">
      <c r="H138" s="5"/>
      <c r="I138" s="5"/>
      <c r="J138" s="5"/>
      <c r="K138" s="5"/>
      <c r="M138" s="18"/>
      <c r="P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J138" s="5"/>
      <c r="AL138" s="5"/>
    </row>
    <row r="139" spans="8:38" x14ac:dyDescent="0.45">
      <c r="H139" s="5"/>
      <c r="I139" s="5"/>
      <c r="J139" s="5"/>
      <c r="K139" s="5"/>
      <c r="M139" s="18"/>
      <c r="P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J139" s="5"/>
      <c r="AL139" s="5"/>
    </row>
    <row r="140" spans="8:38" x14ac:dyDescent="0.45">
      <c r="H140" s="5"/>
      <c r="I140" s="5"/>
      <c r="J140" s="5"/>
      <c r="K140" s="5"/>
      <c r="M140" s="18"/>
      <c r="P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J140" s="5"/>
      <c r="AL140" s="5"/>
    </row>
    <row r="141" spans="8:38" x14ac:dyDescent="0.45">
      <c r="H141" s="5"/>
      <c r="I141" s="5"/>
      <c r="J141" s="5"/>
      <c r="K141" s="5"/>
      <c r="M141" s="18"/>
      <c r="P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J141" s="5"/>
      <c r="AL141" s="5"/>
    </row>
    <row r="142" spans="8:38" x14ac:dyDescent="0.45">
      <c r="H142" s="5"/>
      <c r="I142" s="5"/>
      <c r="J142" s="5"/>
      <c r="K142" s="5"/>
      <c r="M142" s="18"/>
      <c r="P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J142" s="5"/>
      <c r="AL142" s="5"/>
    </row>
    <row r="143" spans="8:38" x14ac:dyDescent="0.45">
      <c r="H143" s="5"/>
      <c r="I143" s="5"/>
      <c r="J143" s="5"/>
      <c r="K143" s="5"/>
      <c r="M143" s="18"/>
      <c r="P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J143" s="5"/>
      <c r="AL143" s="5"/>
    </row>
    <row r="144" spans="8:38" x14ac:dyDescent="0.45">
      <c r="H144" s="5"/>
      <c r="I144" s="5"/>
      <c r="J144" s="5"/>
      <c r="K144" s="5"/>
      <c r="M144" s="18"/>
      <c r="P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J144" s="5"/>
      <c r="AL144" s="5"/>
    </row>
  </sheetData>
  <conditionalFormatting sqref="AM40:AM1048576 AM1:AM35 AN34">
    <cfRule type="cellIs" dxfId="35" priority="2" operator="lessThan">
      <formula>0</formula>
    </cfRule>
  </conditionalFormatting>
  <printOptions gridLines="1"/>
  <pageMargins left="0.7" right="0.7" top="1.3958333333333333" bottom="0.75" header="0.3" footer="0.3"/>
  <pageSetup paperSize="5" scale="59" fitToHeight="0" orientation="landscape" r:id="rId1"/>
  <headerFooter>
    <oddHeader>&amp;C&amp;"-,Bold"&amp;14NORTH SHELBY WATER COMPANY
DEPRECIATION SCHEDULE 
SUMMARY SHEET
DECEMBER 31, 2021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N140"/>
  <sheetViews>
    <sheetView zoomScale="90" zoomScaleNormal="90" workbookViewId="0">
      <selection activeCell="K22" sqref="K22"/>
    </sheetView>
  </sheetViews>
  <sheetFormatPr defaultRowHeight="14.25" x14ac:dyDescent="0.45"/>
  <cols>
    <col min="1" max="1" width="25.59765625" bestFit="1" customWidth="1"/>
    <col min="2" max="2" width="11.59765625" style="4" bestFit="1" customWidth="1"/>
    <col min="3" max="3" width="3.265625" style="2" bestFit="1" customWidth="1"/>
    <col min="4" max="4" width="3.73046875" style="2" bestFit="1" customWidth="1"/>
    <col min="5" max="5" width="2.73046875" style="2" bestFit="1" customWidth="1"/>
    <col min="6" max="7" width="1.73046875" customWidth="1"/>
    <col min="8" max="8" width="12.1328125" bestFit="1" customWidth="1"/>
    <col min="9" max="9" width="10.3984375" bestFit="1" customWidth="1"/>
    <col min="10" max="10" width="12.59765625" bestFit="1" customWidth="1"/>
    <col min="11" max="11" width="12.1328125" bestFit="1" customWidth="1"/>
    <col min="12" max="12" width="12" style="6" bestFit="1" customWidth="1"/>
    <col min="13" max="13" width="11.59765625" style="17" bestFit="1" customWidth="1"/>
    <col min="14" max="15" width="1.73046875" customWidth="1"/>
    <col min="16" max="16" width="12.1328125" bestFit="1" customWidth="1"/>
    <col min="17" max="17" width="1.73046875" customWidth="1"/>
    <col min="18" max="18" width="12.1328125" hidden="1" customWidth="1"/>
    <col min="19" max="30" width="10" hidden="1" customWidth="1"/>
    <col min="31" max="31" width="10" bestFit="1" customWidth="1"/>
    <col min="32" max="33" width="10" customWidth="1"/>
    <col min="34" max="34" width="10" style="6" bestFit="1" customWidth="1"/>
    <col min="35" max="35" width="13.1328125" style="6" bestFit="1" customWidth="1"/>
    <col min="36" max="36" width="2.73046875" customWidth="1"/>
    <col min="37" max="38" width="13.86328125" bestFit="1" customWidth="1"/>
    <col min="39" max="39" width="12.1328125" bestFit="1" customWidth="1"/>
    <col min="40" max="40" width="13.3984375" style="5" bestFit="1" customWidth="1"/>
  </cols>
  <sheetData>
    <row r="1" spans="1:40" s="1" customFormat="1" x14ac:dyDescent="0.45">
      <c r="B1" s="4"/>
      <c r="C1" s="2"/>
      <c r="D1" s="2"/>
      <c r="E1" s="2"/>
      <c r="H1" s="21" t="s">
        <v>0</v>
      </c>
      <c r="I1" s="21"/>
      <c r="J1" s="21"/>
      <c r="K1" s="21" t="s">
        <v>1</v>
      </c>
      <c r="L1" s="23">
        <v>2021</v>
      </c>
      <c r="M1" s="21" t="s">
        <v>16</v>
      </c>
      <c r="N1" s="21"/>
      <c r="O1" s="21"/>
      <c r="P1" s="21" t="s">
        <v>2</v>
      </c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2"/>
      <c r="AI1" s="23">
        <v>2021</v>
      </c>
      <c r="AJ1" s="21"/>
      <c r="AK1" s="1" t="s">
        <v>400</v>
      </c>
      <c r="AL1" s="21" t="s">
        <v>9</v>
      </c>
      <c r="AM1" s="21" t="s">
        <v>11</v>
      </c>
      <c r="AN1" s="56" t="s">
        <v>464</v>
      </c>
    </row>
    <row r="2" spans="1:40" s="1" customFormat="1" x14ac:dyDescent="0.45">
      <c r="B2" s="4"/>
      <c r="C2" s="2"/>
      <c r="D2" s="2"/>
      <c r="E2" s="2"/>
      <c r="H2" s="21" t="s">
        <v>3</v>
      </c>
      <c r="I2" s="21" t="s">
        <v>4</v>
      </c>
      <c r="J2" s="21" t="s">
        <v>5</v>
      </c>
      <c r="K2" s="21" t="s">
        <v>3</v>
      </c>
      <c r="L2" s="23" t="s">
        <v>399</v>
      </c>
      <c r="M2" s="21" t="s">
        <v>17</v>
      </c>
      <c r="N2" s="21"/>
      <c r="O2" s="21"/>
      <c r="P2" s="21" t="s">
        <v>6</v>
      </c>
      <c r="Q2" s="21"/>
      <c r="R2" s="21" t="s">
        <v>0</v>
      </c>
      <c r="S2" s="21">
        <v>2006</v>
      </c>
      <c r="T2" s="21">
        <v>2007</v>
      </c>
      <c r="U2" s="21">
        <v>2008</v>
      </c>
      <c r="V2" s="21">
        <v>2009</v>
      </c>
      <c r="W2" s="21">
        <v>2010</v>
      </c>
      <c r="X2" s="21">
        <v>2011</v>
      </c>
      <c r="Y2" s="21">
        <v>2012</v>
      </c>
      <c r="Z2" s="21">
        <v>2013</v>
      </c>
      <c r="AA2" s="21">
        <v>2014</v>
      </c>
      <c r="AB2" s="21">
        <v>2015</v>
      </c>
      <c r="AC2" s="21">
        <v>2016</v>
      </c>
      <c r="AD2" s="21">
        <v>2017</v>
      </c>
      <c r="AE2" s="21">
        <v>2018</v>
      </c>
      <c r="AF2" s="21">
        <v>2019</v>
      </c>
      <c r="AG2" s="21">
        <v>2020</v>
      </c>
      <c r="AH2" s="23">
        <v>2021</v>
      </c>
      <c r="AI2" s="23" t="s">
        <v>5</v>
      </c>
      <c r="AJ2" s="21"/>
      <c r="AK2" s="1" t="s">
        <v>401</v>
      </c>
      <c r="AL2" s="21" t="s">
        <v>10</v>
      </c>
      <c r="AM2" s="21" t="s">
        <v>6</v>
      </c>
      <c r="AN2" s="56" t="s">
        <v>465</v>
      </c>
    </row>
    <row r="3" spans="1:40" x14ac:dyDescent="0.45">
      <c r="A3" s="3" t="s">
        <v>23</v>
      </c>
      <c r="B3" s="28" t="s">
        <v>17</v>
      </c>
      <c r="C3" s="29" t="s">
        <v>20</v>
      </c>
    </row>
    <row r="4" spans="1:40" x14ac:dyDescent="0.45">
      <c r="A4" s="25" t="s">
        <v>176</v>
      </c>
      <c r="B4" s="26">
        <v>26816</v>
      </c>
      <c r="C4" s="27">
        <v>30</v>
      </c>
      <c r="D4" s="4" t="s">
        <v>12</v>
      </c>
      <c r="E4" s="4" t="s">
        <v>13</v>
      </c>
      <c r="H4" s="24">
        <v>51193.27</v>
      </c>
      <c r="I4" s="5"/>
      <c r="J4" s="5"/>
      <c r="K4" s="5"/>
      <c r="L4" s="14"/>
      <c r="M4" s="18"/>
      <c r="P4" s="5">
        <f>+K4</f>
        <v>0</v>
      </c>
      <c r="R4" s="13">
        <v>51193.27</v>
      </c>
      <c r="S4" s="13">
        <v>0</v>
      </c>
      <c r="T4" s="13"/>
      <c r="U4" s="13"/>
      <c r="V4" s="13"/>
      <c r="W4" s="13"/>
      <c r="X4" s="13"/>
      <c r="Y4" s="13"/>
      <c r="Z4" s="13"/>
      <c r="AA4" s="13"/>
      <c r="AB4" s="13"/>
      <c r="AC4" s="13"/>
      <c r="AD4" s="13">
        <v>0</v>
      </c>
      <c r="AE4" s="5">
        <v>0</v>
      </c>
      <c r="AF4" s="5">
        <v>0</v>
      </c>
      <c r="AG4" s="5">
        <v>0</v>
      </c>
      <c r="AH4" s="6">
        <f>+IF(P4-AG4-S4-R4-T4-U4-V4-W4-X4-Y4-Z4-AA4-AB4-AC4-AD4-AE4-AF4&gt;1,ROUND(P4/C4,2),0)</f>
        <v>0</v>
      </c>
      <c r="AI4" s="14"/>
      <c r="AJ4" s="5"/>
      <c r="AK4" s="5">
        <f>+AL4-AI4-AH4</f>
        <v>51193.27</v>
      </c>
      <c r="AL4" s="5">
        <f t="shared" ref="AL4:AL10" si="0">SUM(R4:AI4)</f>
        <v>51193.27</v>
      </c>
      <c r="AM4" s="11">
        <f t="shared" ref="AM4:AM30" si="1">+P4-AL4</f>
        <v>-51193.27</v>
      </c>
      <c r="AN4" s="5">
        <f>IF(AM4=0,AL4,0)</f>
        <v>0</v>
      </c>
    </row>
    <row r="5" spans="1:40" x14ac:dyDescent="0.45">
      <c r="A5" s="25" t="s">
        <v>176</v>
      </c>
      <c r="B5" s="26">
        <v>27181</v>
      </c>
      <c r="C5" s="27">
        <v>30</v>
      </c>
      <c r="D5" s="4" t="s">
        <v>12</v>
      </c>
      <c r="E5" s="4" t="s">
        <v>13</v>
      </c>
      <c r="H5" s="24">
        <v>4967.01</v>
      </c>
      <c r="I5" s="5"/>
      <c r="J5" s="5"/>
      <c r="K5" s="5"/>
      <c r="L5" s="14"/>
      <c r="M5" s="18"/>
      <c r="P5" s="5">
        <f t="shared" ref="P5:P30" si="2">+K5</f>
        <v>0</v>
      </c>
      <c r="R5" s="13">
        <v>4967.01</v>
      </c>
      <c r="S5" s="13">
        <v>0</v>
      </c>
      <c r="T5" s="13"/>
      <c r="U5" s="13"/>
      <c r="V5" s="13"/>
      <c r="W5" s="13"/>
      <c r="X5" s="13"/>
      <c r="Y5" s="13"/>
      <c r="Z5" s="13"/>
      <c r="AA5" s="13"/>
      <c r="AB5" s="13"/>
      <c r="AC5" s="13"/>
      <c r="AD5" s="13">
        <v>0</v>
      </c>
      <c r="AE5" s="5">
        <v>0</v>
      </c>
      <c r="AF5" s="5">
        <v>0</v>
      </c>
      <c r="AG5" s="5">
        <v>0</v>
      </c>
      <c r="AH5" s="6">
        <f t="shared" ref="AH5:AH30" si="3">+IF(P5-AG5-S5-R5-T5-U5-V5-W5-X5-Y5-Z5-AA5-AB5-AC5-AD5-AE5-AF5&gt;1,ROUND(P5/C5,2),0)</f>
        <v>0</v>
      </c>
      <c r="AI5" s="14"/>
      <c r="AJ5" s="5"/>
      <c r="AK5" s="5">
        <f t="shared" ref="AK5:AK30" si="4">+AL5-AI5-AH5</f>
        <v>4967.01</v>
      </c>
      <c r="AL5" s="5">
        <f t="shared" si="0"/>
        <v>4967.01</v>
      </c>
      <c r="AM5" s="11">
        <f t="shared" si="1"/>
        <v>-4967.01</v>
      </c>
      <c r="AN5" s="5">
        <f t="shared" ref="AN5:AN30" si="5">IF(AM5=0,AL5,0)</f>
        <v>0</v>
      </c>
    </row>
    <row r="6" spans="1:40" x14ac:dyDescent="0.45">
      <c r="A6" s="25" t="s">
        <v>176</v>
      </c>
      <c r="B6" s="26">
        <v>27546</v>
      </c>
      <c r="C6" s="27">
        <v>30</v>
      </c>
      <c r="D6" s="4" t="s">
        <v>12</v>
      </c>
      <c r="E6" s="4" t="s">
        <v>13</v>
      </c>
      <c r="H6" s="24">
        <v>6908.5</v>
      </c>
      <c r="I6" s="5"/>
      <c r="J6" s="5"/>
      <c r="K6" s="5"/>
      <c r="L6" s="14"/>
      <c r="M6" s="18"/>
      <c r="P6" s="5">
        <f t="shared" si="2"/>
        <v>0</v>
      </c>
      <c r="R6" s="13">
        <v>6908.5</v>
      </c>
      <c r="S6" s="13">
        <v>0</v>
      </c>
      <c r="T6" s="13"/>
      <c r="U6" s="13"/>
      <c r="V6" s="13"/>
      <c r="W6" s="13"/>
      <c r="X6" s="13"/>
      <c r="Y6" s="13"/>
      <c r="Z6" s="13"/>
      <c r="AA6" s="13"/>
      <c r="AB6" s="13"/>
      <c r="AC6" s="13"/>
      <c r="AD6" s="13">
        <v>0</v>
      </c>
      <c r="AE6" s="5">
        <v>0</v>
      </c>
      <c r="AF6" s="5">
        <v>0</v>
      </c>
      <c r="AG6" s="5">
        <v>0</v>
      </c>
      <c r="AH6" s="6">
        <f t="shared" si="3"/>
        <v>0</v>
      </c>
      <c r="AI6" s="14"/>
      <c r="AJ6" s="5"/>
      <c r="AK6" s="5">
        <f t="shared" si="4"/>
        <v>6908.5</v>
      </c>
      <c r="AL6" s="5">
        <f t="shared" si="0"/>
        <v>6908.5</v>
      </c>
      <c r="AM6" s="11">
        <f t="shared" si="1"/>
        <v>-6908.5</v>
      </c>
      <c r="AN6" s="5">
        <f t="shared" si="5"/>
        <v>0</v>
      </c>
    </row>
    <row r="7" spans="1:40" x14ac:dyDescent="0.45">
      <c r="A7" s="25" t="s">
        <v>176</v>
      </c>
      <c r="B7" s="26">
        <v>27912</v>
      </c>
      <c r="C7" s="27">
        <v>30</v>
      </c>
      <c r="D7" s="4" t="s">
        <v>12</v>
      </c>
      <c r="E7" s="4" t="s">
        <v>13</v>
      </c>
      <c r="H7" s="24">
        <v>6061.02</v>
      </c>
      <c r="I7" s="5"/>
      <c r="J7" s="5"/>
      <c r="K7" s="5"/>
      <c r="L7" s="14"/>
      <c r="M7" s="18"/>
      <c r="P7" s="5">
        <f t="shared" si="2"/>
        <v>0</v>
      </c>
      <c r="R7" s="13">
        <v>5959.89</v>
      </c>
      <c r="S7" s="13">
        <v>101.13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5">
        <v>0</v>
      </c>
      <c r="AF7" s="5">
        <v>0</v>
      </c>
      <c r="AG7" s="5">
        <v>0</v>
      </c>
      <c r="AH7" s="6">
        <f t="shared" si="3"/>
        <v>0</v>
      </c>
      <c r="AI7" s="14"/>
      <c r="AJ7" s="5"/>
      <c r="AK7" s="5">
        <f t="shared" si="4"/>
        <v>6061.02</v>
      </c>
      <c r="AL7" s="5">
        <f t="shared" si="0"/>
        <v>6061.02</v>
      </c>
      <c r="AM7" s="11">
        <f t="shared" si="1"/>
        <v>-6061.02</v>
      </c>
      <c r="AN7" s="5">
        <f t="shared" si="5"/>
        <v>0</v>
      </c>
    </row>
    <row r="8" spans="1:40" x14ac:dyDescent="0.45">
      <c r="A8" s="25" t="s">
        <v>176</v>
      </c>
      <c r="B8" s="26">
        <v>28277</v>
      </c>
      <c r="C8" s="27">
        <v>30</v>
      </c>
      <c r="D8" s="4" t="s">
        <v>12</v>
      </c>
      <c r="E8" s="4" t="s">
        <v>13</v>
      </c>
      <c r="H8" s="24">
        <v>8574.68</v>
      </c>
      <c r="I8" s="5"/>
      <c r="J8" s="5"/>
      <c r="K8" s="5"/>
      <c r="L8" s="14"/>
      <c r="M8" s="19"/>
      <c r="P8" s="5">
        <f t="shared" si="2"/>
        <v>0</v>
      </c>
      <c r="R8" s="13">
        <v>8045.87</v>
      </c>
      <c r="S8" s="13">
        <v>285.82</v>
      </c>
      <c r="T8" s="13">
        <v>242.99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5">
        <v>0</v>
      </c>
      <c r="AF8" s="5">
        <v>0</v>
      </c>
      <c r="AG8" s="5">
        <v>0</v>
      </c>
      <c r="AH8" s="6">
        <f t="shared" si="3"/>
        <v>0</v>
      </c>
      <c r="AI8" s="14"/>
      <c r="AJ8" s="5"/>
      <c r="AK8" s="5">
        <f t="shared" si="4"/>
        <v>8574.68</v>
      </c>
      <c r="AL8" s="5">
        <f t="shared" si="0"/>
        <v>8574.68</v>
      </c>
      <c r="AM8" s="11">
        <f t="shared" si="1"/>
        <v>-8574.68</v>
      </c>
      <c r="AN8" s="5">
        <f t="shared" si="5"/>
        <v>0</v>
      </c>
    </row>
    <row r="9" spans="1:40" x14ac:dyDescent="0.45">
      <c r="A9" s="25" t="s">
        <v>176</v>
      </c>
      <c r="B9" s="26">
        <v>28642</v>
      </c>
      <c r="C9" s="27">
        <v>30</v>
      </c>
      <c r="D9" s="4" t="s">
        <v>12</v>
      </c>
      <c r="E9" s="4" t="s">
        <v>13</v>
      </c>
      <c r="H9" s="24">
        <v>6047.63</v>
      </c>
      <c r="I9" s="5"/>
      <c r="J9" s="5"/>
      <c r="K9" s="5"/>
      <c r="L9" s="14"/>
      <c r="M9" s="19"/>
      <c r="P9" s="5">
        <f t="shared" si="2"/>
        <v>0</v>
      </c>
      <c r="R9" s="13">
        <v>5543.59</v>
      </c>
      <c r="S9" s="13">
        <v>201.59</v>
      </c>
      <c r="T9" s="13">
        <v>201.59</v>
      </c>
      <c r="U9" s="13">
        <v>100.86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5">
        <v>0</v>
      </c>
      <c r="AF9" s="5">
        <v>0</v>
      </c>
      <c r="AG9" s="5">
        <v>0</v>
      </c>
      <c r="AH9" s="6">
        <f t="shared" si="3"/>
        <v>0</v>
      </c>
      <c r="AI9" s="14"/>
      <c r="AJ9" s="5"/>
      <c r="AK9" s="5">
        <f t="shared" si="4"/>
        <v>6047.63</v>
      </c>
      <c r="AL9" s="5">
        <f t="shared" si="0"/>
        <v>6047.63</v>
      </c>
      <c r="AM9" s="11">
        <f t="shared" si="1"/>
        <v>-6047.63</v>
      </c>
      <c r="AN9" s="5">
        <f t="shared" si="5"/>
        <v>0</v>
      </c>
    </row>
    <row r="10" spans="1:40" x14ac:dyDescent="0.45">
      <c r="A10" s="25" t="s">
        <v>176</v>
      </c>
      <c r="B10" s="26">
        <v>29007</v>
      </c>
      <c r="C10" s="27">
        <v>30</v>
      </c>
      <c r="D10" s="4" t="s">
        <v>12</v>
      </c>
      <c r="E10" s="4" t="s">
        <v>13</v>
      </c>
      <c r="H10" s="24">
        <v>4207.8999999999996</v>
      </c>
      <c r="I10" s="5"/>
      <c r="J10" s="5"/>
      <c r="K10" s="5"/>
      <c r="L10" s="14"/>
      <c r="M10" s="19"/>
      <c r="P10" s="5">
        <f t="shared" si="2"/>
        <v>0</v>
      </c>
      <c r="R10" s="13">
        <v>3365.46</v>
      </c>
      <c r="S10" s="13">
        <v>140.26</v>
      </c>
      <c r="T10" s="13">
        <v>140.26</v>
      </c>
      <c r="U10" s="13">
        <v>140.26</v>
      </c>
      <c r="V10" s="13">
        <v>140.26</v>
      </c>
      <c r="W10" s="13">
        <v>140.26</v>
      </c>
      <c r="X10" s="13">
        <v>141.13999999999999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5">
        <v>0</v>
      </c>
      <c r="AF10" s="5">
        <v>0</v>
      </c>
      <c r="AG10" s="5">
        <v>0</v>
      </c>
      <c r="AH10" s="6">
        <f t="shared" si="3"/>
        <v>0</v>
      </c>
      <c r="AI10" s="14"/>
      <c r="AJ10" s="5"/>
      <c r="AK10" s="5">
        <f t="shared" si="4"/>
        <v>4207.9000000000015</v>
      </c>
      <c r="AL10" s="5">
        <f t="shared" si="0"/>
        <v>4207.9000000000015</v>
      </c>
      <c r="AM10" s="11">
        <f t="shared" si="1"/>
        <v>-4207.9000000000015</v>
      </c>
      <c r="AN10" s="5">
        <f t="shared" si="5"/>
        <v>0</v>
      </c>
    </row>
    <row r="11" spans="1:40" x14ac:dyDescent="0.45">
      <c r="A11" s="25" t="s">
        <v>176</v>
      </c>
      <c r="B11" s="26">
        <v>29373</v>
      </c>
      <c r="C11" s="27">
        <v>30</v>
      </c>
      <c r="D11" s="4" t="s">
        <v>12</v>
      </c>
      <c r="E11" s="4" t="s">
        <v>13</v>
      </c>
      <c r="H11" s="24">
        <v>7100.56</v>
      </c>
      <c r="I11" s="5"/>
      <c r="J11" s="5"/>
      <c r="K11" s="5"/>
      <c r="L11" s="14"/>
      <c r="M11" s="19"/>
      <c r="P11" s="5">
        <f t="shared" si="2"/>
        <v>0</v>
      </c>
      <c r="R11" s="13">
        <v>6036.41</v>
      </c>
      <c r="S11" s="13">
        <v>236.69</v>
      </c>
      <c r="T11" s="13">
        <v>236.69</v>
      </c>
      <c r="U11" s="13">
        <v>236.69</v>
      </c>
      <c r="V11" s="13">
        <v>236.69</v>
      </c>
      <c r="W11" s="13">
        <v>117.39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5">
        <v>0</v>
      </c>
      <c r="AF11" s="5">
        <v>0</v>
      </c>
      <c r="AG11" s="5">
        <v>0</v>
      </c>
      <c r="AH11" s="6">
        <f t="shared" si="3"/>
        <v>0</v>
      </c>
      <c r="AI11" s="14"/>
      <c r="AJ11" s="5"/>
      <c r="AK11" s="5">
        <f t="shared" si="4"/>
        <v>7100.5599999999986</v>
      </c>
      <c r="AL11" s="5">
        <f t="shared" ref="AL11:AL30" si="6">SUM(R11:AI11)</f>
        <v>7100.5599999999986</v>
      </c>
      <c r="AM11" s="11">
        <f t="shared" si="1"/>
        <v>-7100.5599999999986</v>
      </c>
      <c r="AN11" s="5">
        <f t="shared" si="5"/>
        <v>0</v>
      </c>
    </row>
    <row r="12" spans="1:40" x14ac:dyDescent="0.45">
      <c r="A12" s="25" t="s">
        <v>176</v>
      </c>
      <c r="B12" s="26">
        <v>29738</v>
      </c>
      <c r="C12" s="27">
        <v>30</v>
      </c>
      <c r="D12" s="4" t="s">
        <v>12</v>
      </c>
      <c r="E12" s="4" t="s">
        <v>13</v>
      </c>
      <c r="H12" s="24">
        <v>5078.3999999999996</v>
      </c>
      <c r="I12" s="5"/>
      <c r="J12" s="5"/>
      <c r="K12" s="5"/>
      <c r="L12" s="14"/>
      <c r="M12" s="19"/>
      <c r="P12" s="5">
        <f t="shared" si="2"/>
        <v>0</v>
      </c>
      <c r="R12" s="13">
        <v>4146.88</v>
      </c>
      <c r="S12" s="13">
        <v>169.28</v>
      </c>
      <c r="T12" s="13">
        <v>169.28</v>
      </c>
      <c r="U12" s="13">
        <v>169.28</v>
      </c>
      <c r="V12" s="13">
        <v>169.28</v>
      </c>
      <c r="W12" s="13">
        <v>169.28</v>
      </c>
      <c r="X12" s="13">
        <v>85.12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5">
        <v>0</v>
      </c>
      <c r="AF12" s="5">
        <v>0</v>
      </c>
      <c r="AG12" s="5">
        <v>0</v>
      </c>
      <c r="AH12" s="6">
        <f t="shared" si="3"/>
        <v>0</v>
      </c>
      <c r="AI12" s="14"/>
      <c r="AJ12" s="5"/>
      <c r="AK12" s="5">
        <f t="shared" si="4"/>
        <v>5078.3999999999987</v>
      </c>
      <c r="AL12" s="5">
        <f t="shared" si="6"/>
        <v>5078.3999999999987</v>
      </c>
      <c r="AM12" s="11">
        <f t="shared" si="1"/>
        <v>-5078.3999999999987</v>
      </c>
      <c r="AN12" s="5">
        <f t="shared" si="5"/>
        <v>0</v>
      </c>
    </row>
    <row r="13" spans="1:40" x14ac:dyDescent="0.45">
      <c r="A13" s="25" t="s">
        <v>176</v>
      </c>
      <c r="B13" s="26">
        <v>30103</v>
      </c>
      <c r="C13" s="27">
        <v>30</v>
      </c>
      <c r="D13" s="4" t="s">
        <v>12</v>
      </c>
      <c r="E13" s="4" t="s">
        <v>13</v>
      </c>
      <c r="H13" s="24">
        <v>3054.8</v>
      </c>
      <c r="I13" s="5"/>
      <c r="J13" s="5"/>
      <c r="K13" s="5"/>
      <c r="L13" s="14"/>
      <c r="M13" s="19"/>
      <c r="P13" s="5">
        <f t="shared" si="2"/>
        <v>0</v>
      </c>
      <c r="R13" s="13">
        <v>2391.4</v>
      </c>
      <c r="S13" s="13">
        <v>101.83</v>
      </c>
      <c r="T13" s="13">
        <v>101.83</v>
      </c>
      <c r="U13" s="13">
        <v>101.83</v>
      </c>
      <c r="V13" s="13">
        <v>101.83</v>
      </c>
      <c r="W13" s="13">
        <v>101.83</v>
      </c>
      <c r="X13" s="13">
        <v>101.83</v>
      </c>
      <c r="Y13" s="13">
        <v>52.42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5">
        <v>0</v>
      </c>
      <c r="AF13" s="5">
        <v>0</v>
      </c>
      <c r="AG13" s="5">
        <v>0</v>
      </c>
      <c r="AH13" s="6">
        <f t="shared" si="3"/>
        <v>0</v>
      </c>
      <c r="AI13" s="14"/>
      <c r="AJ13" s="5"/>
      <c r="AK13" s="5">
        <f t="shared" si="4"/>
        <v>3054.7999999999997</v>
      </c>
      <c r="AL13" s="5">
        <f t="shared" si="6"/>
        <v>3054.7999999999997</v>
      </c>
      <c r="AM13" s="11">
        <f t="shared" si="1"/>
        <v>-3054.7999999999997</v>
      </c>
      <c r="AN13" s="5">
        <f t="shared" si="5"/>
        <v>0</v>
      </c>
    </row>
    <row r="14" spans="1:40" x14ac:dyDescent="0.45">
      <c r="A14" s="25" t="s">
        <v>176</v>
      </c>
      <c r="B14" s="26">
        <v>30468</v>
      </c>
      <c r="C14" s="27">
        <v>30</v>
      </c>
      <c r="D14" s="4" t="s">
        <v>12</v>
      </c>
      <c r="E14" s="4" t="s">
        <v>13</v>
      </c>
      <c r="H14" s="24">
        <v>6899.14</v>
      </c>
      <c r="I14" s="5"/>
      <c r="J14" s="5"/>
      <c r="K14" s="5"/>
      <c r="L14" s="14"/>
      <c r="M14" s="19"/>
      <c r="P14" s="5">
        <f t="shared" si="2"/>
        <v>0</v>
      </c>
      <c r="R14" s="13">
        <v>5174.37</v>
      </c>
      <c r="S14" s="13">
        <v>229.97</v>
      </c>
      <c r="T14" s="13">
        <v>229.97</v>
      </c>
      <c r="U14" s="13">
        <v>229.97</v>
      </c>
      <c r="V14" s="13">
        <v>229.97</v>
      </c>
      <c r="W14" s="13">
        <v>229.97</v>
      </c>
      <c r="X14" s="13">
        <v>229.97</v>
      </c>
      <c r="Y14" s="13">
        <v>229.97</v>
      </c>
      <c r="Z14" s="13">
        <v>114.98</v>
      </c>
      <c r="AA14" s="13">
        <v>0</v>
      </c>
      <c r="AB14" s="13">
        <v>0</v>
      </c>
      <c r="AC14" s="13">
        <v>0</v>
      </c>
      <c r="AD14" s="13">
        <v>0</v>
      </c>
      <c r="AE14" s="5">
        <v>0</v>
      </c>
      <c r="AF14" s="5">
        <v>0</v>
      </c>
      <c r="AG14" s="5">
        <v>0</v>
      </c>
      <c r="AH14" s="6">
        <f t="shared" si="3"/>
        <v>0</v>
      </c>
      <c r="AI14" s="14"/>
      <c r="AJ14" s="5"/>
      <c r="AK14" s="5">
        <f t="shared" si="4"/>
        <v>6899.1400000000012</v>
      </c>
      <c r="AL14" s="5">
        <f t="shared" si="6"/>
        <v>6899.1400000000012</v>
      </c>
      <c r="AM14" s="11">
        <f t="shared" si="1"/>
        <v>-6899.1400000000012</v>
      </c>
      <c r="AN14" s="5">
        <f t="shared" si="5"/>
        <v>0</v>
      </c>
    </row>
    <row r="15" spans="1:40" x14ac:dyDescent="0.45">
      <c r="A15" s="25" t="s">
        <v>176</v>
      </c>
      <c r="B15" s="26">
        <v>30834</v>
      </c>
      <c r="C15" s="27">
        <v>30</v>
      </c>
      <c r="D15" s="4" t="s">
        <v>12</v>
      </c>
      <c r="E15" s="4" t="s">
        <v>13</v>
      </c>
      <c r="H15" s="24">
        <v>6284.13</v>
      </c>
      <c r="I15" s="5"/>
      <c r="J15" s="5"/>
      <c r="K15" s="5"/>
      <c r="L15" s="14"/>
      <c r="M15" s="19"/>
      <c r="P15" s="5">
        <f t="shared" si="2"/>
        <v>0</v>
      </c>
      <c r="R15" s="13">
        <v>4294.1400000000003</v>
      </c>
      <c r="S15" s="13">
        <v>209.47</v>
      </c>
      <c r="T15" s="13">
        <v>209.47</v>
      </c>
      <c r="U15" s="13">
        <v>209.47</v>
      </c>
      <c r="V15" s="13">
        <v>209.47</v>
      </c>
      <c r="W15" s="13">
        <v>209.47</v>
      </c>
      <c r="X15" s="13">
        <v>209.47</v>
      </c>
      <c r="Y15" s="13">
        <v>209.47</v>
      </c>
      <c r="Z15" s="13">
        <v>209.47</v>
      </c>
      <c r="AA15" s="13">
        <v>209.47</v>
      </c>
      <c r="AB15" s="13">
        <v>104.76</v>
      </c>
      <c r="AC15" s="13">
        <v>0</v>
      </c>
      <c r="AD15" s="13">
        <v>0</v>
      </c>
      <c r="AE15" s="5">
        <v>0</v>
      </c>
      <c r="AF15" s="5">
        <v>0</v>
      </c>
      <c r="AG15" s="5">
        <v>0</v>
      </c>
      <c r="AH15" s="6">
        <f t="shared" si="3"/>
        <v>0</v>
      </c>
      <c r="AI15" s="14"/>
      <c r="AJ15" s="5"/>
      <c r="AK15" s="5">
        <f t="shared" si="4"/>
        <v>6284.1300000000028</v>
      </c>
      <c r="AL15" s="5">
        <f t="shared" si="6"/>
        <v>6284.1300000000028</v>
      </c>
      <c r="AM15" s="11">
        <f t="shared" si="1"/>
        <v>-6284.1300000000028</v>
      </c>
      <c r="AN15" s="5">
        <f t="shared" si="5"/>
        <v>0</v>
      </c>
    </row>
    <row r="16" spans="1:40" x14ac:dyDescent="0.45">
      <c r="A16" s="25" t="s">
        <v>176</v>
      </c>
      <c r="B16" s="26">
        <v>31199</v>
      </c>
      <c r="C16" s="27">
        <v>30</v>
      </c>
      <c r="D16" s="4" t="s">
        <v>12</v>
      </c>
      <c r="E16" s="4" t="s">
        <v>13</v>
      </c>
      <c r="H16" s="24">
        <v>4798.24</v>
      </c>
      <c r="I16" s="5"/>
      <c r="J16" s="5"/>
      <c r="K16" s="5"/>
      <c r="L16" s="14"/>
      <c r="M16" s="19"/>
      <c r="P16" s="5">
        <f t="shared" si="2"/>
        <v>0</v>
      </c>
      <c r="R16" s="13">
        <v>3278.77</v>
      </c>
      <c r="S16" s="13">
        <v>159.94</v>
      </c>
      <c r="T16" s="13">
        <v>159.94</v>
      </c>
      <c r="U16" s="13">
        <v>159.94</v>
      </c>
      <c r="V16" s="13">
        <v>159.94</v>
      </c>
      <c r="W16" s="13">
        <v>159.94</v>
      </c>
      <c r="X16" s="13">
        <v>159.94</v>
      </c>
      <c r="Y16" s="13">
        <v>159.94</v>
      </c>
      <c r="Z16" s="13">
        <v>159.94</v>
      </c>
      <c r="AA16" s="13">
        <v>159.94</v>
      </c>
      <c r="AB16" s="13">
        <v>80.010000000000005</v>
      </c>
      <c r="AC16" s="13">
        <v>0</v>
      </c>
      <c r="AD16" s="13">
        <v>0</v>
      </c>
      <c r="AE16" s="5">
        <v>0</v>
      </c>
      <c r="AF16" s="5">
        <v>0</v>
      </c>
      <c r="AG16" s="5">
        <v>0</v>
      </c>
      <c r="AH16" s="6">
        <f t="shared" si="3"/>
        <v>0</v>
      </c>
      <c r="AI16" s="14"/>
      <c r="AJ16" s="5"/>
      <c r="AK16" s="5">
        <f t="shared" si="4"/>
        <v>4798.2399999999989</v>
      </c>
      <c r="AL16" s="5">
        <f t="shared" si="6"/>
        <v>4798.2399999999989</v>
      </c>
      <c r="AM16" s="11">
        <f t="shared" si="1"/>
        <v>-4798.2399999999989</v>
      </c>
      <c r="AN16" s="5">
        <f t="shared" si="5"/>
        <v>0</v>
      </c>
    </row>
    <row r="17" spans="1:40" x14ac:dyDescent="0.45">
      <c r="A17" s="25" t="s">
        <v>176</v>
      </c>
      <c r="B17" s="26">
        <v>31564</v>
      </c>
      <c r="C17" s="27">
        <v>30</v>
      </c>
      <c r="D17" s="4" t="s">
        <v>12</v>
      </c>
      <c r="E17" s="4" t="s">
        <v>13</v>
      </c>
      <c r="H17" s="24">
        <v>9327.6</v>
      </c>
      <c r="I17" s="5"/>
      <c r="J17" s="5"/>
      <c r="K17" s="5"/>
      <c r="L17" s="14"/>
      <c r="M17" s="19"/>
      <c r="P17" s="5">
        <f t="shared" si="2"/>
        <v>0</v>
      </c>
      <c r="R17" s="13">
        <v>5777.93</v>
      </c>
      <c r="S17" s="13">
        <v>310.92</v>
      </c>
      <c r="T17" s="13">
        <v>310.92</v>
      </c>
      <c r="U17" s="13">
        <v>310.92</v>
      </c>
      <c r="V17" s="13">
        <v>310.92</v>
      </c>
      <c r="W17" s="13">
        <v>310.92</v>
      </c>
      <c r="X17" s="13">
        <v>310.92</v>
      </c>
      <c r="Y17" s="13">
        <v>310.92</v>
      </c>
      <c r="Z17" s="13">
        <v>310.92</v>
      </c>
      <c r="AA17" s="13">
        <v>310.92</v>
      </c>
      <c r="AB17" s="13">
        <v>310.92</v>
      </c>
      <c r="AC17" s="13">
        <v>310.92</v>
      </c>
      <c r="AD17" s="13">
        <v>129.55000000000001</v>
      </c>
      <c r="AE17" s="5">
        <v>0</v>
      </c>
      <c r="AF17" s="5">
        <v>0</v>
      </c>
      <c r="AG17" s="5">
        <v>0</v>
      </c>
      <c r="AH17" s="6">
        <f t="shared" si="3"/>
        <v>0</v>
      </c>
      <c r="AI17" s="14"/>
      <c r="AJ17" s="5"/>
      <c r="AK17" s="5">
        <f t="shared" si="4"/>
        <v>9327.6</v>
      </c>
      <c r="AL17" s="5">
        <f t="shared" si="6"/>
        <v>9327.6</v>
      </c>
      <c r="AM17" s="11">
        <f t="shared" si="1"/>
        <v>-9327.6</v>
      </c>
      <c r="AN17" s="5">
        <f t="shared" si="5"/>
        <v>0</v>
      </c>
    </row>
    <row r="18" spans="1:40" x14ac:dyDescent="0.45">
      <c r="A18" s="25" t="s">
        <v>176</v>
      </c>
      <c r="B18" s="26">
        <v>31929</v>
      </c>
      <c r="C18" s="27">
        <v>30</v>
      </c>
      <c r="D18" s="4" t="s">
        <v>12</v>
      </c>
      <c r="E18" s="4" t="s">
        <v>13</v>
      </c>
      <c r="H18" s="24">
        <v>9230.39</v>
      </c>
      <c r="I18" s="5"/>
      <c r="J18" s="5"/>
      <c r="K18" s="5"/>
      <c r="L18" s="14"/>
      <c r="M18" s="19"/>
      <c r="P18" s="5">
        <f t="shared" si="2"/>
        <v>0</v>
      </c>
      <c r="R18" s="13">
        <v>5717.65</v>
      </c>
      <c r="S18" s="13">
        <v>307.68</v>
      </c>
      <c r="T18" s="13">
        <v>307.68</v>
      </c>
      <c r="U18" s="13">
        <v>307.68</v>
      </c>
      <c r="V18" s="13">
        <v>307.68</v>
      </c>
      <c r="W18" s="13">
        <v>307.68</v>
      </c>
      <c r="X18" s="13">
        <v>307.68</v>
      </c>
      <c r="Y18" s="13">
        <v>307.68</v>
      </c>
      <c r="Z18" s="13">
        <v>307.68</v>
      </c>
      <c r="AA18" s="13">
        <v>307.68</v>
      </c>
      <c r="AB18" s="13">
        <v>307.68</v>
      </c>
      <c r="AC18" s="13">
        <v>307.68</v>
      </c>
      <c r="AD18" s="13">
        <v>128.26</v>
      </c>
      <c r="AE18" s="5">
        <v>0</v>
      </c>
      <c r="AF18" s="5">
        <v>0</v>
      </c>
      <c r="AG18" s="5">
        <v>0</v>
      </c>
      <c r="AH18" s="6">
        <f t="shared" si="3"/>
        <v>0</v>
      </c>
      <c r="AI18" s="14"/>
      <c r="AJ18" s="5"/>
      <c r="AK18" s="5">
        <f t="shared" si="4"/>
        <v>9230.3900000000031</v>
      </c>
      <c r="AL18" s="5">
        <f t="shared" si="6"/>
        <v>9230.3900000000031</v>
      </c>
      <c r="AM18" s="11">
        <f t="shared" si="1"/>
        <v>-9230.3900000000031</v>
      </c>
      <c r="AN18" s="5">
        <f t="shared" si="5"/>
        <v>0</v>
      </c>
    </row>
    <row r="19" spans="1:40" x14ac:dyDescent="0.45">
      <c r="A19" s="25" t="s">
        <v>176</v>
      </c>
      <c r="B19" s="26">
        <v>32295</v>
      </c>
      <c r="C19" s="27">
        <v>30</v>
      </c>
      <c r="D19" s="4" t="s">
        <v>12</v>
      </c>
      <c r="E19" s="4" t="s">
        <v>13</v>
      </c>
      <c r="H19" s="24">
        <v>10655.45</v>
      </c>
      <c r="I19" s="5"/>
      <c r="J19" s="5"/>
      <c r="K19" s="5"/>
      <c r="L19" s="14"/>
      <c r="M19" s="19"/>
      <c r="P19" s="5">
        <f t="shared" si="2"/>
        <v>0</v>
      </c>
      <c r="R19" s="13">
        <v>6245.25</v>
      </c>
      <c r="S19" s="13">
        <v>355.18</v>
      </c>
      <c r="T19" s="13">
        <v>355.18</v>
      </c>
      <c r="U19" s="13">
        <v>355.18</v>
      </c>
      <c r="V19" s="13">
        <v>355.18</v>
      </c>
      <c r="W19" s="13">
        <v>355.18</v>
      </c>
      <c r="X19" s="13">
        <v>355.18</v>
      </c>
      <c r="Y19" s="13">
        <v>355.18</v>
      </c>
      <c r="Z19" s="13">
        <v>355.18</v>
      </c>
      <c r="AA19" s="13">
        <v>355.18</v>
      </c>
      <c r="AB19" s="13">
        <v>355.18</v>
      </c>
      <c r="AC19" s="13">
        <v>355.18</v>
      </c>
      <c r="AD19" s="13">
        <v>355.18</v>
      </c>
      <c r="AE19" s="5">
        <v>148.04</v>
      </c>
      <c r="AF19" s="5">
        <v>0</v>
      </c>
      <c r="AG19" s="5">
        <v>0</v>
      </c>
      <c r="AH19" s="6">
        <f t="shared" si="3"/>
        <v>0</v>
      </c>
      <c r="AI19" s="14"/>
      <c r="AJ19" s="5"/>
      <c r="AK19" s="5">
        <f t="shared" si="4"/>
        <v>10655.450000000004</v>
      </c>
      <c r="AL19" s="5">
        <f t="shared" si="6"/>
        <v>10655.450000000004</v>
      </c>
      <c r="AM19" s="11">
        <f t="shared" si="1"/>
        <v>-10655.450000000004</v>
      </c>
      <c r="AN19" s="5">
        <f t="shared" si="5"/>
        <v>0</v>
      </c>
    </row>
    <row r="20" spans="1:40" x14ac:dyDescent="0.45">
      <c r="A20" s="25" t="s">
        <v>176</v>
      </c>
      <c r="B20" s="26">
        <v>32568</v>
      </c>
      <c r="C20" s="27">
        <v>30</v>
      </c>
      <c r="D20" s="4" t="s">
        <v>12</v>
      </c>
      <c r="E20" s="4" t="s">
        <v>13</v>
      </c>
      <c r="H20" s="24">
        <v>9744.59</v>
      </c>
      <c r="I20" s="5"/>
      <c r="J20" s="5"/>
      <c r="K20" s="5"/>
      <c r="L20" s="14"/>
      <c r="M20" s="19"/>
      <c r="P20" s="5">
        <f t="shared" si="2"/>
        <v>0</v>
      </c>
      <c r="R20" s="13">
        <v>5386.55</v>
      </c>
      <c r="S20" s="13">
        <v>324.82</v>
      </c>
      <c r="T20" s="13">
        <v>324.82</v>
      </c>
      <c r="U20" s="13">
        <v>324.82</v>
      </c>
      <c r="V20" s="13">
        <v>324.82</v>
      </c>
      <c r="W20" s="13">
        <v>324.82</v>
      </c>
      <c r="X20" s="13">
        <v>324.82</v>
      </c>
      <c r="Y20" s="13">
        <v>324.82</v>
      </c>
      <c r="Z20" s="13">
        <v>324.82</v>
      </c>
      <c r="AA20" s="13">
        <v>324.82</v>
      </c>
      <c r="AB20" s="13">
        <v>324.82</v>
      </c>
      <c r="AC20" s="13">
        <v>324.82</v>
      </c>
      <c r="AD20" s="13">
        <v>324.82</v>
      </c>
      <c r="AE20" s="5">
        <v>324.82</v>
      </c>
      <c r="AF20" s="5">
        <v>135.38</v>
      </c>
      <c r="AG20" s="5">
        <v>0</v>
      </c>
      <c r="AH20" s="6">
        <f t="shared" si="3"/>
        <v>0</v>
      </c>
      <c r="AI20" s="14"/>
      <c r="AJ20" s="5"/>
      <c r="AK20" s="5">
        <f t="shared" si="4"/>
        <v>9744.5899999999965</v>
      </c>
      <c r="AL20" s="5">
        <f t="shared" si="6"/>
        <v>9744.5899999999965</v>
      </c>
      <c r="AM20" s="11">
        <f t="shared" si="1"/>
        <v>-9744.5899999999965</v>
      </c>
      <c r="AN20" s="5">
        <f t="shared" si="5"/>
        <v>0</v>
      </c>
    </row>
    <row r="21" spans="1:40" x14ac:dyDescent="0.45">
      <c r="A21" s="25" t="s">
        <v>176</v>
      </c>
      <c r="B21" s="26">
        <v>32962</v>
      </c>
      <c r="C21" s="27">
        <v>30</v>
      </c>
      <c r="D21" s="4" t="s">
        <v>12</v>
      </c>
      <c r="E21" s="4" t="s">
        <v>13</v>
      </c>
      <c r="H21" s="24">
        <v>10936.97</v>
      </c>
      <c r="I21" s="5"/>
      <c r="J21" s="5"/>
      <c r="K21" s="5"/>
      <c r="L21" s="14"/>
      <c r="M21" s="19"/>
      <c r="P21" s="5">
        <f t="shared" si="2"/>
        <v>0</v>
      </c>
      <c r="R21" s="13">
        <v>5681.17</v>
      </c>
      <c r="S21" s="13">
        <v>364.57</v>
      </c>
      <c r="T21" s="13">
        <v>364.57</v>
      </c>
      <c r="U21" s="13">
        <v>364.57</v>
      </c>
      <c r="V21" s="13">
        <v>364.57</v>
      </c>
      <c r="W21" s="13">
        <v>364.57</v>
      </c>
      <c r="X21" s="13">
        <v>364.57</v>
      </c>
      <c r="Y21" s="13">
        <v>364.57</v>
      </c>
      <c r="Z21" s="13">
        <v>364.57</v>
      </c>
      <c r="AA21" s="13">
        <v>364.57</v>
      </c>
      <c r="AB21" s="13">
        <v>364.57</v>
      </c>
      <c r="AC21" s="13">
        <v>364.57</v>
      </c>
      <c r="AD21" s="13">
        <v>364.57</v>
      </c>
      <c r="AE21" s="5">
        <v>364.57</v>
      </c>
      <c r="AF21" s="5">
        <v>364.57</v>
      </c>
      <c r="AG21" s="5">
        <v>151.82</v>
      </c>
      <c r="AH21" s="6">
        <f t="shared" si="3"/>
        <v>0</v>
      </c>
      <c r="AI21" s="14"/>
      <c r="AJ21" s="5"/>
      <c r="AK21" s="5">
        <f t="shared" si="4"/>
        <v>10936.969999999996</v>
      </c>
      <c r="AL21" s="5">
        <f t="shared" si="6"/>
        <v>10936.969999999996</v>
      </c>
      <c r="AM21" s="11">
        <f t="shared" si="1"/>
        <v>-10936.969999999996</v>
      </c>
      <c r="AN21" s="9">
        <f t="shared" si="5"/>
        <v>0</v>
      </c>
    </row>
    <row r="22" spans="1:40" x14ac:dyDescent="0.45">
      <c r="A22" s="25" t="s">
        <v>176</v>
      </c>
      <c r="B22" s="26">
        <v>33420</v>
      </c>
      <c r="C22" s="27">
        <v>30</v>
      </c>
      <c r="D22" s="4" t="s">
        <v>12</v>
      </c>
      <c r="E22" s="4" t="s">
        <v>13</v>
      </c>
      <c r="H22" s="24">
        <v>8233.7999999999993</v>
      </c>
      <c r="I22" s="5"/>
      <c r="J22" s="5"/>
      <c r="K22" s="5">
        <f t="shared" ref="K22:K30" si="7">+H22+I22-J22</f>
        <v>8233.7999999999993</v>
      </c>
      <c r="L22" s="14"/>
      <c r="M22" s="19"/>
      <c r="P22" s="5">
        <f t="shared" si="2"/>
        <v>8233.7999999999993</v>
      </c>
      <c r="R22" s="13">
        <v>3979.67</v>
      </c>
      <c r="S22" s="13">
        <v>274.45999999999998</v>
      </c>
      <c r="T22" s="13">
        <v>274.45999999999998</v>
      </c>
      <c r="U22" s="13">
        <v>274.45999999999998</v>
      </c>
      <c r="V22" s="13">
        <v>274.45999999999998</v>
      </c>
      <c r="W22" s="13">
        <v>274.45999999999998</v>
      </c>
      <c r="X22" s="13">
        <v>274.45999999999998</v>
      </c>
      <c r="Y22" s="13">
        <v>274.45999999999998</v>
      </c>
      <c r="Z22" s="13">
        <v>274.45999999999998</v>
      </c>
      <c r="AA22" s="13">
        <v>274.45999999999998</v>
      </c>
      <c r="AB22" s="13">
        <v>274.45999999999998</v>
      </c>
      <c r="AC22" s="13">
        <v>274.45999999999998</v>
      </c>
      <c r="AD22" s="13">
        <v>51.32</v>
      </c>
      <c r="AE22" s="5">
        <v>51.32</v>
      </c>
      <c r="AF22" s="5">
        <v>274.45999999999998</v>
      </c>
      <c r="AG22" s="5">
        <v>274.45999999999998</v>
      </c>
      <c r="AH22" s="6">
        <f t="shared" si="3"/>
        <v>274.45999999999998</v>
      </c>
      <c r="AI22" s="14"/>
      <c r="AJ22" s="5"/>
      <c r="AK22" s="5">
        <f t="shared" si="4"/>
        <v>7650.29</v>
      </c>
      <c r="AL22" s="5">
        <f t="shared" si="6"/>
        <v>7924.75</v>
      </c>
      <c r="AM22" s="11">
        <f t="shared" si="1"/>
        <v>309.04999999999927</v>
      </c>
      <c r="AN22" s="5">
        <f t="shared" si="5"/>
        <v>0</v>
      </c>
    </row>
    <row r="23" spans="1:40" x14ac:dyDescent="0.45">
      <c r="A23" s="25" t="s">
        <v>176</v>
      </c>
      <c r="B23" s="26">
        <v>33786</v>
      </c>
      <c r="C23" s="27">
        <v>30</v>
      </c>
      <c r="D23" s="4" t="s">
        <v>12</v>
      </c>
      <c r="E23" s="4" t="s">
        <v>13</v>
      </c>
      <c r="H23" s="24">
        <v>14538.08</v>
      </c>
      <c r="I23" s="5"/>
      <c r="J23" s="5"/>
      <c r="K23" s="5">
        <f t="shared" si="7"/>
        <v>14538.08</v>
      </c>
      <c r="L23" s="14"/>
      <c r="M23" s="19"/>
      <c r="P23" s="5">
        <f t="shared" si="2"/>
        <v>14538.08</v>
      </c>
      <c r="R23" s="13">
        <v>6542.1</v>
      </c>
      <c r="S23" s="13">
        <v>484.6</v>
      </c>
      <c r="T23" s="13">
        <v>484.6</v>
      </c>
      <c r="U23" s="13">
        <v>484.6</v>
      </c>
      <c r="V23" s="13">
        <v>484.6</v>
      </c>
      <c r="W23" s="13">
        <v>484.6</v>
      </c>
      <c r="X23" s="13">
        <v>484.6</v>
      </c>
      <c r="Y23" s="13">
        <v>484.6</v>
      </c>
      <c r="Z23" s="13">
        <v>484.6</v>
      </c>
      <c r="AA23" s="13">
        <v>484.6</v>
      </c>
      <c r="AB23" s="13">
        <v>484.6</v>
      </c>
      <c r="AC23" s="13">
        <v>484.6</v>
      </c>
      <c r="AD23" s="13">
        <v>484.6</v>
      </c>
      <c r="AE23" s="5">
        <v>484.6</v>
      </c>
      <c r="AF23" s="5">
        <v>484.6</v>
      </c>
      <c r="AG23" s="5">
        <v>484.6</v>
      </c>
      <c r="AH23" s="6">
        <f t="shared" si="3"/>
        <v>484.6</v>
      </c>
      <c r="AI23" s="14"/>
      <c r="AJ23" s="5"/>
      <c r="AK23" s="5">
        <f t="shared" si="4"/>
        <v>13811.100000000006</v>
      </c>
      <c r="AL23" s="5">
        <f t="shared" si="6"/>
        <v>14295.700000000006</v>
      </c>
      <c r="AM23" s="11">
        <f t="shared" si="1"/>
        <v>242.37999999999374</v>
      </c>
      <c r="AN23" s="5">
        <f t="shared" si="5"/>
        <v>0</v>
      </c>
    </row>
    <row r="24" spans="1:40" x14ac:dyDescent="0.45">
      <c r="A24" s="25" t="s">
        <v>176</v>
      </c>
      <c r="B24" s="26">
        <v>34151</v>
      </c>
      <c r="C24" s="27">
        <v>30</v>
      </c>
      <c r="D24" s="4" t="s">
        <v>12</v>
      </c>
      <c r="E24" s="4" t="s">
        <v>13</v>
      </c>
      <c r="H24" s="24">
        <v>16710.5</v>
      </c>
      <c r="I24" s="5"/>
      <c r="J24" s="5"/>
      <c r="K24" s="5">
        <f t="shared" si="7"/>
        <v>16710.5</v>
      </c>
      <c r="L24" s="14"/>
      <c r="M24" s="19"/>
      <c r="P24" s="5">
        <f t="shared" si="2"/>
        <v>16710.5</v>
      </c>
      <c r="R24" s="13">
        <v>6962.74</v>
      </c>
      <c r="S24" s="13">
        <v>557.02</v>
      </c>
      <c r="T24" s="13">
        <v>557.02</v>
      </c>
      <c r="U24" s="13">
        <v>557.02</v>
      </c>
      <c r="V24" s="13">
        <v>557.02</v>
      </c>
      <c r="W24" s="13">
        <v>557.02</v>
      </c>
      <c r="X24" s="13">
        <v>557.02</v>
      </c>
      <c r="Y24" s="13">
        <v>557.02</v>
      </c>
      <c r="Z24" s="13">
        <v>557.02</v>
      </c>
      <c r="AA24" s="13">
        <v>557.02</v>
      </c>
      <c r="AB24" s="13">
        <v>557.02</v>
      </c>
      <c r="AC24" s="13">
        <v>557.02</v>
      </c>
      <c r="AD24" s="13">
        <v>557.02</v>
      </c>
      <c r="AE24" s="5">
        <v>557.02</v>
      </c>
      <c r="AF24" s="5">
        <v>557.02</v>
      </c>
      <c r="AG24" s="5">
        <v>557.02</v>
      </c>
      <c r="AH24" s="6">
        <f t="shared" si="3"/>
        <v>557.02</v>
      </c>
      <c r="AI24" s="14"/>
      <c r="AJ24" s="5"/>
      <c r="AK24" s="5">
        <f t="shared" si="4"/>
        <v>15318.040000000006</v>
      </c>
      <c r="AL24" s="5">
        <f t="shared" si="6"/>
        <v>15875.060000000007</v>
      </c>
      <c r="AM24" s="11">
        <f t="shared" si="1"/>
        <v>835.43999999999323</v>
      </c>
      <c r="AN24" s="5">
        <f t="shared" si="5"/>
        <v>0</v>
      </c>
    </row>
    <row r="25" spans="1:40" x14ac:dyDescent="0.45">
      <c r="A25" s="25" t="s">
        <v>176</v>
      </c>
      <c r="B25" s="26">
        <v>34516</v>
      </c>
      <c r="C25" s="27">
        <v>30</v>
      </c>
      <c r="D25" s="4" t="s">
        <v>12</v>
      </c>
      <c r="E25" s="4" t="s">
        <v>13</v>
      </c>
      <c r="H25" s="24">
        <v>18050</v>
      </c>
      <c r="I25" s="5"/>
      <c r="J25" s="5"/>
      <c r="K25" s="5">
        <f t="shared" si="7"/>
        <v>18050</v>
      </c>
      <c r="L25" s="14"/>
      <c r="M25" s="19"/>
      <c r="P25" s="5">
        <f t="shared" si="2"/>
        <v>18050</v>
      </c>
      <c r="R25" s="13">
        <v>6919.2</v>
      </c>
      <c r="S25" s="13">
        <v>601.66999999999996</v>
      </c>
      <c r="T25" s="13">
        <v>601.66999999999996</v>
      </c>
      <c r="U25" s="13">
        <v>601.66999999999996</v>
      </c>
      <c r="V25" s="13">
        <v>601.66999999999996</v>
      </c>
      <c r="W25" s="13">
        <v>601.66999999999996</v>
      </c>
      <c r="X25" s="13">
        <v>601.66999999999996</v>
      </c>
      <c r="Y25" s="13">
        <v>601.66999999999996</v>
      </c>
      <c r="Z25" s="13">
        <v>601.66999999999996</v>
      </c>
      <c r="AA25" s="13">
        <v>601.66999999999996</v>
      </c>
      <c r="AB25" s="13">
        <v>601.66999999999996</v>
      </c>
      <c r="AC25" s="13">
        <v>601.66999999999996</v>
      </c>
      <c r="AD25" s="13">
        <v>601.66999999999996</v>
      </c>
      <c r="AE25" s="5">
        <v>601.66999999999996</v>
      </c>
      <c r="AF25" s="5">
        <v>601.66999999999996</v>
      </c>
      <c r="AG25" s="5">
        <v>601.66999999999996</v>
      </c>
      <c r="AH25" s="6">
        <f t="shared" si="3"/>
        <v>601.66999999999996</v>
      </c>
      <c r="AI25" s="14"/>
      <c r="AJ25" s="5"/>
      <c r="AK25" s="5">
        <f t="shared" si="4"/>
        <v>15944.249999999998</v>
      </c>
      <c r="AL25" s="5">
        <f t="shared" si="6"/>
        <v>16545.919999999998</v>
      </c>
      <c r="AM25" s="11">
        <f t="shared" si="1"/>
        <v>1504.0800000000017</v>
      </c>
      <c r="AN25" s="5">
        <f t="shared" si="5"/>
        <v>0</v>
      </c>
    </row>
    <row r="26" spans="1:40" x14ac:dyDescent="0.45">
      <c r="A26" s="25" t="s">
        <v>32</v>
      </c>
      <c r="B26" s="26">
        <v>34881</v>
      </c>
      <c r="C26" s="27">
        <v>30</v>
      </c>
      <c r="D26" s="4" t="s">
        <v>12</v>
      </c>
      <c r="E26" s="4" t="s">
        <v>13</v>
      </c>
      <c r="H26" s="24">
        <v>20197.07</v>
      </c>
      <c r="I26" s="5"/>
      <c r="J26" s="5"/>
      <c r="K26" s="5">
        <f t="shared" si="7"/>
        <v>20197.07</v>
      </c>
      <c r="L26" s="14"/>
      <c r="M26" s="19"/>
      <c r="P26" s="5">
        <f t="shared" si="2"/>
        <v>20197.07</v>
      </c>
      <c r="R26" s="13">
        <v>7069.24</v>
      </c>
      <c r="S26" s="13">
        <v>673.24</v>
      </c>
      <c r="T26" s="13">
        <v>673.24</v>
      </c>
      <c r="U26" s="13">
        <v>673.24</v>
      </c>
      <c r="V26" s="13">
        <v>673.24</v>
      </c>
      <c r="W26" s="13">
        <v>673.24</v>
      </c>
      <c r="X26" s="13">
        <v>673.24</v>
      </c>
      <c r="Y26" s="13">
        <v>673.24</v>
      </c>
      <c r="Z26" s="13">
        <v>673.24</v>
      </c>
      <c r="AA26" s="13">
        <v>673.24</v>
      </c>
      <c r="AB26" s="13">
        <v>673.24</v>
      </c>
      <c r="AC26" s="13">
        <v>673.24</v>
      </c>
      <c r="AD26" s="13">
        <v>673.24</v>
      </c>
      <c r="AE26" s="5">
        <v>673.24</v>
      </c>
      <c r="AF26" s="5">
        <v>673.24</v>
      </c>
      <c r="AG26" s="5">
        <v>673.24</v>
      </c>
      <c r="AH26" s="6">
        <f t="shared" si="3"/>
        <v>673.24</v>
      </c>
      <c r="AI26" s="14"/>
      <c r="AJ26" s="5"/>
      <c r="AK26" s="5">
        <f t="shared" si="4"/>
        <v>17167.84</v>
      </c>
      <c r="AL26" s="5">
        <f t="shared" si="6"/>
        <v>17841.080000000002</v>
      </c>
      <c r="AM26" s="11">
        <f t="shared" si="1"/>
        <v>2355.989999999998</v>
      </c>
      <c r="AN26" s="5">
        <f t="shared" si="5"/>
        <v>0</v>
      </c>
    </row>
    <row r="27" spans="1:40" x14ac:dyDescent="0.45">
      <c r="A27" s="25" t="s">
        <v>32</v>
      </c>
      <c r="B27" s="26">
        <v>35247</v>
      </c>
      <c r="C27" s="27">
        <v>30</v>
      </c>
      <c r="D27" s="4" t="s">
        <v>12</v>
      </c>
      <c r="E27" s="4" t="s">
        <v>13</v>
      </c>
      <c r="H27" s="24">
        <v>9031.1299999999992</v>
      </c>
      <c r="I27" s="5"/>
      <c r="J27" s="5"/>
      <c r="K27" s="5">
        <f t="shared" si="7"/>
        <v>9031.1299999999992</v>
      </c>
      <c r="L27" s="14"/>
      <c r="M27" s="19"/>
      <c r="P27" s="5">
        <f t="shared" si="2"/>
        <v>9031.1299999999992</v>
      </c>
      <c r="R27" s="13">
        <v>2859.88</v>
      </c>
      <c r="S27" s="13">
        <v>301.04000000000002</v>
      </c>
      <c r="T27" s="13">
        <v>301.04000000000002</v>
      </c>
      <c r="U27" s="13">
        <v>301.04000000000002</v>
      </c>
      <c r="V27" s="13">
        <v>301.04000000000002</v>
      </c>
      <c r="W27" s="13">
        <v>301.04000000000002</v>
      </c>
      <c r="X27" s="13">
        <v>301.04000000000002</v>
      </c>
      <c r="Y27" s="13">
        <v>301.04000000000002</v>
      </c>
      <c r="Z27" s="13">
        <v>301.04000000000002</v>
      </c>
      <c r="AA27" s="13">
        <v>301.04000000000002</v>
      </c>
      <c r="AB27" s="13">
        <v>301.04000000000002</v>
      </c>
      <c r="AC27" s="13">
        <v>301.04000000000002</v>
      </c>
      <c r="AD27" s="13">
        <v>301.04000000000002</v>
      </c>
      <c r="AE27" s="5">
        <v>301.04000000000002</v>
      </c>
      <c r="AF27" s="5">
        <v>301.04000000000002</v>
      </c>
      <c r="AG27" s="5">
        <v>301.04000000000002</v>
      </c>
      <c r="AH27" s="6">
        <f t="shared" si="3"/>
        <v>301.04000000000002</v>
      </c>
      <c r="AI27" s="14"/>
      <c r="AJ27" s="5"/>
      <c r="AK27" s="5">
        <f t="shared" si="4"/>
        <v>7375.48</v>
      </c>
      <c r="AL27" s="5">
        <f t="shared" si="6"/>
        <v>7676.5199999999995</v>
      </c>
      <c r="AM27" s="11">
        <f t="shared" si="1"/>
        <v>1354.6099999999997</v>
      </c>
      <c r="AN27" s="5">
        <f t="shared" si="5"/>
        <v>0</v>
      </c>
    </row>
    <row r="28" spans="1:40" x14ac:dyDescent="0.45">
      <c r="A28" s="25" t="s">
        <v>32</v>
      </c>
      <c r="B28" s="26">
        <v>35612</v>
      </c>
      <c r="C28" s="27">
        <v>30</v>
      </c>
      <c r="D28" s="4" t="s">
        <v>12</v>
      </c>
      <c r="E28" s="4" t="s">
        <v>13</v>
      </c>
      <c r="H28" s="24">
        <v>14689.11</v>
      </c>
      <c r="I28" s="5"/>
      <c r="J28" s="5"/>
      <c r="K28" s="5">
        <f t="shared" si="7"/>
        <v>14689.11</v>
      </c>
      <c r="L28" s="14"/>
      <c r="M28" s="19"/>
      <c r="P28" s="5">
        <f t="shared" si="2"/>
        <v>14689.11</v>
      </c>
      <c r="R28" s="13">
        <v>4161.9399999999996</v>
      </c>
      <c r="S28" s="13">
        <v>489.64</v>
      </c>
      <c r="T28" s="13">
        <v>489.64</v>
      </c>
      <c r="U28" s="13">
        <v>489.64</v>
      </c>
      <c r="V28" s="13">
        <v>489.64</v>
      </c>
      <c r="W28" s="13">
        <v>489.64</v>
      </c>
      <c r="X28" s="13">
        <v>489.64</v>
      </c>
      <c r="Y28" s="13">
        <v>489.64</v>
      </c>
      <c r="Z28" s="13">
        <v>489.64</v>
      </c>
      <c r="AA28" s="13">
        <v>489.64</v>
      </c>
      <c r="AB28" s="13">
        <v>489.64</v>
      </c>
      <c r="AC28" s="13">
        <v>489.64</v>
      </c>
      <c r="AD28" s="13">
        <v>489.64</v>
      </c>
      <c r="AE28" s="5">
        <v>489.64</v>
      </c>
      <c r="AF28" s="5">
        <v>489.64</v>
      </c>
      <c r="AG28" s="5">
        <v>489.64</v>
      </c>
      <c r="AH28" s="6">
        <f t="shared" si="3"/>
        <v>489.64</v>
      </c>
      <c r="AI28" s="14"/>
      <c r="AJ28" s="5"/>
      <c r="AK28" s="5">
        <f t="shared" si="4"/>
        <v>11506.539999999999</v>
      </c>
      <c r="AL28" s="5">
        <f t="shared" si="6"/>
        <v>11996.179999999998</v>
      </c>
      <c r="AM28" s="11">
        <f t="shared" si="1"/>
        <v>2692.9300000000021</v>
      </c>
      <c r="AN28" s="5">
        <f t="shared" si="5"/>
        <v>0</v>
      </c>
    </row>
    <row r="29" spans="1:40" x14ac:dyDescent="0.45">
      <c r="A29" s="25" t="s">
        <v>32</v>
      </c>
      <c r="B29" s="26">
        <v>35977</v>
      </c>
      <c r="C29" s="27">
        <v>30</v>
      </c>
      <c r="D29" s="4" t="s">
        <v>12</v>
      </c>
      <c r="E29" s="4" t="s">
        <v>13</v>
      </c>
      <c r="H29" s="24">
        <v>13107.05</v>
      </c>
      <c r="I29" s="5"/>
      <c r="J29" s="5"/>
      <c r="K29" s="5">
        <f t="shared" si="7"/>
        <v>13107.05</v>
      </c>
      <c r="L29" s="14"/>
      <c r="M29" s="19"/>
      <c r="P29" s="5">
        <f t="shared" si="2"/>
        <v>13107.05</v>
      </c>
      <c r="R29" s="13">
        <v>3276.75</v>
      </c>
      <c r="S29" s="13">
        <v>436.9</v>
      </c>
      <c r="T29" s="13">
        <v>436.9</v>
      </c>
      <c r="U29" s="13">
        <v>436.9</v>
      </c>
      <c r="V29" s="13">
        <v>436.9</v>
      </c>
      <c r="W29" s="13">
        <v>436.9</v>
      </c>
      <c r="X29" s="13">
        <v>436.9</v>
      </c>
      <c r="Y29" s="13">
        <v>436.9</v>
      </c>
      <c r="Z29" s="13">
        <v>436.9</v>
      </c>
      <c r="AA29" s="13">
        <v>436.9</v>
      </c>
      <c r="AB29" s="13">
        <v>436.9</v>
      </c>
      <c r="AC29" s="13">
        <v>436.9</v>
      </c>
      <c r="AD29" s="13">
        <v>436.9</v>
      </c>
      <c r="AE29" s="5">
        <v>436.9</v>
      </c>
      <c r="AF29" s="5">
        <v>436.9</v>
      </c>
      <c r="AG29" s="5">
        <v>436.9</v>
      </c>
      <c r="AH29" s="6">
        <f t="shared" si="3"/>
        <v>436.9</v>
      </c>
      <c r="AI29" s="14"/>
      <c r="AJ29" s="5"/>
      <c r="AK29" s="5">
        <f t="shared" si="4"/>
        <v>9830.2499999999964</v>
      </c>
      <c r="AL29" s="5">
        <f t="shared" si="6"/>
        <v>10267.149999999996</v>
      </c>
      <c r="AM29" s="11">
        <f t="shared" si="1"/>
        <v>2839.9000000000033</v>
      </c>
      <c r="AN29" s="5">
        <f t="shared" si="5"/>
        <v>0</v>
      </c>
    </row>
    <row r="30" spans="1:40" x14ac:dyDescent="0.45">
      <c r="A30" s="25" t="s">
        <v>32</v>
      </c>
      <c r="B30" s="26">
        <v>36342</v>
      </c>
      <c r="C30" s="27">
        <v>30</v>
      </c>
      <c r="D30" s="4" t="s">
        <v>12</v>
      </c>
      <c r="E30" s="4" t="s">
        <v>13</v>
      </c>
      <c r="H30" s="24">
        <v>11158.95</v>
      </c>
      <c r="I30" s="5"/>
      <c r="J30" s="5"/>
      <c r="K30" s="5">
        <f t="shared" si="7"/>
        <v>11158.95</v>
      </c>
      <c r="L30" s="14"/>
      <c r="M30" s="19"/>
      <c r="P30" s="5">
        <f t="shared" si="2"/>
        <v>11158.95</v>
      </c>
      <c r="R30" s="13">
        <v>2417.8000000000002</v>
      </c>
      <c r="S30" s="13">
        <v>371.97</v>
      </c>
      <c r="T30" s="13">
        <v>371.97</v>
      </c>
      <c r="U30" s="13">
        <v>371.97</v>
      </c>
      <c r="V30" s="13">
        <v>371.97</v>
      </c>
      <c r="W30" s="13">
        <v>371.97</v>
      </c>
      <c r="X30" s="13">
        <v>371.97</v>
      </c>
      <c r="Y30" s="13">
        <v>371.97</v>
      </c>
      <c r="Z30" s="13">
        <v>371.97</v>
      </c>
      <c r="AA30" s="13">
        <v>371.97</v>
      </c>
      <c r="AB30" s="13">
        <v>371.97</v>
      </c>
      <c r="AC30" s="13">
        <v>371.97</v>
      </c>
      <c r="AD30" s="13">
        <v>371.97</v>
      </c>
      <c r="AE30" s="5">
        <v>371.97</v>
      </c>
      <c r="AF30" s="5">
        <v>371.97</v>
      </c>
      <c r="AG30" s="5">
        <v>371.97</v>
      </c>
      <c r="AH30" s="6">
        <f t="shared" si="3"/>
        <v>371.97</v>
      </c>
      <c r="AI30" s="14"/>
      <c r="AJ30" s="5"/>
      <c r="AK30" s="5">
        <f t="shared" si="4"/>
        <v>7997.3500000000031</v>
      </c>
      <c r="AL30" s="5">
        <f t="shared" si="6"/>
        <v>8369.3200000000033</v>
      </c>
      <c r="AM30" s="11">
        <f t="shared" si="1"/>
        <v>2789.6299999999974</v>
      </c>
      <c r="AN30" s="5">
        <f t="shared" si="5"/>
        <v>0</v>
      </c>
    </row>
    <row r="31" spans="1:40" s="3" customFormat="1" x14ac:dyDescent="0.45">
      <c r="A31" s="3" t="str">
        <f>+A3</f>
        <v>METER INSTALLATION # 112</v>
      </c>
      <c r="B31" s="4"/>
      <c r="C31" s="2"/>
      <c r="D31" s="8"/>
      <c r="E31" s="8"/>
      <c r="H31" s="9">
        <f>SUM(H4:H30)</f>
        <v>296785.97000000003</v>
      </c>
      <c r="I31" s="9">
        <f>SUM(I4:I30)</f>
        <v>0</v>
      </c>
      <c r="J31" s="9">
        <f>SUM(J4:J30)</f>
        <v>0</v>
      </c>
      <c r="K31" s="12">
        <f>SUM(K4:K30)</f>
        <v>125715.69</v>
      </c>
      <c r="L31" s="16">
        <f>SUM(L4:L30)</f>
        <v>0</v>
      </c>
      <c r="M31" s="20"/>
      <c r="P31" s="9">
        <f>SUM(P4:P30)</f>
        <v>125715.69</v>
      </c>
      <c r="R31" s="9">
        <f>SUM(R4:R30)</f>
        <v>184303.43</v>
      </c>
      <c r="S31" s="9">
        <f t="shared" ref="S31:AF31" si="8">SUM(S4:S30)</f>
        <v>7689.69</v>
      </c>
      <c r="T31" s="9">
        <f t="shared" si="8"/>
        <v>7545.7300000000005</v>
      </c>
      <c r="U31" s="9">
        <f t="shared" si="8"/>
        <v>7202.0100000000011</v>
      </c>
      <c r="V31" s="9">
        <f t="shared" si="8"/>
        <v>7101.1500000000005</v>
      </c>
      <c r="W31" s="9">
        <f t="shared" si="8"/>
        <v>6981.85</v>
      </c>
      <c r="X31" s="9">
        <f t="shared" si="8"/>
        <v>6781.18</v>
      </c>
      <c r="Y31" s="9">
        <f t="shared" si="8"/>
        <v>6505.51</v>
      </c>
      <c r="Z31" s="9">
        <f t="shared" si="8"/>
        <v>6338.1</v>
      </c>
      <c r="AA31" s="9">
        <f t="shared" si="8"/>
        <v>6223.12</v>
      </c>
      <c r="AB31" s="9">
        <f t="shared" si="8"/>
        <v>6038.4800000000005</v>
      </c>
      <c r="AC31" s="9">
        <f t="shared" si="8"/>
        <v>5853.71</v>
      </c>
      <c r="AD31" s="9">
        <f t="shared" si="8"/>
        <v>5269.78</v>
      </c>
      <c r="AE31" s="9">
        <f t="shared" si="8"/>
        <v>4804.83</v>
      </c>
      <c r="AF31" s="9">
        <f t="shared" si="8"/>
        <v>4690.49</v>
      </c>
      <c r="AG31" s="9">
        <f>SUM(AG4:AG30)</f>
        <v>4342.3600000000006</v>
      </c>
      <c r="AH31" s="16">
        <f>SUM(AH4:AH30)</f>
        <v>4190.54</v>
      </c>
      <c r="AI31" s="16">
        <f>SUM(AI4:AI30)</f>
        <v>0</v>
      </c>
      <c r="AJ31" s="9"/>
      <c r="AK31" s="9">
        <f>SUM(AK4:AK30)</f>
        <v>277671.42000000004</v>
      </c>
      <c r="AL31" s="9">
        <f>SUM(AL4:AL30)</f>
        <v>281861.96000000008</v>
      </c>
      <c r="AM31" s="9">
        <f>SUM(AM4:AM30)</f>
        <v>-156146.27000000005</v>
      </c>
      <c r="AN31" s="9">
        <f>SUM(AN4:AN30)</f>
        <v>0</v>
      </c>
    </row>
    <row r="32" spans="1:40" x14ac:dyDescent="0.45">
      <c r="H32" s="5"/>
      <c r="I32" s="5"/>
      <c r="J32" s="5"/>
      <c r="K32" s="5">
        <f>+H31+I31-J31-K31</f>
        <v>171070.28000000003</v>
      </c>
      <c r="M32" s="18"/>
      <c r="P32" s="5"/>
      <c r="R32" s="42">
        <f>SUM(R31:AC31)</f>
        <v>258563.96000000002</v>
      </c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J32" s="5"/>
      <c r="AK32" s="5"/>
      <c r="AL32" s="5"/>
    </row>
    <row r="33" spans="8:38" x14ac:dyDescent="0.45">
      <c r="H33" s="5"/>
      <c r="I33" s="5"/>
      <c r="J33" s="5"/>
      <c r="K33" s="5"/>
      <c r="M33" s="18"/>
      <c r="P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J33" s="5"/>
      <c r="AK33" s="5"/>
      <c r="AL33" s="5"/>
    </row>
    <row r="34" spans="8:38" x14ac:dyDescent="0.45">
      <c r="H34" s="5"/>
      <c r="I34" s="5"/>
      <c r="J34" s="5"/>
      <c r="K34" s="5"/>
      <c r="M34" s="18"/>
      <c r="P34" s="5"/>
      <c r="Q34" s="5">
        <f t="shared" ref="Q34" si="9">SUM(Q4:Q25)</f>
        <v>0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J34" s="5"/>
      <c r="AL34" s="5"/>
    </row>
    <row r="35" spans="8:38" x14ac:dyDescent="0.45">
      <c r="H35" s="5"/>
      <c r="I35" s="5"/>
      <c r="J35" s="5"/>
      <c r="K35" s="5"/>
      <c r="M35" s="18"/>
      <c r="P35" s="5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J35" s="5"/>
      <c r="AL35" s="5"/>
    </row>
    <row r="36" spans="8:38" x14ac:dyDescent="0.45">
      <c r="H36" s="5"/>
      <c r="I36" s="5"/>
      <c r="J36" s="5"/>
      <c r="K36" s="5"/>
      <c r="M36" s="18"/>
      <c r="P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J36" s="5"/>
      <c r="AK36" s="5"/>
      <c r="AL36" s="5"/>
    </row>
    <row r="37" spans="8:38" x14ac:dyDescent="0.45">
      <c r="H37" s="5"/>
      <c r="I37" s="5"/>
      <c r="J37" s="5"/>
      <c r="K37" s="5"/>
      <c r="M37" s="18"/>
      <c r="P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J37" s="5"/>
      <c r="AK37" s="5"/>
      <c r="AL37" s="5"/>
    </row>
    <row r="38" spans="8:38" x14ac:dyDescent="0.45">
      <c r="H38" s="5"/>
      <c r="I38" s="5"/>
      <c r="J38" s="5"/>
      <c r="K38" s="5"/>
      <c r="M38" s="18"/>
      <c r="P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J38" s="5"/>
      <c r="AK38" s="5"/>
      <c r="AL38" s="5"/>
    </row>
    <row r="39" spans="8:38" x14ac:dyDescent="0.45">
      <c r="H39" s="5"/>
      <c r="I39" s="5"/>
      <c r="J39" s="5"/>
      <c r="K39" s="5"/>
      <c r="M39" s="18"/>
      <c r="P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J39" s="5"/>
      <c r="AK39" s="5"/>
      <c r="AL39" s="5"/>
    </row>
    <row r="40" spans="8:38" x14ac:dyDescent="0.45">
      <c r="H40" s="5"/>
      <c r="I40" s="5"/>
      <c r="J40" s="5"/>
      <c r="K40" s="5"/>
      <c r="M40" s="18"/>
      <c r="P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J40" s="5"/>
      <c r="AK40" s="5"/>
      <c r="AL40" s="5"/>
    </row>
    <row r="41" spans="8:38" x14ac:dyDescent="0.45">
      <c r="H41" s="5"/>
      <c r="I41" s="5"/>
      <c r="J41" s="5"/>
      <c r="K41" s="5"/>
      <c r="M41" s="18"/>
      <c r="P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J41" s="5"/>
      <c r="AK41" s="5"/>
      <c r="AL41" s="5"/>
    </row>
    <row r="42" spans="8:38" x14ac:dyDescent="0.45">
      <c r="H42" s="5"/>
      <c r="I42" s="5"/>
      <c r="J42" s="5"/>
      <c r="K42" s="5"/>
      <c r="M42" s="18"/>
      <c r="P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J42" s="5"/>
      <c r="AK42" s="5"/>
      <c r="AL42" s="5"/>
    </row>
    <row r="43" spans="8:38" x14ac:dyDescent="0.45">
      <c r="H43" s="5"/>
      <c r="I43" s="5"/>
      <c r="J43" s="5"/>
      <c r="K43" s="5"/>
      <c r="M43" s="18"/>
      <c r="P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J43" s="5"/>
      <c r="AK43" s="5"/>
      <c r="AL43" s="5"/>
    </row>
    <row r="44" spans="8:38" x14ac:dyDescent="0.45">
      <c r="H44" s="5"/>
      <c r="I44" s="5"/>
      <c r="J44" s="5"/>
      <c r="K44" s="5"/>
      <c r="M44" s="18"/>
      <c r="P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J44" s="5"/>
      <c r="AK44" s="5"/>
      <c r="AL44" s="5"/>
    </row>
    <row r="45" spans="8:38" x14ac:dyDescent="0.45">
      <c r="H45" s="5"/>
      <c r="I45" s="5"/>
      <c r="J45" s="5"/>
      <c r="K45" s="5"/>
      <c r="M45" s="18"/>
      <c r="P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J45" s="5"/>
      <c r="AK45" s="5"/>
      <c r="AL45" s="5"/>
    </row>
    <row r="46" spans="8:38" x14ac:dyDescent="0.45">
      <c r="H46" s="5"/>
      <c r="I46" s="5"/>
      <c r="J46" s="5"/>
      <c r="K46" s="5"/>
      <c r="M46" s="18"/>
      <c r="P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J46" s="5"/>
      <c r="AK46" s="5"/>
      <c r="AL46" s="5"/>
    </row>
    <row r="47" spans="8:38" x14ac:dyDescent="0.45">
      <c r="H47" s="5"/>
      <c r="I47" s="5"/>
      <c r="J47" s="5"/>
      <c r="K47" s="5"/>
      <c r="M47" s="18"/>
      <c r="P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J47" s="5"/>
      <c r="AK47" s="5"/>
      <c r="AL47" s="5"/>
    </row>
    <row r="48" spans="8:38" x14ac:dyDescent="0.45">
      <c r="H48" s="5"/>
      <c r="I48" s="5"/>
      <c r="J48" s="5"/>
      <c r="K48" s="5"/>
      <c r="M48" s="18"/>
      <c r="P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J48" s="5"/>
      <c r="AK48" s="5"/>
      <c r="AL48" s="5"/>
    </row>
    <row r="49" spans="8:38" x14ac:dyDescent="0.45">
      <c r="H49" s="5"/>
      <c r="I49" s="5"/>
      <c r="J49" s="5"/>
      <c r="K49" s="5"/>
      <c r="M49" s="18"/>
      <c r="P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J49" s="5"/>
      <c r="AK49" s="5"/>
      <c r="AL49" s="5"/>
    </row>
    <row r="50" spans="8:38" x14ac:dyDescent="0.45">
      <c r="H50" s="5"/>
      <c r="I50" s="5"/>
      <c r="J50" s="5"/>
      <c r="K50" s="5"/>
      <c r="M50" s="18"/>
      <c r="P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J50" s="5"/>
      <c r="AK50" s="5"/>
      <c r="AL50" s="5"/>
    </row>
    <row r="51" spans="8:38" x14ac:dyDescent="0.45">
      <c r="H51" s="5"/>
      <c r="I51" s="5"/>
      <c r="J51" s="5"/>
      <c r="K51" s="5"/>
      <c r="M51" s="18"/>
      <c r="P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J51" s="5"/>
      <c r="AK51" s="5"/>
      <c r="AL51" s="5"/>
    </row>
    <row r="52" spans="8:38" x14ac:dyDescent="0.45">
      <c r="H52" s="5"/>
      <c r="I52" s="5"/>
      <c r="J52" s="5"/>
      <c r="K52" s="5"/>
      <c r="M52" s="18"/>
      <c r="P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J52" s="5"/>
      <c r="AK52" s="5"/>
      <c r="AL52" s="5"/>
    </row>
    <row r="53" spans="8:38" x14ac:dyDescent="0.45">
      <c r="H53" s="5"/>
      <c r="I53" s="5"/>
      <c r="J53" s="5"/>
      <c r="K53" s="5"/>
      <c r="M53" s="18"/>
      <c r="P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J53" s="5"/>
      <c r="AK53" s="5"/>
      <c r="AL53" s="5"/>
    </row>
    <row r="54" spans="8:38" x14ac:dyDescent="0.45">
      <c r="H54" s="5"/>
      <c r="I54" s="5"/>
      <c r="J54" s="5"/>
      <c r="K54" s="5"/>
      <c r="M54" s="18"/>
      <c r="P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J54" s="5"/>
      <c r="AK54" s="5"/>
      <c r="AL54" s="5"/>
    </row>
    <row r="55" spans="8:38" x14ac:dyDescent="0.45">
      <c r="H55" s="5"/>
      <c r="I55" s="5"/>
      <c r="J55" s="5"/>
      <c r="K55" s="5"/>
      <c r="M55" s="18"/>
      <c r="P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J55" s="5"/>
      <c r="AK55" s="5"/>
      <c r="AL55" s="5"/>
    </row>
    <row r="56" spans="8:38" x14ac:dyDescent="0.45">
      <c r="H56" s="5"/>
      <c r="I56" s="5"/>
      <c r="J56" s="5"/>
      <c r="K56" s="5"/>
      <c r="M56" s="18"/>
      <c r="P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J56" s="5"/>
      <c r="AK56" s="5"/>
      <c r="AL56" s="5"/>
    </row>
    <row r="57" spans="8:38" x14ac:dyDescent="0.45">
      <c r="H57" s="5"/>
      <c r="I57" s="5"/>
      <c r="J57" s="5"/>
      <c r="K57" s="5"/>
      <c r="M57" s="18"/>
      <c r="P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J57" s="5"/>
      <c r="AK57" s="5"/>
      <c r="AL57" s="5"/>
    </row>
    <row r="58" spans="8:38" x14ac:dyDescent="0.45">
      <c r="H58" s="5"/>
      <c r="I58" s="5"/>
      <c r="J58" s="5"/>
      <c r="K58" s="5"/>
      <c r="M58" s="18"/>
      <c r="P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J58" s="5"/>
      <c r="AK58" s="5"/>
      <c r="AL58" s="5"/>
    </row>
    <row r="59" spans="8:38" x14ac:dyDescent="0.45">
      <c r="H59" s="5"/>
      <c r="I59" s="5"/>
      <c r="J59" s="5"/>
      <c r="K59" s="5"/>
      <c r="M59" s="18"/>
      <c r="P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J59" s="5"/>
      <c r="AK59" s="5"/>
      <c r="AL59" s="5"/>
    </row>
    <row r="60" spans="8:38" x14ac:dyDescent="0.45">
      <c r="H60" s="5"/>
      <c r="I60" s="5"/>
      <c r="J60" s="5"/>
      <c r="K60" s="5"/>
      <c r="M60" s="18"/>
      <c r="P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J60" s="5"/>
      <c r="AK60" s="5"/>
      <c r="AL60" s="5"/>
    </row>
    <row r="61" spans="8:38" x14ac:dyDescent="0.45">
      <c r="H61" s="5"/>
      <c r="I61" s="5"/>
      <c r="J61" s="5"/>
      <c r="K61" s="5"/>
      <c r="M61" s="18"/>
      <c r="P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J61" s="5"/>
      <c r="AK61" s="5"/>
      <c r="AL61" s="5"/>
    </row>
    <row r="62" spans="8:38" x14ac:dyDescent="0.45">
      <c r="H62" s="5"/>
      <c r="I62" s="5"/>
      <c r="J62" s="5"/>
      <c r="K62" s="5"/>
      <c r="M62" s="18"/>
      <c r="P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J62" s="5"/>
      <c r="AK62" s="5"/>
      <c r="AL62" s="5"/>
    </row>
    <row r="63" spans="8:38" x14ac:dyDescent="0.45">
      <c r="H63" s="5"/>
      <c r="I63" s="5"/>
      <c r="J63" s="5"/>
      <c r="K63" s="5"/>
      <c r="M63" s="18"/>
      <c r="P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J63" s="5"/>
      <c r="AK63" s="5"/>
      <c r="AL63" s="5"/>
    </row>
    <row r="64" spans="8:38" x14ac:dyDescent="0.45">
      <c r="H64" s="5"/>
      <c r="I64" s="5"/>
      <c r="J64" s="5"/>
      <c r="K64" s="5"/>
      <c r="M64" s="18"/>
      <c r="P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J64" s="5"/>
      <c r="AK64" s="5"/>
      <c r="AL64" s="5"/>
    </row>
    <row r="65" spans="8:38" x14ac:dyDescent="0.45">
      <c r="H65" s="5"/>
      <c r="I65" s="5"/>
      <c r="J65" s="5"/>
      <c r="K65" s="5"/>
      <c r="M65" s="18"/>
      <c r="P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J65" s="5"/>
      <c r="AK65" s="5"/>
      <c r="AL65" s="5"/>
    </row>
    <row r="66" spans="8:38" x14ac:dyDescent="0.45">
      <c r="H66" s="5"/>
      <c r="I66" s="5"/>
      <c r="J66" s="5"/>
      <c r="K66" s="5"/>
      <c r="M66" s="18"/>
      <c r="P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J66" s="5"/>
      <c r="AK66" s="5"/>
      <c r="AL66" s="5"/>
    </row>
    <row r="67" spans="8:38" x14ac:dyDescent="0.45">
      <c r="H67" s="5"/>
      <c r="I67" s="5"/>
      <c r="J67" s="5"/>
      <c r="K67" s="5"/>
      <c r="M67" s="18"/>
      <c r="P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J67" s="5"/>
      <c r="AK67" s="5"/>
      <c r="AL67" s="5"/>
    </row>
    <row r="68" spans="8:38" x14ac:dyDescent="0.45">
      <c r="H68" s="5"/>
      <c r="I68" s="5"/>
      <c r="J68" s="5"/>
      <c r="K68" s="5"/>
      <c r="M68" s="18"/>
      <c r="P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J68" s="5"/>
      <c r="AK68" s="5"/>
      <c r="AL68" s="5"/>
    </row>
    <row r="69" spans="8:38" x14ac:dyDescent="0.45">
      <c r="H69" s="5"/>
      <c r="I69" s="5"/>
      <c r="J69" s="5"/>
      <c r="K69" s="5"/>
      <c r="M69" s="18"/>
      <c r="P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J69" s="5"/>
      <c r="AK69" s="5"/>
      <c r="AL69" s="5"/>
    </row>
    <row r="70" spans="8:38" x14ac:dyDescent="0.45">
      <c r="H70" s="5"/>
      <c r="I70" s="5"/>
      <c r="J70" s="5"/>
      <c r="K70" s="5"/>
      <c r="M70" s="18"/>
      <c r="P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J70" s="5"/>
      <c r="AK70" s="5"/>
      <c r="AL70" s="5"/>
    </row>
    <row r="71" spans="8:38" x14ac:dyDescent="0.45">
      <c r="H71" s="5"/>
      <c r="I71" s="5"/>
      <c r="J71" s="5"/>
      <c r="K71" s="5"/>
      <c r="M71" s="18"/>
      <c r="P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J71" s="5"/>
      <c r="AK71" s="5"/>
      <c r="AL71" s="5"/>
    </row>
    <row r="72" spans="8:38" x14ac:dyDescent="0.45">
      <c r="H72" s="5"/>
      <c r="I72" s="5"/>
      <c r="J72" s="5"/>
      <c r="K72" s="5"/>
      <c r="M72" s="18"/>
      <c r="P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J72" s="5"/>
      <c r="AK72" s="5"/>
      <c r="AL72" s="5"/>
    </row>
    <row r="73" spans="8:38" x14ac:dyDescent="0.45">
      <c r="H73" s="5"/>
      <c r="I73" s="5"/>
      <c r="J73" s="5"/>
      <c r="K73" s="5"/>
      <c r="M73" s="18"/>
      <c r="P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J73" s="5"/>
      <c r="AK73" s="5"/>
      <c r="AL73" s="5"/>
    </row>
    <row r="74" spans="8:38" x14ac:dyDescent="0.45">
      <c r="H74" s="5"/>
      <c r="I74" s="5"/>
      <c r="J74" s="5"/>
      <c r="K74" s="5"/>
      <c r="M74" s="18"/>
      <c r="P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J74" s="5"/>
      <c r="AK74" s="5"/>
      <c r="AL74" s="5"/>
    </row>
    <row r="75" spans="8:38" x14ac:dyDescent="0.45">
      <c r="H75" s="5"/>
      <c r="I75" s="5"/>
      <c r="J75" s="5"/>
      <c r="K75" s="5"/>
      <c r="M75" s="18"/>
      <c r="P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J75" s="5"/>
      <c r="AK75" s="5"/>
      <c r="AL75" s="5"/>
    </row>
    <row r="76" spans="8:38" x14ac:dyDescent="0.45">
      <c r="H76" s="5"/>
      <c r="I76" s="5"/>
      <c r="J76" s="5"/>
      <c r="K76" s="5"/>
      <c r="M76" s="18"/>
      <c r="P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J76" s="5"/>
      <c r="AK76" s="5"/>
      <c r="AL76" s="5"/>
    </row>
    <row r="77" spans="8:38" x14ac:dyDescent="0.45">
      <c r="H77" s="5"/>
      <c r="I77" s="5"/>
      <c r="J77" s="5"/>
      <c r="K77" s="5"/>
      <c r="M77" s="18"/>
      <c r="P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J77" s="5"/>
      <c r="AK77" s="5"/>
      <c r="AL77" s="5"/>
    </row>
    <row r="78" spans="8:38" x14ac:dyDescent="0.45">
      <c r="H78" s="5"/>
      <c r="I78" s="5"/>
      <c r="J78" s="5"/>
      <c r="K78" s="5"/>
      <c r="M78" s="18"/>
      <c r="P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J78" s="5"/>
      <c r="AK78" s="5"/>
      <c r="AL78" s="5"/>
    </row>
    <row r="79" spans="8:38" x14ac:dyDescent="0.45">
      <c r="H79" s="5"/>
      <c r="I79" s="5"/>
      <c r="J79" s="5"/>
      <c r="K79" s="5"/>
      <c r="M79" s="18"/>
      <c r="P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J79" s="5"/>
      <c r="AK79" s="5"/>
      <c r="AL79" s="5"/>
    </row>
    <row r="80" spans="8:38" x14ac:dyDescent="0.45">
      <c r="H80" s="5"/>
      <c r="I80" s="5"/>
      <c r="J80" s="5"/>
      <c r="K80" s="5"/>
      <c r="M80" s="18"/>
      <c r="P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J80" s="5"/>
      <c r="AK80" s="5"/>
      <c r="AL80" s="5"/>
    </row>
    <row r="81" spans="8:38" x14ac:dyDescent="0.45">
      <c r="H81" s="5"/>
      <c r="I81" s="5"/>
      <c r="J81" s="5"/>
      <c r="K81" s="5"/>
      <c r="M81" s="18"/>
      <c r="P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J81" s="5"/>
      <c r="AK81" s="5"/>
      <c r="AL81" s="5"/>
    </row>
    <row r="82" spans="8:38" x14ac:dyDescent="0.45">
      <c r="H82" s="5"/>
      <c r="I82" s="5"/>
      <c r="J82" s="5"/>
      <c r="K82" s="5"/>
      <c r="M82" s="18"/>
      <c r="P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J82" s="5"/>
      <c r="AK82" s="5"/>
      <c r="AL82" s="5"/>
    </row>
    <row r="83" spans="8:38" x14ac:dyDescent="0.45">
      <c r="H83" s="5"/>
      <c r="I83" s="5"/>
      <c r="J83" s="5"/>
      <c r="K83" s="5"/>
      <c r="M83" s="18"/>
      <c r="P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J83" s="5"/>
      <c r="AK83" s="5"/>
      <c r="AL83" s="5"/>
    </row>
    <row r="84" spans="8:38" x14ac:dyDescent="0.45">
      <c r="H84" s="5"/>
      <c r="I84" s="5"/>
      <c r="J84" s="5"/>
      <c r="K84" s="5"/>
      <c r="M84" s="18"/>
      <c r="P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J84" s="5"/>
      <c r="AK84" s="5"/>
      <c r="AL84" s="5"/>
    </row>
    <row r="85" spans="8:38" x14ac:dyDescent="0.45">
      <c r="H85" s="5"/>
      <c r="I85" s="5"/>
      <c r="J85" s="5"/>
      <c r="K85" s="5"/>
      <c r="M85" s="18"/>
      <c r="P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J85" s="5"/>
      <c r="AK85" s="5"/>
      <c r="AL85" s="5"/>
    </row>
    <row r="86" spans="8:38" x14ac:dyDescent="0.45">
      <c r="H86" s="5"/>
      <c r="I86" s="5"/>
      <c r="J86" s="5"/>
      <c r="K86" s="5"/>
      <c r="M86" s="18"/>
      <c r="P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J86" s="5"/>
      <c r="AK86" s="5"/>
      <c r="AL86" s="5"/>
    </row>
    <row r="87" spans="8:38" x14ac:dyDescent="0.45">
      <c r="H87" s="5"/>
      <c r="I87" s="5"/>
      <c r="J87" s="5"/>
      <c r="K87" s="5"/>
      <c r="M87" s="18"/>
      <c r="P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J87" s="5"/>
      <c r="AK87" s="5"/>
      <c r="AL87" s="5"/>
    </row>
    <row r="88" spans="8:38" x14ac:dyDescent="0.45">
      <c r="H88" s="5"/>
      <c r="I88" s="5"/>
      <c r="J88" s="5"/>
      <c r="K88" s="5"/>
      <c r="M88" s="18"/>
      <c r="P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J88" s="5"/>
      <c r="AK88" s="5"/>
      <c r="AL88" s="5"/>
    </row>
    <row r="89" spans="8:38" x14ac:dyDescent="0.45">
      <c r="H89" s="5"/>
      <c r="I89" s="5"/>
      <c r="J89" s="5"/>
      <c r="K89" s="5"/>
      <c r="M89" s="18"/>
      <c r="P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J89" s="5"/>
      <c r="AK89" s="5"/>
      <c r="AL89" s="5"/>
    </row>
    <row r="90" spans="8:38" x14ac:dyDescent="0.45">
      <c r="H90" s="5"/>
      <c r="I90" s="5"/>
      <c r="J90" s="5"/>
      <c r="K90" s="5"/>
      <c r="M90" s="18"/>
      <c r="P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J90" s="5"/>
      <c r="AK90" s="5"/>
      <c r="AL90" s="5"/>
    </row>
    <row r="91" spans="8:38" x14ac:dyDescent="0.45">
      <c r="H91" s="5"/>
      <c r="I91" s="5"/>
      <c r="J91" s="5"/>
      <c r="K91" s="5"/>
      <c r="M91" s="18"/>
      <c r="P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J91" s="5"/>
      <c r="AK91" s="5"/>
      <c r="AL91" s="5"/>
    </row>
    <row r="92" spans="8:38" x14ac:dyDescent="0.45">
      <c r="H92" s="5"/>
      <c r="I92" s="5"/>
      <c r="J92" s="5"/>
      <c r="K92" s="5"/>
      <c r="M92" s="18"/>
      <c r="P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J92" s="5"/>
      <c r="AK92" s="5"/>
      <c r="AL92" s="5"/>
    </row>
    <row r="93" spans="8:38" x14ac:dyDescent="0.45">
      <c r="H93" s="5"/>
      <c r="I93" s="5"/>
      <c r="J93" s="5"/>
      <c r="K93" s="5"/>
      <c r="M93" s="18"/>
      <c r="P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J93" s="5"/>
      <c r="AK93" s="5"/>
      <c r="AL93" s="5"/>
    </row>
    <row r="94" spans="8:38" x14ac:dyDescent="0.45">
      <c r="H94" s="5"/>
      <c r="I94" s="5"/>
      <c r="J94" s="5"/>
      <c r="K94" s="5"/>
      <c r="M94" s="18"/>
      <c r="P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J94" s="5"/>
      <c r="AK94" s="5"/>
      <c r="AL94" s="5"/>
    </row>
    <row r="95" spans="8:38" x14ac:dyDescent="0.45">
      <c r="H95" s="5"/>
      <c r="I95" s="5"/>
      <c r="J95" s="5"/>
      <c r="K95" s="5"/>
      <c r="M95" s="18"/>
      <c r="P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J95" s="5"/>
      <c r="AK95" s="5"/>
      <c r="AL95" s="5"/>
    </row>
    <row r="96" spans="8:38" x14ac:dyDescent="0.45">
      <c r="H96" s="5"/>
      <c r="I96" s="5"/>
      <c r="J96" s="5"/>
      <c r="K96" s="5"/>
      <c r="M96" s="18"/>
      <c r="P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J96" s="5"/>
      <c r="AK96" s="5"/>
      <c r="AL96" s="5"/>
    </row>
    <row r="97" spans="8:38" x14ac:dyDescent="0.45">
      <c r="H97" s="5"/>
      <c r="I97" s="5"/>
      <c r="J97" s="5"/>
      <c r="K97" s="5"/>
      <c r="M97" s="18"/>
      <c r="P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J97" s="5"/>
      <c r="AK97" s="5"/>
      <c r="AL97" s="5"/>
    </row>
    <row r="98" spans="8:38" x14ac:dyDescent="0.45">
      <c r="H98" s="5"/>
      <c r="I98" s="5"/>
      <c r="J98" s="5"/>
      <c r="K98" s="5"/>
      <c r="M98" s="18"/>
      <c r="P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J98" s="5"/>
      <c r="AK98" s="5"/>
      <c r="AL98" s="5"/>
    </row>
    <row r="99" spans="8:38" x14ac:dyDescent="0.45">
      <c r="H99" s="5"/>
      <c r="I99" s="5"/>
      <c r="J99" s="5"/>
      <c r="K99" s="5"/>
      <c r="M99" s="18"/>
      <c r="P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J99" s="5"/>
      <c r="AK99" s="5"/>
      <c r="AL99" s="5"/>
    </row>
    <row r="100" spans="8:38" x14ac:dyDescent="0.45">
      <c r="H100" s="5"/>
      <c r="I100" s="5"/>
      <c r="J100" s="5"/>
      <c r="K100" s="5"/>
      <c r="M100" s="18"/>
      <c r="P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J100" s="5"/>
      <c r="AK100" s="5"/>
      <c r="AL100" s="5"/>
    </row>
    <row r="101" spans="8:38" x14ac:dyDescent="0.45">
      <c r="H101" s="5"/>
      <c r="I101" s="5"/>
      <c r="J101" s="5"/>
      <c r="K101" s="5"/>
      <c r="M101" s="18"/>
      <c r="P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J101" s="5"/>
      <c r="AK101" s="5"/>
      <c r="AL101" s="5"/>
    </row>
    <row r="102" spans="8:38" x14ac:dyDescent="0.45">
      <c r="H102" s="5"/>
      <c r="I102" s="5"/>
      <c r="J102" s="5"/>
      <c r="K102" s="5"/>
      <c r="M102" s="18"/>
      <c r="P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J102" s="5"/>
      <c r="AK102" s="5"/>
      <c r="AL102" s="5"/>
    </row>
    <row r="103" spans="8:38" x14ac:dyDescent="0.45">
      <c r="H103" s="5"/>
      <c r="I103" s="5"/>
      <c r="J103" s="5"/>
      <c r="K103" s="5"/>
      <c r="M103" s="18"/>
      <c r="P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J103" s="5"/>
      <c r="AK103" s="5"/>
      <c r="AL103" s="5"/>
    </row>
    <row r="104" spans="8:38" x14ac:dyDescent="0.45">
      <c r="H104" s="5"/>
      <c r="I104" s="5"/>
      <c r="J104" s="5"/>
      <c r="K104" s="5"/>
      <c r="M104" s="18"/>
      <c r="P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J104" s="5"/>
      <c r="AK104" s="5"/>
      <c r="AL104" s="5"/>
    </row>
    <row r="105" spans="8:38" x14ac:dyDescent="0.45">
      <c r="H105" s="5"/>
      <c r="I105" s="5"/>
      <c r="J105" s="5"/>
      <c r="K105" s="5"/>
      <c r="M105" s="18"/>
      <c r="P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J105" s="5"/>
      <c r="AK105" s="5"/>
      <c r="AL105" s="5"/>
    </row>
    <row r="106" spans="8:38" x14ac:dyDescent="0.45">
      <c r="H106" s="5"/>
      <c r="I106" s="5"/>
      <c r="J106" s="5"/>
      <c r="K106" s="5"/>
      <c r="M106" s="18"/>
      <c r="P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J106" s="5"/>
      <c r="AK106" s="5"/>
      <c r="AL106" s="5"/>
    </row>
    <row r="107" spans="8:38" x14ac:dyDescent="0.45">
      <c r="H107" s="5"/>
      <c r="I107" s="5"/>
      <c r="J107" s="5"/>
      <c r="K107" s="5"/>
      <c r="M107" s="18"/>
      <c r="P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J107" s="5"/>
      <c r="AK107" s="5"/>
      <c r="AL107" s="5"/>
    </row>
    <row r="108" spans="8:38" x14ac:dyDescent="0.45">
      <c r="H108" s="5"/>
      <c r="I108" s="5"/>
      <c r="J108" s="5"/>
      <c r="K108" s="5"/>
      <c r="M108" s="18"/>
      <c r="P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J108" s="5"/>
      <c r="AK108" s="5"/>
      <c r="AL108" s="5"/>
    </row>
    <row r="109" spans="8:38" x14ac:dyDescent="0.45">
      <c r="H109" s="5"/>
      <c r="I109" s="5"/>
      <c r="J109" s="5"/>
      <c r="K109" s="5"/>
      <c r="M109" s="18"/>
      <c r="P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J109" s="5"/>
      <c r="AK109" s="5"/>
      <c r="AL109" s="5"/>
    </row>
    <row r="110" spans="8:38" x14ac:dyDescent="0.45">
      <c r="H110" s="5"/>
      <c r="I110" s="5"/>
      <c r="J110" s="5"/>
      <c r="K110" s="5"/>
      <c r="M110" s="18"/>
      <c r="P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J110" s="5"/>
      <c r="AK110" s="5"/>
      <c r="AL110" s="5"/>
    </row>
    <row r="111" spans="8:38" x14ac:dyDescent="0.45">
      <c r="H111" s="5"/>
      <c r="I111" s="5"/>
      <c r="J111" s="5"/>
      <c r="K111" s="5"/>
      <c r="M111" s="18"/>
      <c r="P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J111" s="5"/>
      <c r="AK111" s="5"/>
      <c r="AL111" s="5"/>
    </row>
    <row r="112" spans="8:38" x14ac:dyDescent="0.45">
      <c r="H112" s="5"/>
      <c r="I112" s="5"/>
      <c r="J112" s="5"/>
      <c r="K112" s="5"/>
      <c r="M112" s="18"/>
      <c r="P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J112" s="5"/>
      <c r="AK112" s="5"/>
      <c r="AL112" s="5"/>
    </row>
    <row r="113" spans="8:38" x14ac:dyDescent="0.45">
      <c r="H113" s="5"/>
      <c r="I113" s="5"/>
      <c r="J113" s="5"/>
      <c r="K113" s="5"/>
      <c r="M113" s="18"/>
      <c r="P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J113" s="5"/>
      <c r="AK113" s="5"/>
      <c r="AL113" s="5"/>
    </row>
    <row r="114" spans="8:38" x14ac:dyDescent="0.45">
      <c r="H114" s="5"/>
      <c r="I114" s="5"/>
      <c r="J114" s="5"/>
      <c r="K114" s="5"/>
      <c r="M114" s="18"/>
      <c r="P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J114" s="5"/>
      <c r="AK114" s="5"/>
      <c r="AL114" s="5"/>
    </row>
    <row r="115" spans="8:38" x14ac:dyDescent="0.45">
      <c r="H115" s="5"/>
      <c r="I115" s="5"/>
      <c r="J115" s="5"/>
      <c r="K115" s="5"/>
      <c r="M115" s="18"/>
      <c r="P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J115" s="5"/>
      <c r="AK115" s="5"/>
      <c r="AL115" s="5"/>
    </row>
    <row r="116" spans="8:38" x14ac:dyDescent="0.45">
      <c r="H116" s="5"/>
      <c r="I116" s="5"/>
      <c r="J116" s="5"/>
      <c r="K116" s="5"/>
      <c r="M116" s="18"/>
      <c r="P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J116" s="5"/>
      <c r="AK116" s="5"/>
      <c r="AL116" s="5"/>
    </row>
    <row r="117" spans="8:38" x14ac:dyDescent="0.45">
      <c r="H117" s="5"/>
      <c r="I117" s="5"/>
      <c r="J117" s="5"/>
      <c r="K117" s="5"/>
      <c r="M117" s="18"/>
      <c r="P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J117" s="5"/>
      <c r="AK117" s="5"/>
      <c r="AL117" s="5"/>
    </row>
    <row r="118" spans="8:38" x14ac:dyDescent="0.45">
      <c r="H118" s="5"/>
      <c r="I118" s="5"/>
      <c r="J118" s="5"/>
      <c r="K118" s="5"/>
      <c r="M118" s="18"/>
      <c r="P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J118" s="5"/>
      <c r="AK118" s="5"/>
      <c r="AL118" s="5"/>
    </row>
    <row r="119" spans="8:38" x14ac:dyDescent="0.45">
      <c r="H119" s="5"/>
      <c r="I119" s="5"/>
      <c r="J119" s="5"/>
      <c r="K119" s="5"/>
      <c r="M119" s="18"/>
      <c r="P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J119" s="5"/>
      <c r="AK119" s="5"/>
      <c r="AL119" s="5"/>
    </row>
    <row r="120" spans="8:38" x14ac:dyDescent="0.45">
      <c r="H120" s="5"/>
      <c r="I120" s="5"/>
      <c r="J120" s="5"/>
      <c r="K120" s="5"/>
      <c r="M120" s="18"/>
      <c r="P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J120" s="5"/>
      <c r="AK120" s="5"/>
      <c r="AL120" s="5"/>
    </row>
    <row r="121" spans="8:38" x14ac:dyDescent="0.45">
      <c r="H121" s="5"/>
      <c r="I121" s="5"/>
      <c r="J121" s="5"/>
      <c r="K121" s="5"/>
      <c r="M121" s="18"/>
      <c r="P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J121" s="5"/>
      <c r="AL121" s="5"/>
    </row>
    <row r="122" spans="8:38" x14ac:dyDescent="0.45">
      <c r="H122" s="5"/>
      <c r="I122" s="5"/>
      <c r="J122" s="5"/>
      <c r="K122" s="5"/>
      <c r="M122" s="18"/>
      <c r="P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J122" s="5"/>
      <c r="AL122" s="5"/>
    </row>
    <row r="123" spans="8:38" x14ac:dyDescent="0.45">
      <c r="H123" s="5"/>
      <c r="I123" s="5"/>
      <c r="J123" s="5"/>
      <c r="K123" s="5"/>
      <c r="M123" s="18"/>
      <c r="P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J123" s="5"/>
      <c r="AL123" s="5"/>
    </row>
    <row r="124" spans="8:38" x14ac:dyDescent="0.45">
      <c r="H124" s="5"/>
      <c r="I124" s="5"/>
      <c r="J124" s="5"/>
      <c r="K124" s="5"/>
      <c r="M124" s="18"/>
      <c r="P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J124" s="5"/>
      <c r="AL124" s="5"/>
    </row>
    <row r="125" spans="8:38" x14ac:dyDescent="0.45">
      <c r="H125" s="5"/>
      <c r="I125" s="5"/>
      <c r="J125" s="5"/>
      <c r="K125" s="5"/>
      <c r="M125" s="18"/>
      <c r="P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J125" s="5"/>
      <c r="AL125" s="5"/>
    </row>
    <row r="126" spans="8:38" x14ac:dyDescent="0.45">
      <c r="H126" s="5"/>
      <c r="I126" s="5"/>
      <c r="J126" s="5"/>
      <c r="K126" s="5"/>
      <c r="M126" s="18"/>
      <c r="P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J126" s="5"/>
      <c r="AL126" s="5"/>
    </row>
    <row r="127" spans="8:38" x14ac:dyDescent="0.45">
      <c r="H127" s="5"/>
      <c r="I127" s="5"/>
      <c r="J127" s="5"/>
      <c r="K127" s="5"/>
      <c r="M127" s="18"/>
      <c r="P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J127" s="5"/>
      <c r="AL127" s="5"/>
    </row>
    <row r="128" spans="8:38" x14ac:dyDescent="0.45">
      <c r="H128" s="5"/>
      <c r="I128" s="5"/>
      <c r="J128" s="5"/>
      <c r="K128" s="5"/>
      <c r="M128" s="18"/>
      <c r="P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J128" s="5"/>
      <c r="AL128" s="5"/>
    </row>
    <row r="129" spans="8:38" x14ac:dyDescent="0.45">
      <c r="H129" s="5"/>
      <c r="I129" s="5"/>
      <c r="J129" s="5"/>
      <c r="K129" s="5"/>
      <c r="M129" s="18"/>
      <c r="P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J129" s="5"/>
      <c r="AL129" s="5"/>
    </row>
    <row r="130" spans="8:38" x14ac:dyDescent="0.45">
      <c r="H130" s="5"/>
      <c r="I130" s="5"/>
      <c r="J130" s="5"/>
      <c r="K130" s="5"/>
      <c r="M130" s="18"/>
      <c r="P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J130" s="5"/>
      <c r="AL130" s="5"/>
    </row>
    <row r="131" spans="8:38" x14ac:dyDescent="0.45">
      <c r="H131" s="5"/>
      <c r="I131" s="5"/>
      <c r="J131" s="5"/>
      <c r="K131" s="5"/>
      <c r="M131" s="18"/>
      <c r="P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J131" s="5"/>
      <c r="AL131" s="5"/>
    </row>
    <row r="132" spans="8:38" x14ac:dyDescent="0.45">
      <c r="H132" s="5"/>
      <c r="I132" s="5"/>
      <c r="J132" s="5"/>
      <c r="K132" s="5"/>
      <c r="M132" s="18"/>
      <c r="P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J132" s="5"/>
      <c r="AL132" s="5"/>
    </row>
    <row r="133" spans="8:38" x14ac:dyDescent="0.45">
      <c r="H133" s="5"/>
      <c r="I133" s="5"/>
      <c r="J133" s="5"/>
      <c r="K133" s="5"/>
      <c r="M133" s="18"/>
      <c r="P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J133" s="5"/>
      <c r="AL133" s="5"/>
    </row>
    <row r="134" spans="8:38" x14ac:dyDescent="0.45">
      <c r="H134" s="5"/>
      <c r="I134" s="5"/>
      <c r="J134" s="5"/>
      <c r="K134" s="5"/>
      <c r="M134" s="18"/>
      <c r="P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J134" s="5"/>
      <c r="AL134" s="5"/>
    </row>
    <row r="135" spans="8:38" x14ac:dyDescent="0.45">
      <c r="H135" s="5"/>
      <c r="I135" s="5"/>
      <c r="J135" s="5"/>
      <c r="K135" s="5"/>
      <c r="M135" s="18"/>
      <c r="P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J135" s="5"/>
      <c r="AL135" s="5"/>
    </row>
    <row r="136" spans="8:38" x14ac:dyDescent="0.45">
      <c r="H136" s="5"/>
      <c r="I136" s="5"/>
      <c r="J136" s="5"/>
      <c r="K136" s="5"/>
      <c r="M136" s="18"/>
      <c r="P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J136" s="5"/>
      <c r="AL136" s="5"/>
    </row>
    <row r="137" spans="8:38" x14ac:dyDescent="0.45">
      <c r="H137" s="5"/>
      <c r="I137" s="5"/>
      <c r="J137" s="5"/>
      <c r="K137" s="5"/>
      <c r="M137" s="18"/>
      <c r="P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J137" s="5"/>
      <c r="AL137" s="5"/>
    </row>
    <row r="138" spans="8:38" x14ac:dyDescent="0.45">
      <c r="H138" s="5"/>
      <c r="I138" s="5"/>
      <c r="J138" s="5"/>
      <c r="K138" s="5"/>
      <c r="M138" s="18"/>
      <c r="P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J138" s="5"/>
      <c r="AL138" s="5"/>
    </row>
    <row r="139" spans="8:38" x14ac:dyDescent="0.45">
      <c r="H139" s="5"/>
      <c r="I139" s="5"/>
      <c r="J139" s="5"/>
      <c r="K139" s="5"/>
      <c r="M139" s="18"/>
      <c r="P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J139" s="5"/>
      <c r="AL139" s="5"/>
    </row>
    <row r="140" spans="8:38" x14ac:dyDescent="0.45">
      <c r="H140" s="5"/>
      <c r="I140" s="5"/>
      <c r="J140" s="5"/>
      <c r="K140" s="5"/>
      <c r="M140" s="18"/>
      <c r="P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J140" s="5"/>
      <c r="AL140" s="5"/>
    </row>
  </sheetData>
  <conditionalFormatting sqref="AM1:AM1048576">
    <cfRule type="cellIs" dxfId="34" priority="2" operator="lessThan">
      <formula>0</formula>
    </cfRule>
  </conditionalFormatting>
  <conditionalFormatting sqref="AN31">
    <cfRule type="cellIs" dxfId="33" priority="1" operator="lessThan">
      <formula>0</formula>
    </cfRule>
  </conditionalFormatting>
  <printOptions gridLines="1"/>
  <pageMargins left="0.7" right="0.7" top="1.3958333333333333" bottom="0.75" header="0.3" footer="0.3"/>
  <pageSetup paperSize="5" scale="64" fitToHeight="0" orientation="landscape" r:id="rId1"/>
  <headerFooter>
    <oddHeader>&amp;C&amp;"-,Bold"&amp;14NORTH SHELBY WATER COMPANY
DEPRECIATION SCHEDULE 
SUMMARY SHEET
DECEMBER 31, 2021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N140"/>
  <sheetViews>
    <sheetView zoomScale="90" zoomScaleNormal="90" workbookViewId="0">
      <selection activeCell="K10" sqref="K10"/>
    </sheetView>
  </sheetViews>
  <sheetFormatPr defaultRowHeight="14.25" x14ac:dyDescent="0.45"/>
  <cols>
    <col min="1" max="1" width="26.1328125" bestFit="1" customWidth="1"/>
    <col min="2" max="2" width="10.59765625" style="4" bestFit="1" customWidth="1"/>
    <col min="3" max="3" width="3.3984375" style="2" bestFit="1" customWidth="1"/>
    <col min="4" max="4" width="3.73046875" style="2" bestFit="1" customWidth="1"/>
    <col min="5" max="5" width="2.73046875" style="2" bestFit="1" customWidth="1"/>
    <col min="6" max="7" width="1.73046875" customWidth="1"/>
    <col min="8" max="8" width="13" bestFit="1" customWidth="1"/>
    <col min="9" max="9" width="12.86328125" bestFit="1" customWidth="1"/>
    <col min="10" max="10" width="12.73046875" bestFit="1" customWidth="1"/>
    <col min="11" max="11" width="13" bestFit="1" customWidth="1"/>
    <col min="12" max="12" width="12.1328125" style="6" bestFit="1" customWidth="1"/>
    <col min="13" max="13" width="11.73046875" style="17" bestFit="1" customWidth="1"/>
    <col min="14" max="15" width="1.73046875" customWidth="1"/>
    <col min="16" max="16" width="13" bestFit="1" customWidth="1"/>
    <col min="17" max="17" width="6" bestFit="1" customWidth="1"/>
    <col min="18" max="18" width="12.86328125" hidden="1" customWidth="1"/>
    <col min="19" max="30" width="11.73046875" hidden="1" customWidth="1"/>
    <col min="31" max="33" width="11.73046875" customWidth="1"/>
    <col min="34" max="34" width="11.265625" style="6" bestFit="1" customWidth="1"/>
    <col min="35" max="35" width="13.265625" style="6" bestFit="1" customWidth="1"/>
    <col min="36" max="36" width="2.73046875" customWidth="1"/>
    <col min="37" max="37" width="13.265625" bestFit="1" customWidth="1"/>
    <col min="38" max="38" width="14" bestFit="1" customWidth="1"/>
    <col min="39" max="39" width="13" bestFit="1" customWidth="1"/>
    <col min="40" max="40" width="13.59765625" style="5" bestFit="1" customWidth="1"/>
  </cols>
  <sheetData>
    <row r="1" spans="1:40" s="1" customFormat="1" x14ac:dyDescent="0.45">
      <c r="B1" s="4"/>
      <c r="C1" s="2"/>
      <c r="D1" s="2"/>
      <c r="E1" s="2"/>
      <c r="H1" s="21" t="s">
        <v>0</v>
      </c>
      <c r="I1" s="21"/>
      <c r="J1" s="21"/>
      <c r="K1" s="21" t="s">
        <v>1</v>
      </c>
      <c r="L1" s="23">
        <v>2021</v>
      </c>
      <c r="M1" s="21" t="s">
        <v>16</v>
      </c>
      <c r="P1" s="21" t="s">
        <v>2</v>
      </c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2"/>
      <c r="AI1" s="23">
        <v>2021</v>
      </c>
      <c r="AJ1" s="21"/>
      <c r="AK1" s="1" t="s">
        <v>400</v>
      </c>
      <c r="AL1" s="21" t="s">
        <v>9</v>
      </c>
      <c r="AM1" s="21" t="s">
        <v>11</v>
      </c>
      <c r="AN1" s="56" t="s">
        <v>464</v>
      </c>
    </row>
    <row r="2" spans="1:40" s="1" customFormat="1" x14ac:dyDescent="0.45">
      <c r="B2" s="4"/>
      <c r="C2" s="2"/>
      <c r="D2" s="2"/>
      <c r="E2" s="2"/>
      <c r="H2" s="21" t="s">
        <v>3</v>
      </c>
      <c r="I2" s="21" t="s">
        <v>4</v>
      </c>
      <c r="J2" s="21" t="s">
        <v>5</v>
      </c>
      <c r="K2" s="21" t="s">
        <v>3</v>
      </c>
      <c r="L2" s="23" t="s">
        <v>399</v>
      </c>
      <c r="M2" s="21" t="s">
        <v>17</v>
      </c>
      <c r="P2" s="21" t="s">
        <v>6</v>
      </c>
      <c r="Q2" s="21"/>
      <c r="R2" s="21" t="s">
        <v>0</v>
      </c>
      <c r="S2" s="21">
        <v>2006</v>
      </c>
      <c r="T2" s="21">
        <v>2007</v>
      </c>
      <c r="U2" s="21">
        <v>2008</v>
      </c>
      <c r="V2" s="21">
        <v>2009</v>
      </c>
      <c r="W2" s="21">
        <v>2010</v>
      </c>
      <c r="X2" s="21">
        <v>2011</v>
      </c>
      <c r="Y2" s="21">
        <v>2012</v>
      </c>
      <c r="Z2" s="21">
        <v>2013</v>
      </c>
      <c r="AA2" s="21">
        <v>2014</v>
      </c>
      <c r="AB2" s="21">
        <v>2015</v>
      </c>
      <c r="AC2" s="21">
        <v>2016</v>
      </c>
      <c r="AD2" s="21">
        <v>2017</v>
      </c>
      <c r="AE2" s="21">
        <v>2018</v>
      </c>
      <c r="AF2" s="21">
        <v>2019</v>
      </c>
      <c r="AG2" s="21">
        <v>2020</v>
      </c>
      <c r="AH2" s="23">
        <v>2021</v>
      </c>
      <c r="AI2" s="23" t="s">
        <v>5</v>
      </c>
      <c r="AJ2" s="21"/>
      <c r="AK2" s="1" t="s">
        <v>401</v>
      </c>
      <c r="AL2" s="21" t="s">
        <v>10</v>
      </c>
      <c r="AM2" s="21" t="s">
        <v>6</v>
      </c>
      <c r="AN2" s="56" t="s">
        <v>465</v>
      </c>
    </row>
    <row r="3" spans="1:40" x14ac:dyDescent="0.45">
      <c r="A3" s="3" t="s">
        <v>23</v>
      </c>
      <c r="B3" s="28" t="s">
        <v>17</v>
      </c>
      <c r="C3" s="29" t="s">
        <v>20</v>
      </c>
    </row>
    <row r="4" spans="1:40" x14ac:dyDescent="0.45">
      <c r="A4" s="25" t="s">
        <v>32</v>
      </c>
      <c r="B4" s="26">
        <v>36708</v>
      </c>
      <c r="C4" s="27">
        <v>30</v>
      </c>
      <c r="D4" s="4" t="s">
        <v>12</v>
      </c>
      <c r="E4" s="4" t="s">
        <v>13</v>
      </c>
      <c r="H4" s="24">
        <v>6387.26</v>
      </c>
      <c r="I4" s="5"/>
      <c r="J4" s="5"/>
      <c r="K4" s="5">
        <f>+H4+I4-J4</f>
        <v>6387.26</v>
      </c>
      <c r="L4" s="14"/>
      <c r="M4" s="18"/>
      <c r="P4" s="5">
        <f>+K4</f>
        <v>6387.26</v>
      </c>
      <c r="R4" s="13">
        <v>1171</v>
      </c>
      <c r="S4" s="13">
        <v>212.91</v>
      </c>
      <c r="T4" s="13">
        <v>212.91</v>
      </c>
      <c r="U4" s="13">
        <v>212.91</v>
      </c>
      <c r="V4" s="13">
        <v>212.91</v>
      </c>
      <c r="W4" s="13">
        <v>212.91</v>
      </c>
      <c r="X4" s="13">
        <v>212.91</v>
      </c>
      <c r="Y4" s="13">
        <v>212.91</v>
      </c>
      <c r="Z4" s="13">
        <v>212.91</v>
      </c>
      <c r="AA4" s="13">
        <v>212.91</v>
      </c>
      <c r="AB4" s="13">
        <v>212.91</v>
      </c>
      <c r="AC4" s="13">
        <v>212.91</v>
      </c>
      <c r="AD4" s="13">
        <v>212.91</v>
      </c>
      <c r="AE4" s="13">
        <v>212.91</v>
      </c>
      <c r="AF4" s="13">
        <v>212.91</v>
      </c>
      <c r="AG4" s="13">
        <v>212.91</v>
      </c>
      <c r="AH4" s="6">
        <f>+IF(P4-AG4-S4-R4-T4-U4-V4-W4-X4-Y4-Z4-AA4-AB4-AC4-AD4-AE4-AF4&gt;1,ROUND(P4/C4,2),0)</f>
        <v>212.91</v>
      </c>
      <c r="AI4" s="14"/>
      <c r="AJ4" s="5"/>
      <c r="AK4" s="5">
        <f>+AL4-AI4-AH4</f>
        <v>4364.6499999999987</v>
      </c>
      <c r="AL4" s="5">
        <f t="shared" ref="AL4:AL10" si="0">SUM(R4:AI4)</f>
        <v>4577.5599999999986</v>
      </c>
      <c r="AM4" s="11">
        <f t="shared" ref="AM4:AM30" si="1">+P4-AL4</f>
        <v>1809.7000000000016</v>
      </c>
      <c r="AN4" s="5">
        <f>IF(AM4=0,AL4,0)</f>
        <v>0</v>
      </c>
    </row>
    <row r="5" spans="1:40" x14ac:dyDescent="0.45">
      <c r="A5" s="25" t="s">
        <v>32</v>
      </c>
      <c r="B5" s="26">
        <v>37073</v>
      </c>
      <c r="C5" s="27">
        <v>30</v>
      </c>
      <c r="D5" s="4" t="s">
        <v>12</v>
      </c>
      <c r="E5" s="4" t="s">
        <v>13</v>
      </c>
      <c r="H5" s="24">
        <v>8273.11</v>
      </c>
      <c r="I5" s="5"/>
      <c r="J5" s="5"/>
      <c r="K5" s="5">
        <f t="shared" ref="K5:K30" si="2">+H5+I5-J5</f>
        <v>8273.11</v>
      </c>
      <c r="L5" s="14"/>
      <c r="M5" s="18"/>
      <c r="P5" s="5">
        <f t="shared" ref="P5:P30" si="3">+K5</f>
        <v>8273.11</v>
      </c>
      <c r="R5" s="13">
        <v>1240.97</v>
      </c>
      <c r="S5" s="13">
        <v>275.77</v>
      </c>
      <c r="T5" s="13">
        <v>275.77</v>
      </c>
      <c r="U5" s="13">
        <v>275.77</v>
      </c>
      <c r="V5" s="13">
        <v>275.77</v>
      </c>
      <c r="W5" s="13">
        <v>275.77</v>
      </c>
      <c r="X5" s="13">
        <v>275.77</v>
      </c>
      <c r="Y5" s="13">
        <v>275.77</v>
      </c>
      <c r="Z5" s="13">
        <v>275.77</v>
      </c>
      <c r="AA5" s="13">
        <v>275.77</v>
      </c>
      <c r="AB5" s="13">
        <v>275.77</v>
      </c>
      <c r="AC5" s="13">
        <v>275.77</v>
      </c>
      <c r="AD5" s="13">
        <v>275.77</v>
      </c>
      <c r="AE5" s="13">
        <v>275.77</v>
      </c>
      <c r="AF5" s="13">
        <v>275.77</v>
      </c>
      <c r="AG5" s="13">
        <v>275.77</v>
      </c>
      <c r="AH5" s="6">
        <f t="shared" ref="AH5:AH27" si="4">+IF(P5-AG5-S5-R5-T5-U5-V5-W5-X5-Y5-Z5-AA5-AB5-AC5-AD5-AE5-AF5&gt;1,ROUND(P5/C5,2),0)</f>
        <v>275.77</v>
      </c>
      <c r="AI5" s="14"/>
      <c r="AJ5" s="5"/>
      <c r="AK5" s="5">
        <f t="shared" ref="AK5:AK30" si="5">+AL5-AI5-AH5</f>
        <v>5377.52</v>
      </c>
      <c r="AL5" s="5">
        <f t="shared" si="0"/>
        <v>5653.2900000000009</v>
      </c>
      <c r="AM5" s="11">
        <f t="shared" si="1"/>
        <v>2619.8199999999997</v>
      </c>
      <c r="AN5" s="5">
        <f t="shared" ref="AN5:AN30" si="6">IF(AM5=0,AL5,0)</f>
        <v>0</v>
      </c>
    </row>
    <row r="6" spans="1:40" x14ac:dyDescent="0.45">
      <c r="A6" s="25" t="s">
        <v>32</v>
      </c>
      <c r="B6" s="26">
        <v>37438</v>
      </c>
      <c r="C6" s="27">
        <v>30</v>
      </c>
      <c r="D6" s="4" t="s">
        <v>12</v>
      </c>
      <c r="E6" s="4" t="s">
        <v>13</v>
      </c>
      <c r="H6" s="24">
        <v>12099.85</v>
      </c>
      <c r="I6" s="5"/>
      <c r="J6" s="5"/>
      <c r="K6" s="5">
        <f t="shared" si="2"/>
        <v>12099.85</v>
      </c>
      <c r="L6" s="14"/>
      <c r="M6" s="18"/>
      <c r="P6" s="5">
        <f t="shared" si="3"/>
        <v>12099.85</v>
      </c>
      <c r="R6" s="13">
        <v>1411.65</v>
      </c>
      <c r="S6" s="13">
        <v>403.33</v>
      </c>
      <c r="T6" s="13">
        <v>403.33</v>
      </c>
      <c r="U6" s="13">
        <v>403.33</v>
      </c>
      <c r="V6" s="13">
        <v>403.33</v>
      </c>
      <c r="W6" s="13">
        <v>403.33</v>
      </c>
      <c r="X6" s="13">
        <v>403.33</v>
      </c>
      <c r="Y6" s="13">
        <v>403.33</v>
      </c>
      <c r="Z6" s="13">
        <v>403.33</v>
      </c>
      <c r="AA6" s="13">
        <v>403.33</v>
      </c>
      <c r="AB6" s="13">
        <v>403.33</v>
      </c>
      <c r="AC6" s="13">
        <v>403.33</v>
      </c>
      <c r="AD6" s="13">
        <v>403.33</v>
      </c>
      <c r="AE6" s="13">
        <v>403.33</v>
      </c>
      <c r="AF6" s="13">
        <v>403.33</v>
      </c>
      <c r="AG6" s="13">
        <v>403.33</v>
      </c>
      <c r="AH6" s="6">
        <f t="shared" si="4"/>
        <v>403.33</v>
      </c>
      <c r="AI6" s="14"/>
      <c r="AJ6" s="5"/>
      <c r="AK6" s="5">
        <f t="shared" si="5"/>
        <v>7461.5999999999995</v>
      </c>
      <c r="AL6" s="5">
        <f t="shared" si="0"/>
        <v>7864.9299999999994</v>
      </c>
      <c r="AM6" s="11">
        <f t="shared" si="1"/>
        <v>4234.920000000001</v>
      </c>
      <c r="AN6" s="5">
        <f t="shared" si="6"/>
        <v>0</v>
      </c>
    </row>
    <row r="7" spans="1:40" x14ac:dyDescent="0.45">
      <c r="A7" s="25" t="s">
        <v>32</v>
      </c>
      <c r="B7" s="26">
        <v>37803</v>
      </c>
      <c r="C7" s="27">
        <v>30</v>
      </c>
      <c r="D7" s="4" t="s">
        <v>12</v>
      </c>
      <c r="E7" s="4" t="s">
        <v>13</v>
      </c>
      <c r="H7" s="24">
        <v>11294.99</v>
      </c>
      <c r="I7" s="5"/>
      <c r="J7" s="5"/>
      <c r="K7" s="5">
        <f t="shared" si="2"/>
        <v>11294.99</v>
      </c>
      <c r="L7" s="14"/>
      <c r="M7" s="18"/>
      <c r="P7" s="5">
        <f t="shared" si="3"/>
        <v>11294.99</v>
      </c>
      <c r="R7" s="13">
        <v>941.25</v>
      </c>
      <c r="S7" s="13">
        <v>376.5</v>
      </c>
      <c r="T7" s="13">
        <v>376.5</v>
      </c>
      <c r="U7" s="13">
        <v>376.5</v>
      </c>
      <c r="V7" s="13">
        <v>376.5</v>
      </c>
      <c r="W7" s="13">
        <v>376.5</v>
      </c>
      <c r="X7" s="13">
        <v>376.5</v>
      </c>
      <c r="Y7" s="13">
        <v>376.5</v>
      </c>
      <c r="Z7" s="13">
        <v>376.5</v>
      </c>
      <c r="AA7" s="13">
        <v>376.5</v>
      </c>
      <c r="AB7" s="13">
        <v>376.5</v>
      </c>
      <c r="AC7" s="13">
        <v>376.5</v>
      </c>
      <c r="AD7" s="13">
        <v>376.5</v>
      </c>
      <c r="AE7" s="13">
        <v>376.5</v>
      </c>
      <c r="AF7" s="13">
        <v>376.5</v>
      </c>
      <c r="AG7" s="13">
        <v>376.5</v>
      </c>
      <c r="AH7" s="6">
        <f t="shared" si="4"/>
        <v>376.5</v>
      </c>
      <c r="AI7" s="14"/>
      <c r="AJ7" s="5"/>
      <c r="AK7" s="5">
        <f t="shared" si="5"/>
        <v>6588.75</v>
      </c>
      <c r="AL7" s="5">
        <f t="shared" si="0"/>
        <v>6965.25</v>
      </c>
      <c r="AM7" s="11">
        <f t="shared" si="1"/>
        <v>4329.74</v>
      </c>
      <c r="AN7" s="5">
        <f t="shared" si="6"/>
        <v>0</v>
      </c>
    </row>
    <row r="8" spans="1:40" x14ac:dyDescent="0.45">
      <c r="A8" s="25" t="s">
        <v>32</v>
      </c>
      <c r="B8" s="26">
        <v>38169</v>
      </c>
      <c r="C8" s="27">
        <v>30</v>
      </c>
      <c r="D8" s="4" t="s">
        <v>12</v>
      </c>
      <c r="E8" s="4" t="s">
        <v>13</v>
      </c>
      <c r="H8" s="24">
        <v>15968.29</v>
      </c>
      <c r="I8" s="5"/>
      <c r="J8" s="5"/>
      <c r="K8" s="5">
        <f t="shared" si="2"/>
        <v>15968.29</v>
      </c>
      <c r="L8" s="14"/>
      <c r="M8" s="19"/>
      <c r="P8" s="5">
        <f t="shared" si="3"/>
        <v>15968.29</v>
      </c>
      <c r="R8" s="13">
        <v>798.42</v>
      </c>
      <c r="S8" s="13">
        <v>532.28</v>
      </c>
      <c r="T8" s="13">
        <v>532.28</v>
      </c>
      <c r="U8" s="13">
        <v>532.28</v>
      </c>
      <c r="V8" s="13">
        <v>532.28</v>
      </c>
      <c r="W8" s="13">
        <v>532.28</v>
      </c>
      <c r="X8" s="13">
        <v>532.28</v>
      </c>
      <c r="Y8" s="13">
        <v>532.28</v>
      </c>
      <c r="Z8" s="13">
        <v>532.28</v>
      </c>
      <c r="AA8" s="13">
        <v>532.28</v>
      </c>
      <c r="AB8" s="13">
        <v>532.28</v>
      </c>
      <c r="AC8" s="13">
        <v>532.28</v>
      </c>
      <c r="AD8" s="13">
        <v>532.28</v>
      </c>
      <c r="AE8" s="13">
        <v>532.28</v>
      </c>
      <c r="AF8" s="13">
        <v>532.28</v>
      </c>
      <c r="AG8" s="13">
        <v>532.28</v>
      </c>
      <c r="AH8" s="6">
        <f t="shared" si="4"/>
        <v>532.28</v>
      </c>
      <c r="AI8" s="14"/>
      <c r="AJ8" s="5"/>
      <c r="AK8" s="5">
        <f t="shared" si="5"/>
        <v>8782.619999999999</v>
      </c>
      <c r="AL8" s="5">
        <f t="shared" si="0"/>
        <v>9314.9</v>
      </c>
      <c r="AM8" s="11">
        <f t="shared" si="1"/>
        <v>6653.3900000000012</v>
      </c>
      <c r="AN8" s="5">
        <f t="shared" si="6"/>
        <v>0</v>
      </c>
    </row>
    <row r="9" spans="1:40" x14ac:dyDescent="0.45">
      <c r="A9" s="25" t="s">
        <v>32</v>
      </c>
      <c r="B9" s="26">
        <v>38534</v>
      </c>
      <c r="C9" s="27">
        <v>7</v>
      </c>
      <c r="D9" s="4" t="s">
        <v>12</v>
      </c>
      <c r="E9" s="4" t="s">
        <v>13</v>
      </c>
      <c r="H9" s="24">
        <v>17345.52</v>
      </c>
      <c r="I9" s="5"/>
      <c r="J9" s="5"/>
      <c r="K9" s="5"/>
      <c r="L9" s="14"/>
      <c r="M9" s="19"/>
      <c r="P9" s="5">
        <f t="shared" si="3"/>
        <v>0</v>
      </c>
      <c r="R9" s="13">
        <f>1238.97-0.22</f>
        <v>1238.75</v>
      </c>
      <c r="S9" s="13">
        <v>2477.9299999999998</v>
      </c>
      <c r="T9" s="13">
        <v>2477.9299999999998</v>
      </c>
      <c r="U9" s="13">
        <v>2477.9299999999998</v>
      </c>
      <c r="V9" s="13">
        <v>2477.9299999999998</v>
      </c>
      <c r="W9" s="13">
        <v>2477.9299999999998</v>
      </c>
      <c r="X9" s="13">
        <v>2477.9299999999998</v>
      </c>
      <c r="Y9" s="13">
        <v>2477.9299999999998</v>
      </c>
      <c r="Z9" s="13">
        <v>2477.9299999999998</v>
      </c>
      <c r="AA9" s="13">
        <v>2477.9299999999998</v>
      </c>
      <c r="AB9" s="13">
        <v>2477.9299999999998</v>
      </c>
      <c r="AC9" s="13">
        <v>2477.9299999999998</v>
      </c>
      <c r="AD9" s="13">
        <v>-11150.46</v>
      </c>
      <c r="AE9" s="13">
        <v>0</v>
      </c>
      <c r="AF9" s="13">
        <v>0</v>
      </c>
      <c r="AG9" s="13">
        <v>0</v>
      </c>
      <c r="AH9" s="6">
        <f t="shared" si="4"/>
        <v>0</v>
      </c>
      <c r="AI9" s="14"/>
      <c r="AJ9" s="5"/>
      <c r="AK9" s="5">
        <f t="shared" si="5"/>
        <v>17345.52</v>
      </c>
      <c r="AL9" s="5">
        <f t="shared" si="0"/>
        <v>17345.52</v>
      </c>
      <c r="AM9" s="11">
        <f t="shared" si="1"/>
        <v>-17345.52</v>
      </c>
      <c r="AN9" s="5">
        <f t="shared" si="6"/>
        <v>0</v>
      </c>
    </row>
    <row r="10" spans="1:40" x14ac:dyDescent="0.45">
      <c r="A10" s="25" t="s">
        <v>32</v>
      </c>
      <c r="B10" s="26">
        <v>38899</v>
      </c>
      <c r="C10" s="27">
        <v>30</v>
      </c>
      <c r="D10" s="4" t="s">
        <v>12</v>
      </c>
      <c r="E10" s="4" t="s">
        <v>13</v>
      </c>
      <c r="H10" s="24">
        <v>24250.73</v>
      </c>
      <c r="I10" s="5"/>
      <c r="J10" s="5"/>
      <c r="K10" s="5">
        <f t="shared" si="2"/>
        <v>24250.73</v>
      </c>
      <c r="L10" s="14"/>
      <c r="M10" s="19"/>
      <c r="P10" s="5">
        <f t="shared" si="3"/>
        <v>24250.73</v>
      </c>
      <c r="R10" s="13">
        <v>0</v>
      </c>
      <c r="S10" s="13">
        <v>404.17</v>
      </c>
      <c r="T10" s="13">
        <v>808.36</v>
      </c>
      <c r="U10" s="13">
        <v>808.36</v>
      </c>
      <c r="V10" s="13">
        <v>808.36</v>
      </c>
      <c r="W10" s="13">
        <v>808.36</v>
      </c>
      <c r="X10" s="13">
        <v>808.36</v>
      </c>
      <c r="Y10" s="13">
        <v>808.36</v>
      </c>
      <c r="Z10" s="13">
        <v>808.36</v>
      </c>
      <c r="AA10" s="13">
        <v>808.36</v>
      </c>
      <c r="AB10" s="13">
        <v>808.36</v>
      </c>
      <c r="AC10" s="13">
        <v>808.36</v>
      </c>
      <c r="AD10" s="13">
        <v>808.36</v>
      </c>
      <c r="AE10" s="13">
        <v>808.36</v>
      </c>
      <c r="AF10" s="13">
        <v>808.36</v>
      </c>
      <c r="AG10" s="13">
        <v>808.36</v>
      </c>
      <c r="AH10" s="6">
        <f t="shared" si="4"/>
        <v>808.36</v>
      </c>
      <c r="AI10" s="14"/>
      <c r="AJ10" s="5"/>
      <c r="AK10" s="5">
        <f t="shared" si="5"/>
        <v>11721.210000000001</v>
      </c>
      <c r="AL10" s="5">
        <f t="shared" si="0"/>
        <v>12529.570000000002</v>
      </c>
      <c r="AM10" s="11">
        <f t="shared" si="1"/>
        <v>11721.159999999998</v>
      </c>
      <c r="AN10" s="5">
        <f t="shared" si="6"/>
        <v>0</v>
      </c>
    </row>
    <row r="11" spans="1:40" x14ac:dyDescent="0.45">
      <c r="A11" s="25" t="s">
        <v>32</v>
      </c>
      <c r="B11" s="26">
        <v>39264</v>
      </c>
      <c r="C11" s="27">
        <v>30</v>
      </c>
      <c r="D11" s="4" t="s">
        <v>12</v>
      </c>
      <c r="E11" s="4" t="s">
        <v>13</v>
      </c>
      <c r="H11" s="24">
        <v>17370</v>
      </c>
      <c r="I11" s="5"/>
      <c r="J11" s="5"/>
      <c r="K11" s="5">
        <f t="shared" si="2"/>
        <v>17370</v>
      </c>
      <c r="L11" s="14"/>
      <c r="M11" s="19"/>
      <c r="P11" s="5">
        <f t="shared" si="3"/>
        <v>17370</v>
      </c>
      <c r="R11" s="13">
        <v>0</v>
      </c>
      <c r="S11" s="13">
        <v>0</v>
      </c>
      <c r="T11" s="13">
        <v>289.5</v>
      </c>
      <c r="U11" s="13">
        <v>579</v>
      </c>
      <c r="V11" s="13">
        <v>579</v>
      </c>
      <c r="W11" s="13">
        <v>579</v>
      </c>
      <c r="X11" s="13">
        <v>579</v>
      </c>
      <c r="Y11" s="13">
        <v>579</v>
      </c>
      <c r="Z11" s="13">
        <v>579</v>
      </c>
      <c r="AA11" s="13">
        <v>579</v>
      </c>
      <c r="AB11" s="13">
        <v>579</v>
      </c>
      <c r="AC11" s="13">
        <v>579</v>
      </c>
      <c r="AD11" s="13">
        <v>579</v>
      </c>
      <c r="AE11" s="13">
        <v>579</v>
      </c>
      <c r="AF11" s="13">
        <v>579</v>
      </c>
      <c r="AG11" s="13">
        <v>579</v>
      </c>
      <c r="AH11" s="6">
        <f t="shared" si="4"/>
        <v>579</v>
      </c>
      <c r="AI11" s="14"/>
      <c r="AJ11" s="5"/>
      <c r="AK11" s="5">
        <f t="shared" si="5"/>
        <v>7816.5</v>
      </c>
      <c r="AL11" s="5">
        <f t="shared" ref="AL11:AL30" si="7">SUM(R11:AI11)</f>
        <v>8395.5</v>
      </c>
      <c r="AM11" s="11">
        <f t="shared" si="1"/>
        <v>8974.5</v>
      </c>
      <c r="AN11" s="5">
        <f t="shared" si="6"/>
        <v>0</v>
      </c>
    </row>
    <row r="12" spans="1:40" x14ac:dyDescent="0.45">
      <c r="A12" s="25" t="s">
        <v>32</v>
      </c>
      <c r="B12" s="26">
        <v>39630</v>
      </c>
      <c r="C12" s="27">
        <v>30</v>
      </c>
      <c r="D12" s="4" t="s">
        <v>12</v>
      </c>
      <c r="E12" s="4" t="s">
        <v>13</v>
      </c>
      <c r="H12" s="24">
        <v>10800</v>
      </c>
      <c r="I12" s="5"/>
      <c r="J12" s="5"/>
      <c r="K12" s="5">
        <f t="shared" si="2"/>
        <v>10800</v>
      </c>
      <c r="L12" s="14"/>
      <c r="M12" s="19"/>
      <c r="P12" s="5">
        <f t="shared" si="3"/>
        <v>10800</v>
      </c>
      <c r="R12" s="13">
        <v>0</v>
      </c>
      <c r="S12" s="13">
        <v>0</v>
      </c>
      <c r="T12" s="13">
        <v>0</v>
      </c>
      <c r="U12" s="13">
        <v>180</v>
      </c>
      <c r="V12" s="13">
        <v>360</v>
      </c>
      <c r="W12" s="13">
        <v>360</v>
      </c>
      <c r="X12" s="13">
        <v>360</v>
      </c>
      <c r="Y12" s="13">
        <v>360</v>
      </c>
      <c r="Z12" s="13">
        <v>360</v>
      </c>
      <c r="AA12" s="13">
        <v>360</v>
      </c>
      <c r="AB12" s="13">
        <v>360</v>
      </c>
      <c r="AC12" s="13">
        <v>360</v>
      </c>
      <c r="AD12" s="13">
        <v>360</v>
      </c>
      <c r="AE12" s="13">
        <v>360</v>
      </c>
      <c r="AF12" s="13">
        <v>360</v>
      </c>
      <c r="AG12" s="13">
        <v>360</v>
      </c>
      <c r="AH12" s="6">
        <f t="shared" si="4"/>
        <v>360</v>
      </c>
      <c r="AI12" s="14"/>
      <c r="AJ12" s="5"/>
      <c r="AK12" s="5">
        <f t="shared" si="5"/>
        <v>4500</v>
      </c>
      <c r="AL12" s="5">
        <f t="shared" si="7"/>
        <v>4860</v>
      </c>
      <c r="AM12" s="11">
        <f t="shared" si="1"/>
        <v>5940</v>
      </c>
      <c r="AN12" s="5">
        <f t="shared" si="6"/>
        <v>0</v>
      </c>
    </row>
    <row r="13" spans="1:40" x14ac:dyDescent="0.45">
      <c r="A13" s="25" t="s">
        <v>32</v>
      </c>
      <c r="B13" s="26">
        <v>39995</v>
      </c>
      <c r="C13" s="27">
        <v>30</v>
      </c>
      <c r="D13" s="4" t="s">
        <v>12</v>
      </c>
      <c r="E13" s="4" t="s">
        <v>13</v>
      </c>
      <c r="H13" s="24">
        <v>4050</v>
      </c>
      <c r="I13" s="5"/>
      <c r="J13" s="5"/>
      <c r="K13" s="5">
        <f t="shared" si="2"/>
        <v>4050</v>
      </c>
      <c r="L13" s="14"/>
      <c r="M13" s="19"/>
      <c r="P13" s="5">
        <f t="shared" si="3"/>
        <v>4050</v>
      </c>
      <c r="R13" s="13">
        <v>0</v>
      </c>
      <c r="S13" s="13">
        <v>0</v>
      </c>
      <c r="T13" s="13">
        <v>0</v>
      </c>
      <c r="U13" s="13">
        <v>0</v>
      </c>
      <c r="V13" s="13">
        <v>67.5</v>
      </c>
      <c r="W13" s="13">
        <v>135</v>
      </c>
      <c r="X13" s="13">
        <v>135</v>
      </c>
      <c r="Y13" s="13">
        <v>135</v>
      </c>
      <c r="Z13" s="13">
        <v>135</v>
      </c>
      <c r="AA13" s="13">
        <v>135</v>
      </c>
      <c r="AB13" s="13">
        <v>135</v>
      </c>
      <c r="AC13" s="13">
        <v>135</v>
      </c>
      <c r="AD13" s="13">
        <v>135</v>
      </c>
      <c r="AE13" s="13">
        <v>135</v>
      </c>
      <c r="AF13" s="13">
        <v>135</v>
      </c>
      <c r="AG13" s="13">
        <v>135</v>
      </c>
      <c r="AH13" s="6">
        <f t="shared" si="4"/>
        <v>135</v>
      </c>
      <c r="AI13" s="14"/>
      <c r="AJ13" s="5"/>
      <c r="AK13" s="5">
        <f t="shared" si="5"/>
        <v>1552.5</v>
      </c>
      <c r="AL13" s="5">
        <f t="shared" si="7"/>
        <v>1687.5</v>
      </c>
      <c r="AM13" s="11">
        <f t="shared" si="1"/>
        <v>2362.5</v>
      </c>
      <c r="AN13" s="5">
        <f t="shared" si="6"/>
        <v>0</v>
      </c>
    </row>
    <row r="14" spans="1:40" x14ac:dyDescent="0.45">
      <c r="A14" s="25" t="s">
        <v>32</v>
      </c>
      <c r="B14" s="26">
        <v>40360</v>
      </c>
      <c r="C14" s="27">
        <v>30</v>
      </c>
      <c r="D14" s="4" t="s">
        <v>12</v>
      </c>
      <c r="E14" s="4" t="s">
        <v>13</v>
      </c>
      <c r="H14" s="24">
        <v>5100</v>
      </c>
      <c r="I14" s="5"/>
      <c r="J14" s="5"/>
      <c r="K14" s="5">
        <f t="shared" si="2"/>
        <v>5100</v>
      </c>
      <c r="L14" s="14"/>
      <c r="M14" s="19"/>
      <c r="P14" s="5">
        <f t="shared" si="3"/>
        <v>5100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85</v>
      </c>
      <c r="X14" s="13">
        <v>170</v>
      </c>
      <c r="Y14" s="13">
        <v>170</v>
      </c>
      <c r="Z14" s="13">
        <v>170</v>
      </c>
      <c r="AA14" s="13">
        <v>170</v>
      </c>
      <c r="AB14" s="13">
        <v>170</v>
      </c>
      <c r="AC14" s="13">
        <v>170</v>
      </c>
      <c r="AD14" s="13">
        <v>170</v>
      </c>
      <c r="AE14" s="13">
        <v>170</v>
      </c>
      <c r="AF14" s="13">
        <v>170</v>
      </c>
      <c r="AG14" s="13">
        <v>170</v>
      </c>
      <c r="AH14" s="6">
        <f t="shared" si="4"/>
        <v>170</v>
      </c>
      <c r="AI14" s="14"/>
      <c r="AJ14" s="5"/>
      <c r="AK14" s="5">
        <f t="shared" si="5"/>
        <v>1785</v>
      </c>
      <c r="AL14" s="5">
        <f t="shared" si="7"/>
        <v>1955</v>
      </c>
      <c r="AM14" s="11">
        <f t="shared" si="1"/>
        <v>3145</v>
      </c>
      <c r="AN14" s="5">
        <f t="shared" si="6"/>
        <v>0</v>
      </c>
    </row>
    <row r="15" spans="1:40" x14ac:dyDescent="0.45">
      <c r="A15" s="25" t="s">
        <v>32</v>
      </c>
      <c r="B15" s="26">
        <v>40725</v>
      </c>
      <c r="C15" s="27">
        <v>30</v>
      </c>
      <c r="D15" s="4" t="s">
        <v>12</v>
      </c>
      <c r="E15" s="4" t="s">
        <v>13</v>
      </c>
      <c r="H15" s="24">
        <v>4800</v>
      </c>
      <c r="I15" s="5"/>
      <c r="J15" s="5"/>
      <c r="K15" s="5">
        <f t="shared" si="2"/>
        <v>4800</v>
      </c>
      <c r="L15" s="14"/>
      <c r="M15" s="19"/>
      <c r="P15" s="5">
        <f t="shared" si="3"/>
        <v>4800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80</v>
      </c>
      <c r="Y15" s="13">
        <v>160</v>
      </c>
      <c r="Z15" s="13">
        <v>160</v>
      </c>
      <c r="AA15" s="13">
        <v>160</v>
      </c>
      <c r="AB15" s="13">
        <v>160</v>
      </c>
      <c r="AC15" s="13">
        <v>160</v>
      </c>
      <c r="AD15" s="13">
        <v>160</v>
      </c>
      <c r="AE15" s="13">
        <v>160</v>
      </c>
      <c r="AF15" s="13">
        <v>160</v>
      </c>
      <c r="AG15" s="13">
        <v>160</v>
      </c>
      <c r="AH15" s="6">
        <f t="shared" si="4"/>
        <v>160</v>
      </c>
      <c r="AI15" s="14"/>
      <c r="AJ15" s="5"/>
      <c r="AK15" s="5">
        <f t="shared" si="5"/>
        <v>1520</v>
      </c>
      <c r="AL15" s="5">
        <f t="shared" si="7"/>
        <v>1680</v>
      </c>
      <c r="AM15" s="11">
        <f t="shared" si="1"/>
        <v>3120</v>
      </c>
      <c r="AN15" s="5">
        <f t="shared" si="6"/>
        <v>0</v>
      </c>
    </row>
    <row r="16" spans="1:40" x14ac:dyDescent="0.45">
      <c r="A16" s="25" t="s">
        <v>32</v>
      </c>
      <c r="B16" s="26">
        <v>41091</v>
      </c>
      <c r="C16" s="27">
        <v>30</v>
      </c>
      <c r="D16" s="4" t="s">
        <v>12</v>
      </c>
      <c r="E16" s="4" t="s">
        <v>13</v>
      </c>
      <c r="H16" s="24">
        <v>6240</v>
      </c>
      <c r="I16" s="5"/>
      <c r="J16" s="5"/>
      <c r="K16" s="5">
        <f t="shared" si="2"/>
        <v>6240</v>
      </c>
      <c r="L16" s="14"/>
      <c r="M16" s="19"/>
      <c r="P16" s="5">
        <f t="shared" si="3"/>
        <v>6240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104</v>
      </c>
      <c r="Z16" s="13">
        <v>208</v>
      </c>
      <c r="AA16" s="13">
        <v>208</v>
      </c>
      <c r="AB16" s="13">
        <v>208</v>
      </c>
      <c r="AC16" s="13">
        <v>208</v>
      </c>
      <c r="AD16" s="13">
        <v>208</v>
      </c>
      <c r="AE16" s="13">
        <v>208</v>
      </c>
      <c r="AF16" s="13">
        <v>208</v>
      </c>
      <c r="AG16" s="13">
        <v>208</v>
      </c>
      <c r="AH16" s="6">
        <f t="shared" si="4"/>
        <v>208</v>
      </c>
      <c r="AI16" s="14"/>
      <c r="AJ16" s="5"/>
      <c r="AK16" s="5">
        <f t="shared" si="5"/>
        <v>1768</v>
      </c>
      <c r="AL16" s="5">
        <f t="shared" si="7"/>
        <v>1976</v>
      </c>
      <c r="AM16" s="11">
        <f t="shared" si="1"/>
        <v>4264</v>
      </c>
      <c r="AN16" s="5">
        <f t="shared" si="6"/>
        <v>0</v>
      </c>
    </row>
    <row r="17" spans="1:40" x14ac:dyDescent="0.45">
      <c r="A17" s="25" t="s">
        <v>32</v>
      </c>
      <c r="B17" s="26">
        <v>41456</v>
      </c>
      <c r="C17" s="27">
        <v>30</v>
      </c>
      <c r="D17" s="4" t="s">
        <v>12</v>
      </c>
      <c r="E17" s="4" t="s">
        <v>13</v>
      </c>
      <c r="H17" s="24">
        <v>9000</v>
      </c>
      <c r="I17" s="5"/>
      <c r="J17" s="5"/>
      <c r="K17" s="5">
        <f t="shared" si="2"/>
        <v>9000</v>
      </c>
      <c r="L17" s="14"/>
      <c r="M17" s="19"/>
      <c r="P17" s="5">
        <f t="shared" si="3"/>
        <v>9000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150</v>
      </c>
      <c r="AA17" s="13">
        <v>300</v>
      </c>
      <c r="AB17" s="13">
        <v>300</v>
      </c>
      <c r="AC17" s="13">
        <v>300</v>
      </c>
      <c r="AD17" s="13">
        <v>300</v>
      </c>
      <c r="AE17" s="13">
        <v>300</v>
      </c>
      <c r="AF17" s="13">
        <v>300</v>
      </c>
      <c r="AG17" s="13">
        <v>300</v>
      </c>
      <c r="AH17" s="6">
        <f t="shared" si="4"/>
        <v>300</v>
      </c>
      <c r="AI17" s="14"/>
      <c r="AJ17" s="5"/>
      <c r="AK17" s="5">
        <f t="shared" si="5"/>
        <v>2250</v>
      </c>
      <c r="AL17" s="5">
        <f t="shared" si="7"/>
        <v>2550</v>
      </c>
      <c r="AM17" s="11">
        <f t="shared" si="1"/>
        <v>6450</v>
      </c>
      <c r="AN17" s="5">
        <f t="shared" si="6"/>
        <v>0</v>
      </c>
    </row>
    <row r="18" spans="1:40" x14ac:dyDescent="0.45">
      <c r="A18" s="25" t="s">
        <v>32</v>
      </c>
      <c r="B18" s="26">
        <v>41821</v>
      </c>
      <c r="C18" s="27">
        <v>30</v>
      </c>
      <c r="D18" s="4" t="s">
        <v>12</v>
      </c>
      <c r="E18" s="4" t="s">
        <v>13</v>
      </c>
      <c r="H18" s="24">
        <v>16770</v>
      </c>
      <c r="I18" s="5"/>
      <c r="J18" s="5"/>
      <c r="K18" s="5">
        <f t="shared" si="2"/>
        <v>16770</v>
      </c>
      <c r="L18" s="14"/>
      <c r="M18" s="19"/>
      <c r="P18" s="5">
        <f t="shared" si="3"/>
        <v>16770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280</v>
      </c>
      <c r="AB18" s="13">
        <v>559</v>
      </c>
      <c r="AC18" s="13">
        <v>559</v>
      </c>
      <c r="AD18" s="13">
        <v>559</v>
      </c>
      <c r="AE18" s="13">
        <v>559</v>
      </c>
      <c r="AF18" s="13">
        <v>559</v>
      </c>
      <c r="AG18" s="13">
        <v>559</v>
      </c>
      <c r="AH18" s="6">
        <f t="shared" si="4"/>
        <v>559</v>
      </c>
      <c r="AI18" s="14"/>
      <c r="AJ18" s="5"/>
      <c r="AK18" s="5">
        <f t="shared" si="5"/>
        <v>3634</v>
      </c>
      <c r="AL18" s="5">
        <f t="shared" si="7"/>
        <v>4193</v>
      </c>
      <c r="AM18" s="11">
        <f t="shared" si="1"/>
        <v>12577</v>
      </c>
      <c r="AN18" s="5">
        <f t="shared" si="6"/>
        <v>0</v>
      </c>
    </row>
    <row r="19" spans="1:40" x14ac:dyDescent="0.45">
      <c r="A19" s="25" t="s">
        <v>32</v>
      </c>
      <c r="B19" s="26">
        <v>42186</v>
      </c>
      <c r="C19" s="27">
        <v>30</v>
      </c>
      <c r="D19" s="4" t="s">
        <v>12</v>
      </c>
      <c r="E19" s="4" t="s">
        <v>13</v>
      </c>
      <c r="H19" s="24">
        <v>17265</v>
      </c>
      <c r="I19" s="5"/>
      <c r="J19" s="5"/>
      <c r="K19" s="5">
        <f t="shared" si="2"/>
        <v>17265</v>
      </c>
      <c r="L19" s="14"/>
      <c r="M19" s="19"/>
      <c r="P19" s="5">
        <f t="shared" si="3"/>
        <v>17265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287.75</v>
      </c>
      <c r="AC19" s="13">
        <v>575.5</v>
      </c>
      <c r="AD19" s="13">
        <v>575.5</v>
      </c>
      <c r="AE19" s="13">
        <v>575.5</v>
      </c>
      <c r="AF19" s="13">
        <v>575.5</v>
      </c>
      <c r="AG19" s="13">
        <v>575.5</v>
      </c>
      <c r="AH19" s="6">
        <f t="shared" si="4"/>
        <v>575.5</v>
      </c>
      <c r="AI19" s="14"/>
      <c r="AJ19" s="5"/>
      <c r="AK19" s="5">
        <f t="shared" si="5"/>
        <v>3165.25</v>
      </c>
      <c r="AL19" s="5">
        <f t="shared" si="7"/>
        <v>3740.75</v>
      </c>
      <c r="AM19" s="11">
        <f t="shared" si="1"/>
        <v>13524.25</v>
      </c>
      <c r="AN19" s="5">
        <f t="shared" si="6"/>
        <v>0</v>
      </c>
    </row>
    <row r="20" spans="1:40" x14ac:dyDescent="0.45">
      <c r="A20" s="25" t="s">
        <v>32</v>
      </c>
      <c r="B20" s="26">
        <v>42552</v>
      </c>
      <c r="C20" s="27">
        <v>30</v>
      </c>
      <c r="D20" s="4" t="s">
        <v>12</v>
      </c>
      <c r="E20" s="4" t="s">
        <v>13</v>
      </c>
      <c r="H20" s="24">
        <v>21085</v>
      </c>
      <c r="I20" s="5"/>
      <c r="J20" s="5"/>
      <c r="K20" s="5">
        <f t="shared" si="2"/>
        <v>21085</v>
      </c>
      <c r="L20" s="14"/>
      <c r="M20" s="19"/>
      <c r="P20" s="5">
        <f t="shared" si="3"/>
        <v>21085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351.42</v>
      </c>
      <c r="AD20" s="13">
        <v>702.83</v>
      </c>
      <c r="AE20" s="13">
        <v>702.83</v>
      </c>
      <c r="AF20" s="13">
        <v>702.83</v>
      </c>
      <c r="AG20" s="13">
        <v>702.83</v>
      </c>
      <c r="AH20" s="6">
        <f t="shared" si="4"/>
        <v>702.83</v>
      </c>
      <c r="AI20" s="14"/>
      <c r="AJ20" s="5"/>
      <c r="AK20" s="5">
        <f t="shared" si="5"/>
        <v>3162.74</v>
      </c>
      <c r="AL20" s="5">
        <f t="shared" si="7"/>
        <v>3865.5699999999997</v>
      </c>
      <c r="AM20" s="11">
        <f t="shared" si="1"/>
        <v>17219.43</v>
      </c>
      <c r="AN20" s="5">
        <f t="shared" si="6"/>
        <v>0</v>
      </c>
    </row>
    <row r="21" spans="1:40" x14ac:dyDescent="0.45">
      <c r="A21" s="25" t="s">
        <v>32</v>
      </c>
      <c r="B21" s="26">
        <v>42917</v>
      </c>
      <c r="C21" s="27">
        <v>30</v>
      </c>
      <c r="D21" s="4" t="s">
        <v>12</v>
      </c>
      <c r="E21" s="4" t="s">
        <v>13</v>
      </c>
      <c r="H21" s="24">
        <v>29350</v>
      </c>
      <c r="I21" s="5"/>
      <c r="J21" s="5"/>
      <c r="K21" s="5">
        <f t="shared" si="2"/>
        <v>29350</v>
      </c>
      <c r="L21" s="14"/>
      <c r="M21" s="19"/>
      <c r="P21" s="5">
        <f t="shared" si="3"/>
        <v>29350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>
        <v>489.16500000000002</v>
      </c>
      <c r="AE21" s="13">
        <v>978.33</v>
      </c>
      <c r="AF21" s="13">
        <v>978.33</v>
      </c>
      <c r="AG21" s="13">
        <v>978.33</v>
      </c>
      <c r="AH21" s="6">
        <f t="shared" si="4"/>
        <v>978.33</v>
      </c>
      <c r="AI21" s="14"/>
      <c r="AJ21" s="5"/>
      <c r="AK21" s="5">
        <f t="shared" si="5"/>
        <v>3424.1550000000007</v>
      </c>
      <c r="AL21" s="5">
        <f t="shared" si="7"/>
        <v>4402.4850000000006</v>
      </c>
      <c r="AM21" s="11">
        <f t="shared" si="1"/>
        <v>24947.514999999999</v>
      </c>
      <c r="AN21" s="5">
        <f t="shared" si="6"/>
        <v>0</v>
      </c>
    </row>
    <row r="22" spans="1:40" x14ac:dyDescent="0.45">
      <c r="A22" s="25" t="s">
        <v>32</v>
      </c>
      <c r="B22" s="26">
        <v>43282</v>
      </c>
      <c r="C22" s="27">
        <v>30</v>
      </c>
      <c r="D22" s="4" t="s">
        <v>12</v>
      </c>
      <c r="E22" s="4" t="s">
        <v>13</v>
      </c>
      <c r="H22" s="24">
        <v>21600</v>
      </c>
      <c r="I22" s="5"/>
      <c r="J22" s="5"/>
      <c r="K22" s="5">
        <f t="shared" si="2"/>
        <v>21600</v>
      </c>
      <c r="L22" s="14"/>
      <c r="M22" s="19"/>
      <c r="P22" s="5">
        <f t="shared" si="3"/>
        <v>21600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>
        <v>360</v>
      </c>
      <c r="AF22" s="13">
        <v>720</v>
      </c>
      <c r="AG22" s="13">
        <v>720</v>
      </c>
      <c r="AH22" s="6">
        <f t="shared" si="4"/>
        <v>720</v>
      </c>
      <c r="AI22" s="14"/>
      <c r="AJ22" s="5"/>
      <c r="AK22" s="5">
        <f t="shared" si="5"/>
        <v>1800</v>
      </c>
      <c r="AL22" s="5">
        <f t="shared" si="7"/>
        <v>2520</v>
      </c>
      <c r="AM22" s="11">
        <f t="shared" si="1"/>
        <v>19080</v>
      </c>
      <c r="AN22" s="5">
        <f t="shared" si="6"/>
        <v>0</v>
      </c>
    </row>
    <row r="23" spans="1:40" x14ac:dyDescent="0.45">
      <c r="A23" s="25" t="s">
        <v>32</v>
      </c>
      <c r="B23" s="26">
        <v>43282</v>
      </c>
      <c r="C23" s="27">
        <v>30</v>
      </c>
      <c r="D23" s="4" t="s">
        <v>12</v>
      </c>
      <c r="E23" s="4" t="s">
        <v>13</v>
      </c>
      <c r="H23" s="24">
        <v>1150</v>
      </c>
      <c r="I23" s="5"/>
      <c r="J23" s="5"/>
      <c r="K23" s="5">
        <f t="shared" si="2"/>
        <v>1150</v>
      </c>
      <c r="L23" s="14"/>
      <c r="M23" s="19"/>
      <c r="P23" s="5">
        <f t="shared" si="3"/>
        <v>1150</v>
      </c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>
        <v>19.164999999999999</v>
      </c>
      <c r="AF23" s="13">
        <v>38.33</v>
      </c>
      <c r="AG23" s="13">
        <v>38.33</v>
      </c>
      <c r="AH23" s="6">
        <f t="shared" si="4"/>
        <v>38.33</v>
      </c>
      <c r="AI23" s="14"/>
      <c r="AJ23" s="5"/>
      <c r="AK23" s="5">
        <f t="shared" si="5"/>
        <v>95.824999999999974</v>
      </c>
      <c r="AL23" s="5">
        <f t="shared" si="7"/>
        <v>134.15499999999997</v>
      </c>
      <c r="AM23" s="11">
        <f t="shared" si="1"/>
        <v>1015.845</v>
      </c>
      <c r="AN23" s="5">
        <f t="shared" si="6"/>
        <v>0</v>
      </c>
    </row>
    <row r="24" spans="1:40" x14ac:dyDescent="0.45">
      <c r="A24" s="25" t="s">
        <v>483</v>
      </c>
      <c r="B24" s="26">
        <v>43647</v>
      </c>
      <c r="C24" s="27">
        <v>30</v>
      </c>
      <c r="D24" s="4" t="s">
        <v>12</v>
      </c>
      <c r="E24" s="4" t="s">
        <v>13</v>
      </c>
      <c r="H24" s="24">
        <v>18575</v>
      </c>
      <c r="I24" s="5"/>
      <c r="J24" s="5"/>
      <c r="K24" s="5">
        <f t="shared" si="2"/>
        <v>18575</v>
      </c>
      <c r="L24" s="14"/>
      <c r="M24" s="19"/>
      <c r="P24" s="5">
        <f t="shared" si="3"/>
        <v>18575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>
        <v>309.58499999999998</v>
      </c>
      <c r="AG24" s="13">
        <v>619.16999999999996</v>
      </c>
      <c r="AH24" s="6">
        <f t="shared" si="4"/>
        <v>619.16999999999996</v>
      </c>
      <c r="AI24" s="14"/>
      <c r="AJ24" s="5"/>
      <c r="AK24" s="5">
        <f t="shared" si="5"/>
        <v>928.75499999999977</v>
      </c>
      <c r="AL24" s="5">
        <f>SUM(R24:AI24)</f>
        <v>1547.9249999999997</v>
      </c>
      <c r="AM24" s="11">
        <f t="shared" si="1"/>
        <v>17027.075000000001</v>
      </c>
      <c r="AN24" s="5">
        <f t="shared" si="6"/>
        <v>0</v>
      </c>
    </row>
    <row r="25" spans="1:40" x14ac:dyDescent="0.45">
      <c r="A25" s="25" t="s">
        <v>484</v>
      </c>
      <c r="B25" s="26">
        <v>43672</v>
      </c>
      <c r="C25" s="27">
        <v>30</v>
      </c>
      <c r="D25" s="4" t="s">
        <v>12</v>
      </c>
      <c r="E25" s="4" t="s">
        <v>13</v>
      </c>
      <c r="H25" s="24">
        <v>11118.6</v>
      </c>
      <c r="I25" s="5"/>
      <c r="J25" s="5"/>
      <c r="K25" s="5">
        <f t="shared" si="2"/>
        <v>11118.6</v>
      </c>
      <c r="L25" s="14"/>
      <c r="M25" s="19"/>
      <c r="P25" s="5">
        <f t="shared" si="3"/>
        <v>11118.6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>
        <v>185.31</v>
      </c>
      <c r="AG25" s="13">
        <v>370.62</v>
      </c>
      <c r="AH25" s="6">
        <f t="shared" si="4"/>
        <v>370.62</v>
      </c>
      <c r="AI25" s="14"/>
      <c r="AJ25" s="5"/>
      <c r="AK25" s="5">
        <f t="shared" si="5"/>
        <v>555.93000000000006</v>
      </c>
      <c r="AL25" s="5">
        <f t="shared" si="7"/>
        <v>926.55000000000007</v>
      </c>
      <c r="AM25" s="11">
        <f t="shared" si="1"/>
        <v>10192.050000000001</v>
      </c>
      <c r="AN25" s="5">
        <f t="shared" si="6"/>
        <v>0</v>
      </c>
    </row>
    <row r="26" spans="1:40" x14ac:dyDescent="0.45">
      <c r="A26" s="25" t="s">
        <v>32</v>
      </c>
      <c r="B26" s="26">
        <v>44013</v>
      </c>
      <c r="C26" s="27">
        <v>30</v>
      </c>
      <c r="D26" s="4" t="s">
        <v>12</v>
      </c>
      <c r="E26" s="4" t="s">
        <v>13</v>
      </c>
      <c r="H26" s="24">
        <v>42675</v>
      </c>
      <c r="I26" s="5"/>
      <c r="J26" s="5"/>
      <c r="K26" s="5">
        <f t="shared" si="2"/>
        <v>42675</v>
      </c>
      <c r="L26" s="14"/>
      <c r="M26" s="19"/>
      <c r="P26" s="5">
        <f t="shared" si="3"/>
        <v>42675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>
        <v>711.25</v>
      </c>
      <c r="AH26" s="6">
        <f t="shared" si="4"/>
        <v>1422.5</v>
      </c>
      <c r="AI26" s="14"/>
      <c r="AJ26" s="5"/>
      <c r="AK26" s="5">
        <f t="shared" si="5"/>
        <v>711.25</v>
      </c>
      <c r="AL26" s="5">
        <f t="shared" si="7"/>
        <v>2133.75</v>
      </c>
      <c r="AM26" s="11">
        <f t="shared" si="1"/>
        <v>40541.25</v>
      </c>
      <c r="AN26" s="5">
        <f t="shared" si="6"/>
        <v>0</v>
      </c>
    </row>
    <row r="27" spans="1:40" x14ac:dyDescent="0.45">
      <c r="A27" s="25" t="s">
        <v>512</v>
      </c>
      <c r="B27" s="26">
        <v>44013</v>
      </c>
      <c r="C27" s="27">
        <v>30</v>
      </c>
      <c r="D27" s="4" t="s">
        <v>12</v>
      </c>
      <c r="E27" s="4" t="s">
        <v>13</v>
      </c>
      <c r="H27" s="24">
        <v>65415</v>
      </c>
      <c r="I27" s="5"/>
      <c r="J27" s="5"/>
      <c r="K27" s="5">
        <f t="shared" si="2"/>
        <v>65415</v>
      </c>
      <c r="L27" s="14"/>
      <c r="M27" s="19"/>
      <c r="P27" s="5">
        <f t="shared" si="3"/>
        <v>65415</v>
      </c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>
        <v>1090.25</v>
      </c>
      <c r="AH27" s="6">
        <f t="shared" si="4"/>
        <v>2180.5</v>
      </c>
      <c r="AI27" s="14"/>
      <c r="AJ27" s="5"/>
      <c r="AK27" s="5">
        <f t="shared" si="5"/>
        <v>1090.25</v>
      </c>
      <c r="AL27" s="5">
        <f t="shared" si="7"/>
        <v>3270.75</v>
      </c>
      <c r="AM27" s="11">
        <f t="shared" si="1"/>
        <v>62144.25</v>
      </c>
      <c r="AN27" s="5">
        <f t="shared" si="6"/>
        <v>0</v>
      </c>
    </row>
    <row r="28" spans="1:40" x14ac:dyDescent="0.45">
      <c r="A28" s="25" t="s">
        <v>32</v>
      </c>
      <c r="B28" s="26">
        <v>44378</v>
      </c>
      <c r="C28" s="27">
        <v>30</v>
      </c>
      <c r="D28" s="4" t="s">
        <v>12</v>
      </c>
      <c r="E28" s="4" t="s">
        <v>13</v>
      </c>
      <c r="H28" s="24"/>
      <c r="I28" s="5">
        <v>24960</v>
      </c>
      <c r="J28" s="5"/>
      <c r="K28" s="5">
        <f t="shared" si="2"/>
        <v>24960</v>
      </c>
      <c r="L28" s="14"/>
      <c r="M28" s="19"/>
      <c r="P28" s="5">
        <f t="shared" si="3"/>
        <v>24960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6">
        <f>+IF(P28-AG28-S28-R28-T28-U28-V28-W28-X28-Y28-Z28-AA28-AB28-AC28-AD28-AE28-AF28&gt;1,ROUND(P28/C28,2),0)/2</f>
        <v>416</v>
      </c>
      <c r="AI28" s="14"/>
      <c r="AJ28" s="5"/>
      <c r="AK28" s="5">
        <f t="shared" si="5"/>
        <v>0</v>
      </c>
      <c r="AL28" s="5">
        <f t="shared" si="7"/>
        <v>416</v>
      </c>
      <c r="AM28" s="11">
        <f t="shared" si="1"/>
        <v>24544</v>
      </c>
      <c r="AN28" s="5">
        <f t="shared" si="6"/>
        <v>0</v>
      </c>
    </row>
    <row r="29" spans="1:40" x14ac:dyDescent="0.45">
      <c r="A29" s="25" t="s">
        <v>512</v>
      </c>
      <c r="B29" s="26">
        <v>44378</v>
      </c>
      <c r="C29" s="27">
        <v>30</v>
      </c>
      <c r="D29" s="4" t="s">
        <v>12</v>
      </c>
      <c r="E29" s="4" t="s">
        <v>13</v>
      </c>
      <c r="H29" s="24"/>
      <c r="I29" s="5">
        <v>50995</v>
      </c>
      <c r="J29" s="5"/>
      <c r="K29" s="5">
        <f t="shared" si="2"/>
        <v>50995</v>
      </c>
      <c r="L29" s="14"/>
      <c r="M29" s="19"/>
      <c r="P29" s="5">
        <f t="shared" si="3"/>
        <v>50995</v>
      </c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6">
        <f t="shared" ref="AH29:AH30" si="8">+IF(P29-AG29-S29-R29-T29-U29-V29-W29-X29-Y29-Z29-AA29-AB29-AC29-AD29-AE29-AF29&gt;1,ROUND(P29/C29,2),0)/2</f>
        <v>849.91499999999996</v>
      </c>
      <c r="AI29" s="14"/>
      <c r="AJ29" s="5"/>
      <c r="AK29" s="5">
        <f t="shared" si="5"/>
        <v>0</v>
      </c>
      <c r="AL29" s="5">
        <f t="shared" si="7"/>
        <v>849.91499999999996</v>
      </c>
      <c r="AM29" s="11">
        <f t="shared" si="1"/>
        <v>50145.084999999999</v>
      </c>
      <c r="AN29" s="5">
        <f t="shared" si="6"/>
        <v>0</v>
      </c>
    </row>
    <row r="30" spans="1:40" x14ac:dyDescent="0.45">
      <c r="A30" s="25" t="s">
        <v>525</v>
      </c>
      <c r="B30" s="26">
        <v>44378</v>
      </c>
      <c r="C30" s="27">
        <v>30</v>
      </c>
      <c r="D30" s="4" t="s">
        <v>12</v>
      </c>
      <c r="E30" s="4" t="s">
        <v>13</v>
      </c>
      <c r="H30" s="24"/>
      <c r="I30" s="5">
        <v>33560</v>
      </c>
      <c r="J30" s="5"/>
      <c r="K30" s="5">
        <f t="shared" si="2"/>
        <v>33560</v>
      </c>
      <c r="L30" s="14"/>
      <c r="M30" s="19"/>
      <c r="P30" s="5">
        <f t="shared" si="3"/>
        <v>33560</v>
      </c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6">
        <f t="shared" si="8"/>
        <v>559.33500000000004</v>
      </c>
      <c r="AI30" s="14"/>
      <c r="AJ30" s="5"/>
      <c r="AK30" s="5">
        <f t="shared" si="5"/>
        <v>0</v>
      </c>
      <c r="AL30" s="5">
        <f t="shared" si="7"/>
        <v>559.33500000000004</v>
      </c>
      <c r="AM30" s="11">
        <f t="shared" si="1"/>
        <v>33000.665000000001</v>
      </c>
      <c r="AN30" s="5">
        <f t="shared" si="6"/>
        <v>0</v>
      </c>
    </row>
    <row r="31" spans="1:40" s="3" customFormat="1" x14ac:dyDescent="0.45">
      <c r="A31" s="3" t="str">
        <f>+A3</f>
        <v>METER INSTALLATION # 112</v>
      </c>
      <c r="B31" s="4"/>
      <c r="C31" s="2"/>
      <c r="D31" s="8"/>
      <c r="E31" s="8"/>
      <c r="H31" s="9">
        <f>SUM(H4:H30)</f>
        <v>397983.35</v>
      </c>
      <c r="I31" s="9">
        <f>SUM(I4:I30)</f>
        <v>109515</v>
      </c>
      <c r="J31" s="9">
        <f>SUM(J4:J30)</f>
        <v>0</v>
      </c>
      <c r="K31" s="12">
        <f>SUM(K4:K30)</f>
        <v>490152.82999999996</v>
      </c>
      <c r="L31" s="16">
        <f>SUM(L4:L30)</f>
        <v>0</v>
      </c>
      <c r="M31" s="20"/>
      <c r="P31" s="9">
        <f>SUM(P4:P30)</f>
        <v>490152.82999999996</v>
      </c>
      <c r="R31" s="15">
        <f>SUM(R4:R30)</f>
        <v>6802.0400000000009</v>
      </c>
      <c r="S31" s="15">
        <f t="shared" ref="S31:AC31" si="9">SUM(S4:S30)</f>
        <v>4682.8899999999994</v>
      </c>
      <c r="T31" s="15">
        <f t="shared" si="9"/>
        <v>5376.579999999999</v>
      </c>
      <c r="U31" s="15">
        <f t="shared" si="9"/>
        <v>5846.079999999999</v>
      </c>
      <c r="V31" s="15">
        <f t="shared" si="9"/>
        <v>6093.579999999999</v>
      </c>
      <c r="W31" s="15">
        <f t="shared" si="9"/>
        <v>6246.079999999999</v>
      </c>
      <c r="X31" s="15">
        <f t="shared" si="9"/>
        <v>6411.079999999999</v>
      </c>
      <c r="Y31" s="15">
        <f t="shared" si="9"/>
        <v>6595.079999999999</v>
      </c>
      <c r="Z31" s="15">
        <f t="shared" si="9"/>
        <v>6849.079999999999</v>
      </c>
      <c r="AA31" s="15">
        <f t="shared" si="9"/>
        <v>7279.079999999999</v>
      </c>
      <c r="AB31" s="15">
        <f t="shared" si="9"/>
        <v>7845.829999999999</v>
      </c>
      <c r="AC31" s="15">
        <f t="shared" si="9"/>
        <v>8484.9999999999982</v>
      </c>
      <c r="AD31" s="15">
        <f t="shared" ref="AD31:AI31" si="10">SUM(AD4:AD30)</f>
        <v>-4302.8149999999978</v>
      </c>
      <c r="AE31" s="15">
        <f t="shared" si="10"/>
        <v>7715.9749999999995</v>
      </c>
      <c r="AF31" s="15">
        <f t="shared" si="10"/>
        <v>8590.034999999998</v>
      </c>
      <c r="AG31" s="15">
        <f t="shared" si="10"/>
        <v>10886.43</v>
      </c>
      <c r="AH31" s="16">
        <f t="shared" si="10"/>
        <v>14513.18</v>
      </c>
      <c r="AI31" s="16">
        <f t="shared" si="10"/>
        <v>0</v>
      </c>
      <c r="AJ31" s="9"/>
      <c r="AK31" s="9">
        <f>SUM(AK4:AK30)</f>
        <v>101402.02499999999</v>
      </c>
      <c r="AL31" s="9">
        <f>SUM(AL4:AL30)</f>
        <v>115915.205</v>
      </c>
      <c r="AM31" s="9">
        <f>SUM(AM4:AM30)</f>
        <v>374237.625</v>
      </c>
      <c r="AN31" s="9">
        <f>SUM(AN4:AN30)</f>
        <v>0</v>
      </c>
    </row>
    <row r="32" spans="1:40" x14ac:dyDescent="0.45">
      <c r="H32" s="5"/>
      <c r="I32" s="5"/>
      <c r="J32" s="5"/>
      <c r="K32" s="5">
        <f>+H31+I31-J31-K31</f>
        <v>17345.520000000019</v>
      </c>
      <c r="M32" s="18"/>
      <c r="P32" s="5"/>
      <c r="R32" s="42">
        <f>SUM(R31:AC31)</f>
        <v>78512.399999999994</v>
      </c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J32" s="5"/>
      <c r="AK32" s="5"/>
      <c r="AL32" s="5"/>
    </row>
    <row r="33" spans="1:40" x14ac:dyDescent="0.45">
      <c r="A33" t="s">
        <v>33</v>
      </c>
      <c r="H33" s="5">
        <f>+'112'!H31</f>
        <v>296785.97000000003</v>
      </c>
      <c r="I33" s="5">
        <f>+'112'!I31</f>
        <v>0</v>
      </c>
      <c r="J33" s="5">
        <f>+'112'!J31</f>
        <v>0</v>
      </c>
      <c r="K33" s="5">
        <f>+'112'!K31</f>
        <v>125715.69</v>
      </c>
      <c r="L33" s="6">
        <f>+'112'!L31</f>
        <v>0</v>
      </c>
      <c r="M33" s="5">
        <f>+'112'!M31</f>
        <v>0</v>
      </c>
      <c r="P33" s="5">
        <f>+'112'!P31</f>
        <v>125715.69</v>
      </c>
      <c r="Q33" s="5">
        <f>+'112'!Q31</f>
        <v>0</v>
      </c>
      <c r="R33" s="5">
        <f>+'112'!R31</f>
        <v>184303.43</v>
      </c>
      <c r="S33" s="5">
        <f>+'112'!S31</f>
        <v>7689.69</v>
      </c>
      <c r="T33" s="5">
        <f>+'112'!T31</f>
        <v>7545.7300000000005</v>
      </c>
      <c r="U33" s="5">
        <f>+'112'!U31</f>
        <v>7202.0100000000011</v>
      </c>
      <c r="V33" s="5">
        <f>+'112'!V31</f>
        <v>7101.1500000000005</v>
      </c>
      <c r="W33" s="5">
        <f>+'112'!W31</f>
        <v>6981.85</v>
      </c>
      <c r="X33" s="5">
        <f>+'112'!X31</f>
        <v>6781.18</v>
      </c>
      <c r="Y33" s="5">
        <f>+'112'!Y31</f>
        <v>6505.51</v>
      </c>
      <c r="Z33" s="5">
        <f>+'112'!Z31</f>
        <v>6338.1</v>
      </c>
      <c r="AA33" s="5">
        <f>+'112'!AA31</f>
        <v>6223.12</v>
      </c>
      <c r="AB33" s="5">
        <f>+'112'!AB31</f>
        <v>6038.4800000000005</v>
      </c>
      <c r="AC33" s="5">
        <f>+'112'!AC31</f>
        <v>5853.71</v>
      </c>
      <c r="AD33" s="5">
        <f>+'112'!AD31</f>
        <v>5269.78</v>
      </c>
      <c r="AE33" s="5">
        <f>+'112'!AE31</f>
        <v>4804.83</v>
      </c>
      <c r="AF33" s="5">
        <f>+'112'!AF31</f>
        <v>4690.49</v>
      </c>
      <c r="AG33" s="5">
        <f>+'112'!AG31</f>
        <v>4342.3600000000006</v>
      </c>
      <c r="AH33" s="6">
        <f>+'112'!AH31</f>
        <v>4190.54</v>
      </c>
      <c r="AI33" s="6">
        <f>+'112'!AI31</f>
        <v>0</v>
      </c>
      <c r="AJ33" s="5"/>
      <c r="AK33" s="5">
        <f>+'112'!AK31</f>
        <v>277671.42000000004</v>
      </c>
      <c r="AL33" s="5">
        <f>+'112'!AL31</f>
        <v>281861.96000000008</v>
      </c>
      <c r="AM33" s="5">
        <f>+'112'!AM31</f>
        <v>-156146.27000000005</v>
      </c>
      <c r="AN33" s="5">
        <f>+'112'!AN31</f>
        <v>0</v>
      </c>
    </row>
    <row r="34" spans="1:40" x14ac:dyDescent="0.45">
      <c r="A34" t="s">
        <v>34</v>
      </c>
      <c r="H34" s="5">
        <f>+H31</f>
        <v>397983.35</v>
      </c>
      <c r="I34" s="5">
        <f t="shared" ref="I34:AM34" si="11">+I31</f>
        <v>109515</v>
      </c>
      <c r="J34" s="5">
        <f t="shared" si="11"/>
        <v>0</v>
      </c>
      <c r="K34" s="5">
        <f t="shared" si="11"/>
        <v>490152.82999999996</v>
      </c>
      <c r="L34" s="6">
        <f t="shared" ref="L34" si="12">+L31</f>
        <v>0</v>
      </c>
      <c r="M34" s="5">
        <f t="shared" si="11"/>
        <v>0</v>
      </c>
      <c r="P34" s="5">
        <f t="shared" ref="P34:Q34" si="13">+P31</f>
        <v>490152.82999999996</v>
      </c>
      <c r="Q34" s="5">
        <f t="shared" si="13"/>
        <v>0</v>
      </c>
      <c r="R34" s="5">
        <f>+R31</f>
        <v>6802.0400000000009</v>
      </c>
      <c r="S34" s="5">
        <f t="shared" si="11"/>
        <v>4682.8899999999994</v>
      </c>
      <c r="T34" s="5">
        <f t="shared" si="11"/>
        <v>5376.579999999999</v>
      </c>
      <c r="U34" s="5">
        <f t="shared" si="11"/>
        <v>5846.079999999999</v>
      </c>
      <c r="V34" s="5">
        <f t="shared" si="11"/>
        <v>6093.579999999999</v>
      </c>
      <c r="W34" s="5">
        <f t="shared" si="11"/>
        <v>6246.079999999999</v>
      </c>
      <c r="X34" s="5">
        <f t="shared" si="11"/>
        <v>6411.079999999999</v>
      </c>
      <c r="Y34" s="5">
        <f t="shared" si="11"/>
        <v>6595.079999999999</v>
      </c>
      <c r="Z34" s="5">
        <f t="shared" si="11"/>
        <v>6849.079999999999</v>
      </c>
      <c r="AA34" s="5">
        <f t="shared" si="11"/>
        <v>7279.079999999999</v>
      </c>
      <c r="AB34" s="5">
        <f t="shared" si="11"/>
        <v>7845.829999999999</v>
      </c>
      <c r="AC34" s="5">
        <f>+AC31</f>
        <v>8484.9999999999982</v>
      </c>
      <c r="AD34" s="5">
        <f>+AD31</f>
        <v>-4302.8149999999978</v>
      </c>
      <c r="AE34" s="5">
        <f t="shared" si="11"/>
        <v>7715.9749999999995</v>
      </c>
      <c r="AF34" s="5">
        <f t="shared" ref="AF34" si="14">+AF31</f>
        <v>8590.034999999998</v>
      </c>
      <c r="AG34" s="5">
        <f t="shared" ref="AG34:AH34" si="15">+AG31</f>
        <v>10886.43</v>
      </c>
      <c r="AH34" s="6">
        <f t="shared" si="15"/>
        <v>14513.18</v>
      </c>
      <c r="AI34" s="6">
        <f t="shared" ref="AI34" si="16">+AI31</f>
        <v>0</v>
      </c>
      <c r="AJ34" s="5"/>
      <c r="AK34" s="5">
        <f t="shared" ref="AK34" si="17">+AK31</f>
        <v>101402.02499999999</v>
      </c>
      <c r="AL34" s="5">
        <f t="shared" si="11"/>
        <v>115915.205</v>
      </c>
      <c r="AM34" s="5">
        <f t="shared" si="11"/>
        <v>374237.625</v>
      </c>
      <c r="AN34" s="5">
        <f t="shared" ref="AN34" si="18">+AN31</f>
        <v>0</v>
      </c>
    </row>
    <row r="35" spans="1:40" s="38" customFormat="1" x14ac:dyDescent="0.45">
      <c r="A35" s="38" t="str">
        <f>+A31</f>
        <v>METER INSTALLATION # 112</v>
      </c>
      <c r="B35" s="39" t="s">
        <v>38</v>
      </c>
      <c r="C35" s="40"/>
      <c r="D35" s="40"/>
      <c r="E35" s="40"/>
      <c r="H35" s="41">
        <f>SUM(H33:H34)</f>
        <v>694769.32000000007</v>
      </c>
      <c r="I35" s="41">
        <f t="shared" ref="I35:AM35" si="19">SUM(I33:I34)</f>
        <v>109515</v>
      </c>
      <c r="J35" s="41">
        <f t="shared" si="19"/>
        <v>0</v>
      </c>
      <c r="K35" s="41">
        <f t="shared" si="19"/>
        <v>615868.52</v>
      </c>
      <c r="L35" s="10">
        <f t="shared" ref="L35" si="20">SUM(L33:L34)</f>
        <v>0</v>
      </c>
      <c r="M35" s="41">
        <f t="shared" si="19"/>
        <v>0</v>
      </c>
      <c r="P35" s="41">
        <f t="shared" ref="P35" si="21">SUM(P33:P34)</f>
        <v>615868.52</v>
      </c>
      <c r="Q35" s="41">
        <f t="shared" ref="Q35" si="22">SUM(Q33:Q34)</f>
        <v>0</v>
      </c>
      <c r="R35" s="41">
        <f>SUM(R33:R34)</f>
        <v>191105.47</v>
      </c>
      <c r="S35" s="41">
        <f t="shared" si="19"/>
        <v>12372.579999999998</v>
      </c>
      <c r="T35" s="41">
        <f t="shared" si="19"/>
        <v>12922.31</v>
      </c>
      <c r="U35" s="41">
        <f t="shared" si="19"/>
        <v>13048.09</v>
      </c>
      <c r="V35" s="41">
        <f t="shared" si="19"/>
        <v>13194.73</v>
      </c>
      <c r="W35" s="41">
        <f t="shared" si="19"/>
        <v>13227.93</v>
      </c>
      <c r="X35" s="41">
        <f t="shared" si="19"/>
        <v>13192.259999999998</v>
      </c>
      <c r="Y35" s="41">
        <f t="shared" si="19"/>
        <v>13100.59</v>
      </c>
      <c r="Z35" s="41">
        <f t="shared" si="19"/>
        <v>13187.18</v>
      </c>
      <c r="AA35" s="41">
        <f t="shared" si="19"/>
        <v>13502.199999999999</v>
      </c>
      <c r="AB35" s="41">
        <f t="shared" si="19"/>
        <v>13884.31</v>
      </c>
      <c r="AC35" s="41">
        <f t="shared" si="19"/>
        <v>14338.71</v>
      </c>
      <c r="AD35" s="41">
        <f t="shared" si="19"/>
        <v>966.96500000000196</v>
      </c>
      <c r="AE35" s="41">
        <f>SUM(AE33:AE34)</f>
        <v>12520.805</v>
      </c>
      <c r="AF35" s="41">
        <f>SUM(AF33:AF34)</f>
        <v>13280.524999999998</v>
      </c>
      <c r="AG35" s="41">
        <f t="shared" ref="AG35:AH35" si="23">SUM(AG33:AG34)</f>
        <v>15228.79</v>
      </c>
      <c r="AH35" s="10">
        <f t="shared" si="23"/>
        <v>18703.72</v>
      </c>
      <c r="AI35" s="10">
        <f t="shared" ref="AI35" si="24">SUM(AI33:AI34)</f>
        <v>0</v>
      </c>
      <c r="AJ35" s="41"/>
      <c r="AK35" s="41">
        <f t="shared" ref="AK35" si="25">SUM(AK33:AK34)</f>
        <v>379073.44500000007</v>
      </c>
      <c r="AL35" s="41">
        <f t="shared" si="19"/>
        <v>397777.1650000001</v>
      </c>
      <c r="AM35" s="41">
        <f t="shared" si="19"/>
        <v>218091.35499999995</v>
      </c>
      <c r="AN35" s="41">
        <f t="shared" ref="AN35" si="26">SUM(AN33:AN34)</f>
        <v>0</v>
      </c>
    </row>
    <row r="36" spans="1:40" x14ac:dyDescent="0.45">
      <c r="H36" s="5"/>
      <c r="I36" s="5"/>
      <c r="J36" s="5"/>
      <c r="K36" s="5"/>
      <c r="M36" s="18"/>
      <c r="P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J36" s="5"/>
      <c r="AK36" s="5"/>
      <c r="AL36" s="5"/>
    </row>
    <row r="37" spans="1:40" x14ac:dyDescent="0.45">
      <c r="H37" s="5"/>
      <c r="I37" s="5"/>
      <c r="J37" s="5"/>
      <c r="K37" s="5"/>
      <c r="M37" s="18"/>
      <c r="P37" s="5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5"/>
      <c r="AF37" s="5"/>
      <c r="AG37" s="5"/>
      <c r="AJ37" s="5"/>
      <c r="AK37" s="5"/>
      <c r="AL37" s="5"/>
    </row>
    <row r="38" spans="1:40" x14ac:dyDescent="0.45">
      <c r="H38" s="5"/>
      <c r="I38" s="5"/>
      <c r="J38" s="5"/>
      <c r="K38" s="5"/>
      <c r="M38" s="18"/>
      <c r="P38" s="5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5"/>
      <c r="AF38" s="5"/>
      <c r="AG38" s="5"/>
      <c r="AJ38" s="5"/>
      <c r="AK38" s="5"/>
      <c r="AL38" s="5"/>
    </row>
    <row r="39" spans="1:40" x14ac:dyDescent="0.45">
      <c r="H39" s="5"/>
      <c r="I39" s="5"/>
      <c r="J39" s="5"/>
      <c r="K39" s="5"/>
      <c r="M39" s="18"/>
      <c r="P39" s="5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5"/>
      <c r="AF39" s="5"/>
      <c r="AG39" s="5"/>
      <c r="AJ39" s="5"/>
      <c r="AK39" s="5"/>
      <c r="AL39" s="5"/>
    </row>
    <row r="40" spans="1:40" x14ac:dyDescent="0.45">
      <c r="H40" s="5"/>
      <c r="I40" s="5"/>
      <c r="J40" s="5"/>
      <c r="K40" s="5"/>
      <c r="M40" s="18"/>
      <c r="P40" s="5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5"/>
      <c r="AF40" s="5"/>
      <c r="AG40" s="5"/>
      <c r="AJ40" s="5"/>
      <c r="AK40" s="5"/>
      <c r="AL40" s="5"/>
    </row>
    <row r="41" spans="1:40" x14ac:dyDescent="0.45">
      <c r="H41" s="5"/>
      <c r="I41" s="5"/>
      <c r="J41" s="5"/>
      <c r="K41" s="5"/>
      <c r="M41" s="18"/>
      <c r="P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J41" s="5"/>
      <c r="AK41" s="5"/>
      <c r="AL41" s="5"/>
    </row>
    <row r="42" spans="1:40" x14ac:dyDescent="0.45">
      <c r="H42" s="5"/>
      <c r="I42" s="5"/>
      <c r="J42" s="5"/>
      <c r="K42" s="5"/>
      <c r="M42" s="18"/>
      <c r="P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J42" s="5"/>
      <c r="AK42" s="5"/>
      <c r="AL42" s="5"/>
    </row>
    <row r="43" spans="1:40" x14ac:dyDescent="0.45">
      <c r="H43" s="5"/>
      <c r="I43" s="5"/>
      <c r="J43" s="5"/>
      <c r="K43" s="5"/>
      <c r="M43" s="18"/>
      <c r="P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J43" s="5"/>
      <c r="AK43" s="5"/>
      <c r="AL43" s="5"/>
    </row>
    <row r="44" spans="1:40" x14ac:dyDescent="0.45">
      <c r="H44" s="5"/>
      <c r="I44" s="5"/>
      <c r="J44" s="5"/>
      <c r="K44" s="5"/>
      <c r="M44" s="18"/>
      <c r="P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J44" s="5"/>
      <c r="AK44" s="5"/>
      <c r="AL44" s="5"/>
    </row>
    <row r="45" spans="1:40" x14ac:dyDescent="0.45">
      <c r="H45" s="5"/>
      <c r="I45" s="5"/>
      <c r="J45" s="5"/>
      <c r="K45" s="5"/>
      <c r="M45" s="18"/>
      <c r="P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J45" s="5"/>
      <c r="AK45" s="5"/>
      <c r="AL45" s="5"/>
    </row>
    <row r="46" spans="1:40" x14ac:dyDescent="0.45">
      <c r="H46" s="5"/>
      <c r="I46" s="5"/>
      <c r="J46" s="5"/>
      <c r="K46" s="5"/>
      <c r="M46" s="18"/>
      <c r="P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J46" s="5"/>
      <c r="AK46" s="5"/>
      <c r="AL46" s="5"/>
    </row>
    <row r="47" spans="1:40" x14ac:dyDescent="0.45">
      <c r="H47" s="5"/>
      <c r="I47" s="5"/>
      <c r="J47" s="5"/>
      <c r="K47" s="5"/>
      <c r="M47" s="18"/>
      <c r="P47" s="5"/>
      <c r="Q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J47" s="5"/>
      <c r="AK47" s="5"/>
      <c r="AL47" s="5"/>
    </row>
    <row r="48" spans="1:40" x14ac:dyDescent="0.45">
      <c r="H48" s="5"/>
      <c r="I48" s="5"/>
      <c r="J48" s="5"/>
      <c r="K48" s="5"/>
      <c r="M48" s="18"/>
      <c r="P48" s="5"/>
      <c r="Q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J48" s="5"/>
      <c r="AK48" s="5"/>
      <c r="AL48" s="5"/>
    </row>
    <row r="49" spans="8:38" x14ac:dyDescent="0.45">
      <c r="H49" s="5"/>
      <c r="I49" s="5"/>
      <c r="J49" s="5"/>
      <c r="K49" s="5"/>
      <c r="M49" s="18"/>
      <c r="P49" s="41"/>
      <c r="Q49" s="41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J49" s="5"/>
      <c r="AK49" s="5"/>
      <c r="AL49" s="5"/>
    </row>
    <row r="50" spans="8:38" x14ac:dyDescent="0.45">
      <c r="H50" s="5"/>
      <c r="I50" s="5"/>
      <c r="J50" s="5"/>
      <c r="K50" s="5"/>
      <c r="M50" s="18"/>
      <c r="P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J50" s="5"/>
      <c r="AK50" s="5"/>
      <c r="AL50" s="5"/>
    </row>
    <row r="51" spans="8:38" x14ac:dyDescent="0.45">
      <c r="H51" s="5"/>
      <c r="I51" s="5"/>
      <c r="J51" s="5"/>
      <c r="K51" s="5"/>
      <c r="M51" s="18"/>
      <c r="P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J51" s="5"/>
      <c r="AK51" s="5"/>
      <c r="AL51" s="5"/>
    </row>
    <row r="52" spans="8:38" x14ac:dyDescent="0.45">
      <c r="H52" s="5"/>
      <c r="I52" s="5"/>
      <c r="J52" s="5"/>
      <c r="K52" s="5"/>
      <c r="M52" s="18"/>
      <c r="P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J52" s="5"/>
      <c r="AK52" s="5"/>
      <c r="AL52" s="5"/>
    </row>
    <row r="53" spans="8:38" x14ac:dyDescent="0.45">
      <c r="H53" s="5"/>
      <c r="I53" s="5"/>
      <c r="J53" s="5"/>
      <c r="K53" s="5"/>
      <c r="M53" s="18"/>
      <c r="P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J53" s="5"/>
      <c r="AK53" s="5"/>
      <c r="AL53" s="5"/>
    </row>
    <row r="54" spans="8:38" x14ac:dyDescent="0.45">
      <c r="H54" s="5"/>
      <c r="I54" s="5"/>
      <c r="J54" s="5"/>
      <c r="K54" s="5"/>
      <c r="M54" s="18"/>
      <c r="P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J54" s="5"/>
      <c r="AK54" s="5"/>
      <c r="AL54" s="5"/>
    </row>
    <row r="55" spans="8:38" x14ac:dyDescent="0.45">
      <c r="H55" s="5"/>
      <c r="I55" s="5"/>
      <c r="J55" s="5"/>
      <c r="K55" s="5"/>
      <c r="M55" s="18"/>
      <c r="P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J55" s="5"/>
      <c r="AK55" s="5"/>
      <c r="AL55" s="5"/>
    </row>
    <row r="56" spans="8:38" x14ac:dyDescent="0.45">
      <c r="H56" s="5"/>
      <c r="I56" s="5"/>
      <c r="J56" s="5"/>
      <c r="K56" s="5"/>
      <c r="M56" s="18"/>
      <c r="P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J56" s="5"/>
      <c r="AK56" s="5"/>
      <c r="AL56" s="5"/>
    </row>
    <row r="57" spans="8:38" x14ac:dyDescent="0.45">
      <c r="H57" s="5"/>
      <c r="I57" s="5"/>
      <c r="J57" s="5"/>
      <c r="K57" s="5"/>
      <c r="M57" s="18"/>
      <c r="P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J57" s="5"/>
      <c r="AK57" s="5"/>
      <c r="AL57" s="5"/>
    </row>
    <row r="58" spans="8:38" x14ac:dyDescent="0.45">
      <c r="H58" s="5"/>
      <c r="I58" s="5"/>
      <c r="J58" s="5"/>
      <c r="K58" s="5"/>
      <c r="M58" s="18"/>
      <c r="P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J58" s="5"/>
      <c r="AK58" s="5"/>
      <c r="AL58" s="5"/>
    </row>
    <row r="59" spans="8:38" x14ac:dyDescent="0.45">
      <c r="H59" s="5"/>
      <c r="I59" s="5"/>
      <c r="J59" s="5"/>
      <c r="K59" s="5"/>
      <c r="M59" s="18"/>
      <c r="P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J59" s="5"/>
      <c r="AK59" s="5"/>
      <c r="AL59" s="5"/>
    </row>
    <row r="60" spans="8:38" x14ac:dyDescent="0.45">
      <c r="H60" s="5"/>
      <c r="I60" s="5"/>
      <c r="J60" s="5"/>
      <c r="K60" s="5"/>
      <c r="M60" s="18"/>
      <c r="P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J60" s="5"/>
      <c r="AK60" s="5"/>
      <c r="AL60" s="5"/>
    </row>
    <row r="61" spans="8:38" x14ac:dyDescent="0.45">
      <c r="H61" s="5"/>
      <c r="I61" s="5"/>
      <c r="J61" s="5"/>
      <c r="K61" s="5"/>
      <c r="M61" s="18"/>
      <c r="P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J61" s="5"/>
      <c r="AK61" s="5"/>
      <c r="AL61" s="5"/>
    </row>
    <row r="62" spans="8:38" x14ac:dyDescent="0.45">
      <c r="H62" s="5"/>
      <c r="I62" s="5"/>
      <c r="J62" s="5"/>
      <c r="K62" s="5"/>
      <c r="M62" s="18"/>
      <c r="P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J62" s="5"/>
      <c r="AK62" s="5"/>
      <c r="AL62" s="5"/>
    </row>
    <row r="63" spans="8:38" x14ac:dyDescent="0.45">
      <c r="H63" s="5"/>
      <c r="I63" s="5"/>
      <c r="J63" s="5"/>
      <c r="K63" s="5"/>
      <c r="M63" s="18"/>
      <c r="P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J63" s="5"/>
      <c r="AK63" s="5"/>
      <c r="AL63" s="5"/>
    </row>
    <row r="64" spans="8:38" x14ac:dyDescent="0.45">
      <c r="H64" s="5"/>
      <c r="I64" s="5"/>
      <c r="J64" s="5"/>
      <c r="K64" s="5"/>
      <c r="M64" s="18"/>
      <c r="P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J64" s="5"/>
      <c r="AK64" s="5"/>
      <c r="AL64" s="5"/>
    </row>
    <row r="65" spans="8:38" x14ac:dyDescent="0.45">
      <c r="H65" s="5"/>
      <c r="I65" s="5"/>
      <c r="J65" s="5"/>
      <c r="K65" s="5"/>
      <c r="M65" s="18"/>
      <c r="P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J65" s="5"/>
      <c r="AK65" s="5"/>
      <c r="AL65" s="5"/>
    </row>
    <row r="66" spans="8:38" x14ac:dyDescent="0.45">
      <c r="H66" s="5"/>
      <c r="I66" s="5"/>
      <c r="J66" s="5"/>
      <c r="K66" s="5"/>
      <c r="M66" s="18"/>
      <c r="P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J66" s="5"/>
      <c r="AK66" s="5"/>
      <c r="AL66" s="5"/>
    </row>
    <row r="67" spans="8:38" x14ac:dyDescent="0.45">
      <c r="H67" s="5"/>
      <c r="I67" s="5"/>
      <c r="J67" s="5"/>
      <c r="K67" s="5"/>
      <c r="M67" s="18"/>
      <c r="P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J67" s="5"/>
      <c r="AK67" s="5"/>
      <c r="AL67" s="5"/>
    </row>
    <row r="68" spans="8:38" x14ac:dyDescent="0.45">
      <c r="H68" s="5"/>
      <c r="I68" s="5"/>
      <c r="J68" s="5"/>
      <c r="K68" s="5"/>
      <c r="M68" s="18"/>
      <c r="P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J68" s="5"/>
      <c r="AK68" s="5"/>
      <c r="AL68" s="5"/>
    </row>
    <row r="69" spans="8:38" x14ac:dyDescent="0.45">
      <c r="H69" s="5"/>
      <c r="I69" s="5"/>
      <c r="J69" s="5"/>
      <c r="K69" s="5"/>
      <c r="M69" s="18"/>
      <c r="P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J69" s="5"/>
      <c r="AK69" s="5"/>
      <c r="AL69" s="5"/>
    </row>
    <row r="70" spans="8:38" x14ac:dyDescent="0.45">
      <c r="H70" s="5"/>
      <c r="I70" s="5"/>
      <c r="J70" s="5"/>
      <c r="K70" s="5"/>
      <c r="M70" s="18"/>
      <c r="P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J70" s="5"/>
      <c r="AK70" s="5"/>
      <c r="AL70" s="5"/>
    </row>
    <row r="71" spans="8:38" x14ac:dyDescent="0.45">
      <c r="H71" s="5"/>
      <c r="I71" s="5"/>
      <c r="J71" s="5"/>
      <c r="K71" s="5"/>
      <c r="M71" s="18"/>
      <c r="P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J71" s="5"/>
      <c r="AK71" s="5"/>
      <c r="AL71" s="5"/>
    </row>
    <row r="72" spans="8:38" x14ac:dyDescent="0.45">
      <c r="H72" s="5"/>
      <c r="I72" s="5"/>
      <c r="J72" s="5"/>
      <c r="K72" s="5"/>
      <c r="M72" s="18"/>
      <c r="P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J72" s="5"/>
      <c r="AK72" s="5"/>
      <c r="AL72" s="5"/>
    </row>
    <row r="73" spans="8:38" x14ac:dyDescent="0.45">
      <c r="H73" s="5"/>
      <c r="I73" s="5"/>
      <c r="J73" s="5"/>
      <c r="K73" s="5"/>
      <c r="M73" s="18"/>
      <c r="P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J73" s="5"/>
      <c r="AK73" s="5"/>
      <c r="AL73" s="5"/>
    </row>
    <row r="74" spans="8:38" x14ac:dyDescent="0.45">
      <c r="H74" s="5"/>
      <c r="I74" s="5"/>
      <c r="J74" s="5"/>
      <c r="K74" s="5"/>
      <c r="M74" s="18"/>
      <c r="P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J74" s="5"/>
      <c r="AK74" s="5"/>
      <c r="AL74" s="5"/>
    </row>
    <row r="75" spans="8:38" x14ac:dyDescent="0.45">
      <c r="H75" s="5"/>
      <c r="I75" s="5"/>
      <c r="J75" s="5"/>
      <c r="K75" s="5"/>
      <c r="M75" s="18"/>
      <c r="P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J75" s="5"/>
      <c r="AK75" s="5"/>
      <c r="AL75" s="5"/>
    </row>
    <row r="76" spans="8:38" x14ac:dyDescent="0.45">
      <c r="H76" s="5"/>
      <c r="I76" s="5"/>
      <c r="J76" s="5"/>
      <c r="K76" s="5"/>
      <c r="M76" s="18"/>
      <c r="P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J76" s="5"/>
      <c r="AK76" s="5"/>
      <c r="AL76" s="5"/>
    </row>
    <row r="77" spans="8:38" x14ac:dyDescent="0.45">
      <c r="H77" s="5"/>
      <c r="I77" s="5"/>
      <c r="J77" s="5"/>
      <c r="K77" s="5"/>
      <c r="M77" s="18"/>
      <c r="P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J77" s="5"/>
      <c r="AK77" s="5"/>
      <c r="AL77" s="5"/>
    </row>
    <row r="78" spans="8:38" x14ac:dyDescent="0.45">
      <c r="H78" s="5"/>
      <c r="I78" s="5"/>
      <c r="J78" s="5"/>
      <c r="K78" s="5"/>
      <c r="M78" s="18"/>
      <c r="P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J78" s="5"/>
      <c r="AK78" s="5"/>
      <c r="AL78" s="5"/>
    </row>
    <row r="79" spans="8:38" x14ac:dyDescent="0.45">
      <c r="H79" s="5"/>
      <c r="I79" s="5"/>
      <c r="J79" s="5"/>
      <c r="K79" s="5"/>
      <c r="M79" s="18"/>
      <c r="P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J79" s="5"/>
      <c r="AK79" s="5"/>
      <c r="AL79" s="5"/>
    </row>
    <row r="80" spans="8:38" x14ac:dyDescent="0.45">
      <c r="H80" s="5"/>
      <c r="I80" s="5"/>
      <c r="J80" s="5"/>
      <c r="K80" s="5"/>
      <c r="M80" s="18"/>
      <c r="P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J80" s="5"/>
      <c r="AK80" s="5"/>
      <c r="AL80" s="5"/>
    </row>
    <row r="81" spans="8:38" x14ac:dyDescent="0.45">
      <c r="H81" s="5"/>
      <c r="I81" s="5"/>
      <c r="J81" s="5"/>
      <c r="K81" s="5"/>
      <c r="M81" s="18"/>
      <c r="P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J81" s="5"/>
      <c r="AK81" s="5"/>
      <c r="AL81" s="5"/>
    </row>
    <row r="82" spans="8:38" x14ac:dyDescent="0.45">
      <c r="H82" s="5"/>
      <c r="I82" s="5"/>
      <c r="J82" s="5"/>
      <c r="K82" s="5"/>
      <c r="M82" s="18"/>
      <c r="P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J82" s="5"/>
      <c r="AK82" s="5"/>
      <c r="AL82" s="5"/>
    </row>
    <row r="83" spans="8:38" x14ac:dyDescent="0.45">
      <c r="H83" s="5"/>
      <c r="I83" s="5"/>
      <c r="J83" s="5"/>
      <c r="K83" s="5"/>
      <c r="M83" s="18"/>
      <c r="P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J83" s="5"/>
      <c r="AK83" s="5"/>
      <c r="AL83" s="5"/>
    </row>
    <row r="84" spans="8:38" x14ac:dyDescent="0.45">
      <c r="H84" s="5"/>
      <c r="I84" s="5"/>
      <c r="J84" s="5"/>
      <c r="K84" s="5"/>
      <c r="M84" s="18"/>
      <c r="P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J84" s="5"/>
      <c r="AK84" s="5"/>
      <c r="AL84" s="5"/>
    </row>
    <row r="85" spans="8:38" x14ac:dyDescent="0.45">
      <c r="H85" s="5"/>
      <c r="I85" s="5"/>
      <c r="J85" s="5"/>
      <c r="K85" s="5"/>
      <c r="M85" s="18"/>
      <c r="P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J85" s="5"/>
      <c r="AK85" s="5"/>
      <c r="AL85" s="5"/>
    </row>
    <row r="86" spans="8:38" x14ac:dyDescent="0.45">
      <c r="H86" s="5"/>
      <c r="I86" s="5"/>
      <c r="J86" s="5"/>
      <c r="K86" s="5"/>
      <c r="M86" s="18"/>
      <c r="P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J86" s="5"/>
      <c r="AK86" s="5"/>
      <c r="AL86" s="5"/>
    </row>
    <row r="87" spans="8:38" x14ac:dyDescent="0.45">
      <c r="H87" s="5"/>
      <c r="I87" s="5"/>
      <c r="J87" s="5"/>
      <c r="K87" s="5"/>
      <c r="M87" s="18"/>
      <c r="P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J87" s="5"/>
      <c r="AK87" s="5"/>
      <c r="AL87" s="5"/>
    </row>
    <row r="88" spans="8:38" x14ac:dyDescent="0.45">
      <c r="H88" s="5"/>
      <c r="I88" s="5"/>
      <c r="J88" s="5"/>
      <c r="K88" s="5"/>
      <c r="M88" s="18"/>
      <c r="P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J88" s="5"/>
      <c r="AK88" s="5"/>
      <c r="AL88" s="5"/>
    </row>
    <row r="89" spans="8:38" x14ac:dyDescent="0.45">
      <c r="H89" s="5"/>
      <c r="I89" s="5"/>
      <c r="J89" s="5"/>
      <c r="K89" s="5"/>
      <c r="M89" s="18"/>
      <c r="P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J89" s="5"/>
      <c r="AK89" s="5"/>
      <c r="AL89" s="5"/>
    </row>
    <row r="90" spans="8:38" x14ac:dyDescent="0.45">
      <c r="H90" s="5"/>
      <c r="I90" s="5"/>
      <c r="J90" s="5"/>
      <c r="K90" s="5"/>
      <c r="M90" s="18"/>
      <c r="P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J90" s="5"/>
      <c r="AK90" s="5"/>
      <c r="AL90" s="5"/>
    </row>
    <row r="91" spans="8:38" x14ac:dyDescent="0.45">
      <c r="H91" s="5"/>
      <c r="I91" s="5"/>
      <c r="J91" s="5"/>
      <c r="K91" s="5"/>
      <c r="M91" s="18"/>
      <c r="P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J91" s="5"/>
      <c r="AK91" s="5"/>
      <c r="AL91" s="5"/>
    </row>
    <row r="92" spans="8:38" x14ac:dyDescent="0.45">
      <c r="H92" s="5"/>
      <c r="I92" s="5"/>
      <c r="J92" s="5"/>
      <c r="K92" s="5"/>
      <c r="M92" s="18"/>
      <c r="P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J92" s="5"/>
      <c r="AK92" s="5"/>
      <c r="AL92" s="5"/>
    </row>
    <row r="93" spans="8:38" x14ac:dyDescent="0.45">
      <c r="H93" s="5"/>
      <c r="I93" s="5"/>
      <c r="J93" s="5"/>
      <c r="K93" s="5"/>
      <c r="M93" s="18"/>
      <c r="P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J93" s="5"/>
      <c r="AK93" s="5"/>
      <c r="AL93" s="5"/>
    </row>
    <row r="94" spans="8:38" x14ac:dyDescent="0.45">
      <c r="H94" s="5"/>
      <c r="I94" s="5"/>
      <c r="J94" s="5"/>
      <c r="K94" s="5"/>
      <c r="M94" s="18"/>
      <c r="P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J94" s="5"/>
      <c r="AK94" s="5"/>
      <c r="AL94" s="5"/>
    </row>
    <row r="95" spans="8:38" x14ac:dyDescent="0.45">
      <c r="H95" s="5"/>
      <c r="I95" s="5"/>
      <c r="J95" s="5"/>
      <c r="K95" s="5"/>
      <c r="M95" s="18"/>
      <c r="P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J95" s="5"/>
      <c r="AK95" s="5"/>
      <c r="AL95" s="5"/>
    </row>
    <row r="96" spans="8:38" x14ac:dyDescent="0.45">
      <c r="H96" s="5"/>
      <c r="I96" s="5"/>
      <c r="J96" s="5"/>
      <c r="K96" s="5"/>
      <c r="M96" s="18"/>
      <c r="P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J96" s="5"/>
      <c r="AK96" s="5"/>
      <c r="AL96" s="5"/>
    </row>
    <row r="97" spans="8:38" x14ac:dyDescent="0.45">
      <c r="H97" s="5"/>
      <c r="I97" s="5"/>
      <c r="J97" s="5"/>
      <c r="K97" s="5"/>
      <c r="M97" s="18"/>
      <c r="P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J97" s="5"/>
      <c r="AK97" s="5"/>
      <c r="AL97" s="5"/>
    </row>
    <row r="98" spans="8:38" x14ac:dyDescent="0.45">
      <c r="H98" s="5"/>
      <c r="I98" s="5"/>
      <c r="J98" s="5"/>
      <c r="K98" s="5"/>
      <c r="M98" s="18"/>
      <c r="P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J98" s="5"/>
      <c r="AK98" s="5"/>
      <c r="AL98" s="5"/>
    </row>
    <row r="99" spans="8:38" x14ac:dyDescent="0.45">
      <c r="H99" s="5"/>
      <c r="I99" s="5"/>
      <c r="J99" s="5"/>
      <c r="K99" s="5"/>
      <c r="M99" s="18"/>
      <c r="P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J99" s="5"/>
      <c r="AK99" s="5"/>
      <c r="AL99" s="5"/>
    </row>
    <row r="100" spans="8:38" x14ac:dyDescent="0.45">
      <c r="H100" s="5"/>
      <c r="I100" s="5"/>
      <c r="J100" s="5"/>
      <c r="K100" s="5"/>
      <c r="M100" s="18"/>
      <c r="P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J100" s="5"/>
      <c r="AK100" s="5"/>
      <c r="AL100" s="5"/>
    </row>
    <row r="101" spans="8:38" x14ac:dyDescent="0.45">
      <c r="H101" s="5"/>
      <c r="I101" s="5"/>
      <c r="J101" s="5"/>
      <c r="K101" s="5"/>
      <c r="M101" s="18"/>
      <c r="P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J101" s="5"/>
      <c r="AK101" s="5"/>
      <c r="AL101" s="5"/>
    </row>
    <row r="102" spans="8:38" x14ac:dyDescent="0.45">
      <c r="H102" s="5"/>
      <c r="I102" s="5"/>
      <c r="J102" s="5"/>
      <c r="K102" s="5"/>
      <c r="M102" s="18"/>
      <c r="P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J102" s="5"/>
      <c r="AK102" s="5"/>
      <c r="AL102" s="5"/>
    </row>
    <row r="103" spans="8:38" x14ac:dyDescent="0.45">
      <c r="H103" s="5"/>
      <c r="I103" s="5"/>
      <c r="J103" s="5"/>
      <c r="K103" s="5"/>
      <c r="M103" s="18"/>
      <c r="P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J103" s="5"/>
      <c r="AK103" s="5"/>
      <c r="AL103" s="5"/>
    </row>
    <row r="104" spans="8:38" x14ac:dyDescent="0.45">
      <c r="H104" s="5"/>
      <c r="I104" s="5"/>
      <c r="J104" s="5"/>
      <c r="K104" s="5"/>
      <c r="M104" s="18"/>
      <c r="P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J104" s="5"/>
      <c r="AK104" s="5"/>
      <c r="AL104" s="5"/>
    </row>
    <row r="105" spans="8:38" x14ac:dyDescent="0.45">
      <c r="H105" s="5"/>
      <c r="I105" s="5"/>
      <c r="J105" s="5"/>
      <c r="K105" s="5"/>
      <c r="M105" s="18"/>
      <c r="P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J105" s="5"/>
      <c r="AK105" s="5"/>
      <c r="AL105" s="5"/>
    </row>
    <row r="106" spans="8:38" x14ac:dyDescent="0.45">
      <c r="H106" s="5"/>
      <c r="I106" s="5"/>
      <c r="J106" s="5"/>
      <c r="K106" s="5"/>
      <c r="M106" s="18"/>
      <c r="P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J106" s="5"/>
      <c r="AK106" s="5"/>
      <c r="AL106" s="5"/>
    </row>
    <row r="107" spans="8:38" x14ac:dyDescent="0.45">
      <c r="H107" s="5"/>
      <c r="I107" s="5"/>
      <c r="J107" s="5"/>
      <c r="K107" s="5"/>
      <c r="M107" s="18"/>
      <c r="P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J107" s="5"/>
      <c r="AK107" s="5"/>
      <c r="AL107" s="5"/>
    </row>
    <row r="108" spans="8:38" x14ac:dyDescent="0.45">
      <c r="H108" s="5"/>
      <c r="I108" s="5"/>
      <c r="J108" s="5"/>
      <c r="K108" s="5"/>
      <c r="M108" s="18"/>
      <c r="P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J108" s="5"/>
      <c r="AK108" s="5"/>
      <c r="AL108" s="5"/>
    </row>
    <row r="109" spans="8:38" x14ac:dyDescent="0.45">
      <c r="H109" s="5"/>
      <c r="I109" s="5"/>
      <c r="J109" s="5"/>
      <c r="K109" s="5"/>
      <c r="M109" s="18"/>
      <c r="P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J109" s="5"/>
      <c r="AK109" s="5"/>
      <c r="AL109" s="5"/>
    </row>
    <row r="110" spans="8:38" x14ac:dyDescent="0.45">
      <c r="H110" s="5"/>
      <c r="I110" s="5"/>
      <c r="J110" s="5"/>
      <c r="K110" s="5"/>
      <c r="M110" s="18"/>
      <c r="P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J110" s="5"/>
      <c r="AK110" s="5"/>
      <c r="AL110" s="5"/>
    </row>
    <row r="111" spans="8:38" x14ac:dyDescent="0.45">
      <c r="H111" s="5"/>
      <c r="I111" s="5"/>
      <c r="J111" s="5"/>
      <c r="K111" s="5"/>
      <c r="M111" s="18"/>
      <c r="P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J111" s="5"/>
      <c r="AK111" s="5"/>
      <c r="AL111" s="5"/>
    </row>
    <row r="112" spans="8:38" x14ac:dyDescent="0.45">
      <c r="H112" s="5"/>
      <c r="I112" s="5"/>
      <c r="J112" s="5"/>
      <c r="K112" s="5"/>
      <c r="M112" s="18"/>
      <c r="P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J112" s="5"/>
      <c r="AK112" s="5"/>
      <c r="AL112" s="5"/>
    </row>
    <row r="113" spans="8:38" x14ac:dyDescent="0.45">
      <c r="H113" s="5"/>
      <c r="I113" s="5"/>
      <c r="J113" s="5"/>
      <c r="K113" s="5"/>
      <c r="M113" s="18"/>
      <c r="P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J113" s="5"/>
      <c r="AK113" s="5"/>
      <c r="AL113" s="5"/>
    </row>
    <row r="114" spans="8:38" x14ac:dyDescent="0.45">
      <c r="H114" s="5"/>
      <c r="I114" s="5"/>
      <c r="J114" s="5"/>
      <c r="K114" s="5"/>
      <c r="M114" s="18"/>
      <c r="P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J114" s="5"/>
      <c r="AK114" s="5"/>
      <c r="AL114" s="5"/>
    </row>
    <row r="115" spans="8:38" x14ac:dyDescent="0.45">
      <c r="H115" s="5"/>
      <c r="I115" s="5"/>
      <c r="J115" s="5"/>
      <c r="K115" s="5"/>
      <c r="M115" s="18"/>
      <c r="P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J115" s="5"/>
      <c r="AK115" s="5"/>
      <c r="AL115" s="5"/>
    </row>
    <row r="116" spans="8:38" x14ac:dyDescent="0.45">
      <c r="H116" s="5"/>
      <c r="I116" s="5"/>
      <c r="J116" s="5"/>
      <c r="K116" s="5"/>
      <c r="M116" s="18"/>
      <c r="P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J116" s="5"/>
      <c r="AK116" s="5"/>
      <c r="AL116" s="5"/>
    </row>
    <row r="117" spans="8:38" x14ac:dyDescent="0.45">
      <c r="H117" s="5"/>
      <c r="I117" s="5"/>
      <c r="J117" s="5"/>
      <c r="K117" s="5"/>
      <c r="M117" s="18"/>
      <c r="P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J117" s="5"/>
      <c r="AK117" s="5"/>
      <c r="AL117" s="5"/>
    </row>
    <row r="118" spans="8:38" x14ac:dyDescent="0.45">
      <c r="H118" s="5"/>
      <c r="I118" s="5"/>
      <c r="J118" s="5"/>
      <c r="K118" s="5"/>
      <c r="M118" s="18"/>
      <c r="P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J118" s="5"/>
      <c r="AK118" s="5"/>
      <c r="AL118" s="5"/>
    </row>
    <row r="119" spans="8:38" x14ac:dyDescent="0.45">
      <c r="H119" s="5"/>
      <c r="I119" s="5"/>
      <c r="J119" s="5"/>
      <c r="K119" s="5"/>
      <c r="M119" s="18"/>
      <c r="P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J119" s="5"/>
      <c r="AK119" s="5"/>
      <c r="AL119" s="5"/>
    </row>
    <row r="120" spans="8:38" x14ac:dyDescent="0.45">
      <c r="H120" s="5"/>
      <c r="I120" s="5"/>
      <c r="J120" s="5"/>
      <c r="K120" s="5"/>
      <c r="M120" s="18"/>
      <c r="P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J120" s="5"/>
      <c r="AK120" s="5"/>
      <c r="AL120" s="5"/>
    </row>
    <row r="121" spans="8:38" x14ac:dyDescent="0.45">
      <c r="H121" s="5"/>
      <c r="I121" s="5"/>
      <c r="J121" s="5"/>
      <c r="K121" s="5"/>
      <c r="M121" s="18"/>
      <c r="P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J121" s="5"/>
      <c r="AL121" s="5"/>
    </row>
    <row r="122" spans="8:38" x14ac:dyDescent="0.45">
      <c r="H122" s="5"/>
      <c r="I122" s="5"/>
      <c r="J122" s="5"/>
      <c r="K122" s="5"/>
      <c r="M122" s="18"/>
      <c r="P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J122" s="5"/>
      <c r="AL122" s="5"/>
    </row>
    <row r="123" spans="8:38" x14ac:dyDescent="0.45">
      <c r="H123" s="5"/>
      <c r="I123" s="5"/>
      <c r="J123" s="5"/>
      <c r="K123" s="5"/>
      <c r="M123" s="18"/>
      <c r="P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J123" s="5"/>
      <c r="AL123" s="5"/>
    </row>
    <row r="124" spans="8:38" x14ac:dyDescent="0.45">
      <c r="H124" s="5"/>
      <c r="I124" s="5"/>
      <c r="J124" s="5"/>
      <c r="K124" s="5"/>
      <c r="M124" s="18"/>
      <c r="P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J124" s="5"/>
      <c r="AL124" s="5"/>
    </row>
    <row r="125" spans="8:38" x14ac:dyDescent="0.45">
      <c r="H125" s="5"/>
      <c r="I125" s="5"/>
      <c r="J125" s="5"/>
      <c r="K125" s="5"/>
      <c r="M125" s="18"/>
      <c r="P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J125" s="5"/>
      <c r="AL125" s="5"/>
    </row>
    <row r="126" spans="8:38" x14ac:dyDescent="0.45">
      <c r="H126" s="5"/>
      <c r="I126" s="5"/>
      <c r="J126" s="5"/>
      <c r="K126" s="5"/>
      <c r="M126" s="18"/>
      <c r="P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J126" s="5"/>
      <c r="AL126" s="5"/>
    </row>
    <row r="127" spans="8:38" x14ac:dyDescent="0.45">
      <c r="H127" s="5"/>
      <c r="I127" s="5"/>
      <c r="J127" s="5"/>
      <c r="K127" s="5"/>
      <c r="M127" s="18"/>
      <c r="P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J127" s="5"/>
      <c r="AL127" s="5"/>
    </row>
    <row r="128" spans="8:38" x14ac:dyDescent="0.45">
      <c r="H128" s="5"/>
      <c r="I128" s="5"/>
      <c r="J128" s="5"/>
      <c r="K128" s="5"/>
      <c r="M128" s="18"/>
      <c r="P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J128" s="5"/>
      <c r="AL128" s="5"/>
    </row>
    <row r="129" spans="8:38" x14ac:dyDescent="0.45">
      <c r="H129" s="5"/>
      <c r="I129" s="5"/>
      <c r="J129" s="5"/>
      <c r="K129" s="5"/>
      <c r="M129" s="18"/>
      <c r="P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J129" s="5"/>
      <c r="AL129" s="5"/>
    </row>
    <row r="130" spans="8:38" x14ac:dyDescent="0.45">
      <c r="H130" s="5"/>
      <c r="I130" s="5"/>
      <c r="J130" s="5"/>
      <c r="K130" s="5"/>
      <c r="M130" s="18"/>
      <c r="P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J130" s="5"/>
      <c r="AL130" s="5"/>
    </row>
    <row r="131" spans="8:38" x14ac:dyDescent="0.45">
      <c r="H131" s="5"/>
      <c r="I131" s="5"/>
      <c r="J131" s="5"/>
      <c r="K131" s="5"/>
      <c r="M131" s="18"/>
      <c r="P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J131" s="5"/>
      <c r="AL131" s="5"/>
    </row>
    <row r="132" spans="8:38" x14ac:dyDescent="0.45">
      <c r="H132" s="5"/>
      <c r="I132" s="5"/>
      <c r="J132" s="5"/>
      <c r="K132" s="5"/>
      <c r="M132" s="18"/>
      <c r="P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J132" s="5"/>
      <c r="AL132" s="5"/>
    </row>
    <row r="133" spans="8:38" x14ac:dyDescent="0.45">
      <c r="H133" s="5"/>
      <c r="I133" s="5"/>
      <c r="J133" s="5"/>
      <c r="K133" s="5"/>
      <c r="M133" s="18"/>
      <c r="P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J133" s="5"/>
      <c r="AL133" s="5"/>
    </row>
    <row r="134" spans="8:38" x14ac:dyDescent="0.45">
      <c r="H134" s="5"/>
      <c r="I134" s="5"/>
      <c r="J134" s="5"/>
      <c r="K134" s="5"/>
      <c r="M134" s="18"/>
      <c r="P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J134" s="5"/>
      <c r="AL134" s="5"/>
    </row>
    <row r="135" spans="8:38" x14ac:dyDescent="0.45">
      <c r="H135" s="5"/>
      <c r="I135" s="5"/>
      <c r="J135" s="5"/>
      <c r="K135" s="5"/>
      <c r="M135" s="18"/>
      <c r="P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J135" s="5"/>
      <c r="AL135" s="5"/>
    </row>
    <row r="136" spans="8:38" x14ac:dyDescent="0.45">
      <c r="H136" s="5"/>
      <c r="I136" s="5"/>
      <c r="J136" s="5"/>
      <c r="K136" s="5"/>
      <c r="M136" s="18"/>
      <c r="P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J136" s="5"/>
      <c r="AL136" s="5"/>
    </row>
    <row r="137" spans="8:38" x14ac:dyDescent="0.45">
      <c r="H137" s="5"/>
      <c r="I137" s="5"/>
      <c r="J137" s="5"/>
      <c r="K137" s="5"/>
      <c r="M137" s="18"/>
      <c r="P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J137" s="5"/>
      <c r="AL137" s="5"/>
    </row>
    <row r="138" spans="8:38" x14ac:dyDescent="0.45">
      <c r="H138" s="5"/>
      <c r="I138" s="5"/>
      <c r="J138" s="5"/>
      <c r="K138" s="5"/>
      <c r="M138" s="18"/>
      <c r="P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J138" s="5"/>
      <c r="AL138" s="5"/>
    </row>
    <row r="139" spans="8:38" x14ac:dyDescent="0.45">
      <c r="H139" s="5"/>
      <c r="I139" s="5"/>
      <c r="J139" s="5"/>
      <c r="K139" s="5"/>
      <c r="M139" s="18"/>
      <c r="P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J139" s="5"/>
      <c r="AL139" s="5"/>
    </row>
    <row r="140" spans="8:38" x14ac:dyDescent="0.45">
      <c r="H140" s="5"/>
      <c r="I140" s="5"/>
      <c r="J140" s="5"/>
      <c r="K140" s="5"/>
      <c r="M140" s="18"/>
      <c r="P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J140" s="5"/>
      <c r="AL140" s="5"/>
    </row>
  </sheetData>
  <conditionalFormatting sqref="AM1:AM32 AM36:AM1048576">
    <cfRule type="cellIs" dxfId="32" priority="2" operator="lessThan">
      <formula>0</formula>
    </cfRule>
  </conditionalFormatting>
  <conditionalFormatting sqref="AN31">
    <cfRule type="cellIs" dxfId="31" priority="1" operator="lessThan">
      <formula>0</formula>
    </cfRule>
  </conditionalFormatting>
  <printOptions gridLines="1"/>
  <pageMargins left="0.7" right="0.7" top="1.3958333333333333" bottom="0.75" header="0.3" footer="0.3"/>
  <pageSetup paperSize="5" scale="60" fitToHeight="0" orientation="landscape" r:id="rId1"/>
  <headerFooter>
    <oddHeader>&amp;C&amp;"-,Bold"&amp;14NORTH SHELBY WATER COMPANY
DEPRECIATION SCHEDULE 
SUMMARY SHEET
DECEMBER 31, 2021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N140"/>
  <sheetViews>
    <sheetView zoomScale="90" zoomScaleNormal="90" workbookViewId="0">
      <selection activeCell="AF13" sqref="AF13"/>
    </sheetView>
  </sheetViews>
  <sheetFormatPr defaultRowHeight="14.25" x14ac:dyDescent="0.45"/>
  <cols>
    <col min="1" max="1" width="31" bestFit="1" customWidth="1"/>
    <col min="2" max="2" width="11.59765625" style="4" bestFit="1" customWidth="1"/>
    <col min="3" max="3" width="3.265625" style="2" bestFit="1" customWidth="1"/>
    <col min="4" max="4" width="3.73046875" style="2" bestFit="1" customWidth="1"/>
    <col min="5" max="5" width="2.73046875" style="2" bestFit="1" customWidth="1"/>
    <col min="6" max="7" width="1.73046875" customWidth="1"/>
    <col min="8" max="8" width="12.1328125" bestFit="1" customWidth="1"/>
    <col min="9" max="9" width="10.3984375" bestFit="1" customWidth="1"/>
    <col min="10" max="10" width="12.59765625" bestFit="1" customWidth="1"/>
    <col min="11" max="11" width="12.1328125" bestFit="1" customWidth="1"/>
    <col min="12" max="12" width="12" style="6" bestFit="1" customWidth="1"/>
    <col min="13" max="13" width="11.59765625" style="17" bestFit="1" customWidth="1"/>
    <col min="14" max="15" width="1.73046875" customWidth="1"/>
    <col min="16" max="16" width="12.1328125" bestFit="1" customWidth="1"/>
    <col min="17" max="17" width="1.73046875" customWidth="1"/>
    <col min="18" max="18" width="10.73046875" hidden="1" customWidth="1"/>
    <col min="19" max="30" width="9.265625" hidden="1" customWidth="1"/>
    <col min="31" max="33" width="9.265625" customWidth="1"/>
    <col min="34" max="34" width="9.265625" style="6" customWidth="1"/>
    <col min="35" max="35" width="13.1328125" style="6" bestFit="1" customWidth="1"/>
    <col min="36" max="36" width="2.73046875" customWidth="1"/>
    <col min="37" max="38" width="13.86328125" bestFit="1" customWidth="1"/>
    <col min="39" max="39" width="12.1328125" bestFit="1" customWidth="1"/>
    <col min="40" max="40" width="13.3984375" style="5" bestFit="1" customWidth="1"/>
  </cols>
  <sheetData>
    <row r="1" spans="1:40" s="1" customFormat="1" x14ac:dyDescent="0.45">
      <c r="B1" s="4"/>
      <c r="C1" s="2"/>
      <c r="D1" s="2"/>
      <c r="E1" s="2"/>
      <c r="H1" s="21" t="s">
        <v>0</v>
      </c>
      <c r="I1" s="21"/>
      <c r="J1" s="21"/>
      <c r="K1" s="21" t="s">
        <v>1</v>
      </c>
      <c r="L1" s="23">
        <v>2021</v>
      </c>
      <c r="M1" s="21" t="s">
        <v>16</v>
      </c>
      <c r="N1" s="21"/>
      <c r="O1" s="21"/>
      <c r="P1" s="21" t="s">
        <v>2</v>
      </c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2"/>
      <c r="AI1" s="23">
        <v>2021</v>
      </c>
      <c r="AJ1" s="21"/>
      <c r="AK1" s="1" t="s">
        <v>400</v>
      </c>
      <c r="AL1" s="21" t="s">
        <v>9</v>
      </c>
      <c r="AM1" s="21" t="s">
        <v>11</v>
      </c>
      <c r="AN1" s="56" t="s">
        <v>464</v>
      </c>
    </row>
    <row r="2" spans="1:40" s="1" customFormat="1" x14ac:dyDescent="0.45">
      <c r="B2" s="4"/>
      <c r="C2" s="2"/>
      <c r="D2" s="2"/>
      <c r="E2" s="2"/>
      <c r="H2" s="21" t="s">
        <v>3</v>
      </c>
      <c r="I2" s="21" t="s">
        <v>4</v>
      </c>
      <c r="J2" s="21" t="s">
        <v>5</v>
      </c>
      <c r="K2" s="21" t="s">
        <v>3</v>
      </c>
      <c r="L2" s="23" t="s">
        <v>399</v>
      </c>
      <c r="M2" s="21" t="s">
        <v>17</v>
      </c>
      <c r="N2" s="21"/>
      <c r="O2" s="21"/>
      <c r="P2" s="21" t="s">
        <v>6</v>
      </c>
      <c r="Q2" s="21"/>
      <c r="R2" s="21" t="s">
        <v>0</v>
      </c>
      <c r="S2" s="21">
        <v>2006</v>
      </c>
      <c r="T2" s="21">
        <v>2007</v>
      </c>
      <c r="U2" s="21">
        <v>2008</v>
      </c>
      <c r="V2" s="21">
        <v>2009</v>
      </c>
      <c r="W2" s="21">
        <v>2010</v>
      </c>
      <c r="X2" s="21">
        <v>2011</v>
      </c>
      <c r="Y2" s="21">
        <v>2012</v>
      </c>
      <c r="Z2" s="21">
        <v>2013</v>
      </c>
      <c r="AA2" s="21">
        <v>2014</v>
      </c>
      <c r="AB2" s="21">
        <v>2015</v>
      </c>
      <c r="AC2" s="21">
        <v>2016</v>
      </c>
      <c r="AD2" s="21">
        <v>2017</v>
      </c>
      <c r="AE2" s="21">
        <v>2018</v>
      </c>
      <c r="AF2" s="21">
        <v>2019</v>
      </c>
      <c r="AG2" s="21">
        <v>2020</v>
      </c>
      <c r="AH2" s="23">
        <v>2021</v>
      </c>
      <c r="AI2" s="23" t="s">
        <v>5</v>
      </c>
      <c r="AJ2" s="21"/>
      <c r="AK2" s="1" t="s">
        <v>401</v>
      </c>
      <c r="AL2" s="21" t="s">
        <v>10</v>
      </c>
      <c r="AM2" s="21" t="s">
        <v>6</v>
      </c>
      <c r="AN2" s="56" t="s">
        <v>465</v>
      </c>
    </row>
    <row r="3" spans="1:40" x14ac:dyDescent="0.45">
      <c r="A3" s="3" t="s">
        <v>24</v>
      </c>
      <c r="B3" s="28" t="s">
        <v>17</v>
      </c>
      <c r="C3" s="29" t="s">
        <v>20</v>
      </c>
    </row>
    <row r="4" spans="1:40" x14ac:dyDescent="0.45">
      <c r="A4" s="25" t="s">
        <v>177</v>
      </c>
      <c r="B4" s="26">
        <v>26816</v>
      </c>
      <c r="C4" s="27">
        <v>50</v>
      </c>
      <c r="D4" s="4" t="s">
        <v>12</v>
      </c>
      <c r="E4" s="4" t="s">
        <v>13</v>
      </c>
      <c r="H4" s="24">
        <v>3418.95</v>
      </c>
      <c r="I4" s="5"/>
      <c r="J4" s="5"/>
      <c r="K4" s="5">
        <f>+H4+I4-J4</f>
        <v>3418.95</v>
      </c>
      <c r="L4" s="14"/>
      <c r="M4" s="18"/>
      <c r="P4" s="5">
        <f>+K4</f>
        <v>3418.95</v>
      </c>
      <c r="R4" s="13">
        <v>2222.2600000000002</v>
      </c>
      <c r="S4" s="13">
        <v>68.38</v>
      </c>
      <c r="T4" s="13">
        <v>68.38</v>
      </c>
      <c r="U4" s="13">
        <v>68.38</v>
      </c>
      <c r="V4" s="13">
        <v>68.38</v>
      </c>
      <c r="W4" s="13">
        <v>68.38</v>
      </c>
      <c r="X4" s="13">
        <v>68.38</v>
      </c>
      <c r="Y4" s="13">
        <v>68.38</v>
      </c>
      <c r="Z4" s="13">
        <v>68.38</v>
      </c>
      <c r="AA4" s="13">
        <v>68.38</v>
      </c>
      <c r="AB4" s="13">
        <v>68.38</v>
      </c>
      <c r="AC4" s="13">
        <v>68.38</v>
      </c>
      <c r="AD4" s="13">
        <v>68.38</v>
      </c>
      <c r="AE4" s="13">
        <v>68.38</v>
      </c>
      <c r="AF4" s="13">
        <v>68.38</v>
      </c>
      <c r="AG4" s="13">
        <v>68.38</v>
      </c>
      <c r="AH4" s="6">
        <f>+IF(P4-AG4-S4-R4-T4-U4-V4-W4-X4-Y4-Z4-AA4-AB4-AC4-AD4-AE4-AF4&gt;1,ROUND(P4/C4,2),0)</f>
        <v>68.38</v>
      </c>
      <c r="AI4" s="14"/>
      <c r="AJ4" s="5"/>
      <c r="AK4" s="5">
        <f>+AL4-AI4-AH4</f>
        <v>3247.9600000000019</v>
      </c>
      <c r="AL4" s="5">
        <f t="shared" ref="AL4:AL30" si="0">SUM(R4:AI4)</f>
        <v>3316.340000000002</v>
      </c>
      <c r="AM4" s="11">
        <f t="shared" ref="AM4:AM30" si="1">+P4-AL4</f>
        <v>102.60999999999785</v>
      </c>
      <c r="AN4" s="5">
        <f>IF(AM4=0,AL4,0)</f>
        <v>0</v>
      </c>
    </row>
    <row r="5" spans="1:40" x14ac:dyDescent="0.45">
      <c r="A5" s="25" t="s">
        <v>177</v>
      </c>
      <c r="B5" s="26">
        <v>29007</v>
      </c>
      <c r="C5" s="27">
        <v>50</v>
      </c>
      <c r="D5" s="4" t="s">
        <v>12</v>
      </c>
      <c r="E5" s="4" t="s">
        <v>13</v>
      </c>
      <c r="H5" s="24">
        <v>17000</v>
      </c>
      <c r="I5" s="5"/>
      <c r="J5" s="5"/>
      <c r="K5" s="5">
        <f t="shared" ref="K5:K30" si="2">+H5+I5-J5</f>
        <v>17000</v>
      </c>
      <c r="L5" s="14"/>
      <c r="M5" s="18"/>
      <c r="P5" s="5">
        <f t="shared" ref="P5:P30" si="3">+K5</f>
        <v>17000</v>
      </c>
      <c r="R5" s="13">
        <v>8160</v>
      </c>
      <c r="S5" s="13">
        <v>340</v>
      </c>
      <c r="T5" s="13">
        <v>340</v>
      </c>
      <c r="U5" s="13">
        <v>340</v>
      </c>
      <c r="V5" s="13">
        <v>340</v>
      </c>
      <c r="W5" s="13">
        <v>340</v>
      </c>
      <c r="X5" s="13">
        <v>340</v>
      </c>
      <c r="Y5" s="13">
        <v>340</v>
      </c>
      <c r="Z5" s="13">
        <v>340</v>
      </c>
      <c r="AA5" s="13">
        <v>340</v>
      </c>
      <c r="AB5" s="13">
        <v>340</v>
      </c>
      <c r="AC5" s="13">
        <v>340</v>
      </c>
      <c r="AD5" s="13">
        <v>340</v>
      </c>
      <c r="AE5" s="13">
        <v>340</v>
      </c>
      <c r="AF5" s="13">
        <v>340</v>
      </c>
      <c r="AG5" s="13">
        <v>340</v>
      </c>
      <c r="AH5" s="6">
        <f t="shared" ref="AH5:AH30" si="4">+IF(P5-AG5-S5-R5-T5-U5-V5-W5-X5-Y5-Z5-AA5-AB5-AC5-AD5-AE5-AF5&gt;1,ROUND(P5/C5,2),0)</f>
        <v>340</v>
      </c>
      <c r="AI5" s="14"/>
      <c r="AJ5" s="5"/>
      <c r="AK5" s="5">
        <f t="shared" ref="AK5:AK30" si="5">+AL5-AI5-AH5</f>
        <v>13260</v>
      </c>
      <c r="AL5" s="5">
        <f t="shared" si="0"/>
        <v>13600</v>
      </c>
      <c r="AM5" s="11">
        <f t="shared" si="1"/>
        <v>3400</v>
      </c>
      <c r="AN5" s="5">
        <f t="shared" ref="AN5:AN30" si="6">IF(AM5=0,AL5,0)</f>
        <v>0</v>
      </c>
    </row>
    <row r="6" spans="1:40" x14ac:dyDescent="0.45">
      <c r="A6" s="25" t="s">
        <v>181</v>
      </c>
      <c r="B6" s="26">
        <v>32782</v>
      </c>
      <c r="C6" s="27">
        <v>50</v>
      </c>
      <c r="D6" s="4" t="s">
        <v>12</v>
      </c>
      <c r="E6" s="4" t="s">
        <v>13</v>
      </c>
      <c r="H6" s="24">
        <v>3600</v>
      </c>
      <c r="I6" s="5"/>
      <c r="J6" s="5"/>
      <c r="K6" s="5">
        <f t="shared" si="2"/>
        <v>3600</v>
      </c>
      <c r="L6" s="14"/>
      <c r="M6" s="18"/>
      <c r="P6" s="5">
        <f t="shared" si="3"/>
        <v>3600</v>
      </c>
      <c r="R6" s="13">
        <v>1170</v>
      </c>
      <c r="S6" s="13">
        <v>72</v>
      </c>
      <c r="T6" s="13">
        <v>72</v>
      </c>
      <c r="U6" s="13">
        <v>72</v>
      </c>
      <c r="V6" s="13">
        <v>72</v>
      </c>
      <c r="W6" s="13">
        <v>72</v>
      </c>
      <c r="X6" s="13">
        <v>72</v>
      </c>
      <c r="Y6" s="13">
        <v>72</v>
      </c>
      <c r="Z6" s="13">
        <v>72</v>
      </c>
      <c r="AA6" s="13">
        <v>72</v>
      </c>
      <c r="AB6" s="13">
        <v>72</v>
      </c>
      <c r="AC6" s="13">
        <v>72</v>
      </c>
      <c r="AD6" s="13">
        <v>72</v>
      </c>
      <c r="AE6" s="13">
        <v>72</v>
      </c>
      <c r="AF6" s="13">
        <v>72</v>
      </c>
      <c r="AG6" s="13">
        <v>72</v>
      </c>
      <c r="AH6" s="6">
        <f t="shared" si="4"/>
        <v>72</v>
      </c>
      <c r="AI6" s="14"/>
      <c r="AJ6" s="5"/>
      <c r="AK6" s="5">
        <f t="shared" si="5"/>
        <v>2250</v>
      </c>
      <c r="AL6" s="5">
        <f t="shared" si="0"/>
        <v>2322</v>
      </c>
      <c r="AM6" s="11">
        <f t="shared" si="1"/>
        <v>1278</v>
      </c>
      <c r="AN6" s="5">
        <f t="shared" si="6"/>
        <v>0</v>
      </c>
    </row>
    <row r="7" spans="1:40" x14ac:dyDescent="0.45">
      <c r="A7" s="25" t="s">
        <v>179</v>
      </c>
      <c r="B7" s="26">
        <v>33024</v>
      </c>
      <c r="C7" s="27">
        <v>50</v>
      </c>
      <c r="D7" s="4" t="s">
        <v>12</v>
      </c>
      <c r="E7" s="4" t="s">
        <v>13</v>
      </c>
      <c r="H7" s="24">
        <v>1445</v>
      </c>
      <c r="I7" s="5"/>
      <c r="J7" s="5"/>
      <c r="K7" s="5">
        <f t="shared" si="2"/>
        <v>1445</v>
      </c>
      <c r="L7" s="14"/>
      <c r="M7" s="18"/>
      <c r="P7" s="5">
        <f t="shared" si="3"/>
        <v>1445</v>
      </c>
      <c r="R7" s="13">
        <v>452.77</v>
      </c>
      <c r="S7" s="13">
        <v>28.9</v>
      </c>
      <c r="T7" s="13">
        <v>28.9</v>
      </c>
      <c r="U7" s="13">
        <v>28.9</v>
      </c>
      <c r="V7" s="13">
        <v>28.9</v>
      </c>
      <c r="W7" s="13">
        <v>28.9</v>
      </c>
      <c r="X7" s="13">
        <v>28.9</v>
      </c>
      <c r="Y7" s="13">
        <v>28.9</v>
      </c>
      <c r="Z7" s="13">
        <v>28.9</v>
      </c>
      <c r="AA7" s="13">
        <v>28.9</v>
      </c>
      <c r="AB7" s="13">
        <v>28.9</v>
      </c>
      <c r="AC7" s="13">
        <v>28.9</v>
      </c>
      <c r="AD7" s="13">
        <v>28.9</v>
      </c>
      <c r="AE7" s="13">
        <v>28.9</v>
      </c>
      <c r="AF7" s="13">
        <v>28.9</v>
      </c>
      <c r="AG7" s="13">
        <v>28.9</v>
      </c>
      <c r="AH7" s="6">
        <f t="shared" si="4"/>
        <v>28.9</v>
      </c>
      <c r="AI7" s="14"/>
      <c r="AJ7" s="5"/>
      <c r="AK7" s="5">
        <f t="shared" si="5"/>
        <v>886.26999999999964</v>
      </c>
      <c r="AL7" s="5">
        <f t="shared" si="0"/>
        <v>915.16999999999962</v>
      </c>
      <c r="AM7" s="11">
        <f t="shared" si="1"/>
        <v>529.83000000000038</v>
      </c>
      <c r="AN7" s="5">
        <f t="shared" si="6"/>
        <v>0</v>
      </c>
    </row>
    <row r="8" spans="1:40" x14ac:dyDescent="0.45">
      <c r="A8" s="25" t="s">
        <v>179</v>
      </c>
      <c r="B8" s="26">
        <v>33085</v>
      </c>
      <c r="C8" s="27">
        <v>50</v>
      </c>
      <c r="D8" s="4" t="s">
        <v>12</v>
      </c>
      <c r="E8" s="4" t="s">
        <v>13</v>
      </c>
      <c r="H8" s="24">
        <v>1695.1</v>
      </c>
      <c r="I8" s="5"/>
      <c r="J8" s="5"/>
      <c r="K8" s="5">
        <f t="shared" si="2"/>
        <v>1695.1</v>
      </c>
      <c r="L8" s="14"/>
      <c r="M8" s="19"/>
      <c r="P8" s="5">
        <f t="shared" si="3"/>
        <v>1695.1</v>
      </c>
      <c r="R8" s="13">
        <v>525.45000000000005</v>
      </c>
      <c r="S8" s="13">
        <v>33.9</v>
      </c>
      <c r="T8" s="13">
        <v>33.9</v>
      </c>
      <c r="U8" s="13">
        <v>33.9</v>
      </c>
      <c r="V8" s="13">
        <v>33.9</v>
      </c>
      <c r="W8" s="13">
        <v>33.9</v>
      </c>
      <c r="X8" s="13">
        <v>33.9</v>
      </c>
      <c r="Y8" s="13">
        <v>33.9</v>
      </c>
      <c r="Z8" s="13">
        <v>33.9</v>
      </c>
      <c r="AA8" s="13">
        <v>33.9</v>
      </c>
      <c r="AB8" s="13">
        <v>33.9</v>
      </c>
      <c r="AC8" s="13">
        <v>33.9</v>
      </c>
      <c r="AD8" s="13">
        <v>33.9</v>
      </c>
      <c r="AE8" s="13">
        <v>33.9</v>
      </c>
      <c r="AF8" s="13">
        <v>33.9</v>
      </c>
      <c r="AG8" s="13">
        <v>33.9</v>
      </c>
      <c r="AH8" s="6">
        <f t="shared" si="4"/>
        <v>33.9</v>
      </c>
      <c r="AI8" s="14"/>
      <c r="AJ8" s="5"/>
      <c r="AK8" s="5">
        <f t="shared" si="5"/>
        <v>1033.9499999999998</v>
      </c>
      <c r="AL8" s="5">
        <f t="shared" si="0"/>
        <v>1067.8499999999999</v>
      </c>
      <c r="AM8" s="11">
        <f t="shared" si="1"/>
        <v>627.25</v>
      </c>
      <c r="AN8" s="5">
        <f t="shared" si="6"/>
        <v>0</v>
      </c>
    </row>
    <row r="9" spans="1:40" x14ac:dyDescent="0.45">
      <c r="A9" s="25" t="s">
        <v>178</v>
      </c>
      <c r="B9" s="26"/>
      <c r="C9" s="27">
        <v>50</v>
      </c>
      <c r="D9" s="4" t="s">
        <v>12</v>
      </c>
      <c r="E9" s="4" t="s">
        <v>13</v>
      </c>
      <c r="H9" s="24">
        <v>4799</v>
      </c>
      <c r="I9" s="5"/>
      <c r="J9" s="5"/>
      <c r="K9" s="5">
        <f t="shared" si="2"/>
        <v>4799</v>
      </c>
      <c r="L9" s="14"/>
      <c r="M9" s="19"/>
      <c r="P9" s="5">
        <f t="shared" si="3"/>
        <v>4799</v>
      </c>
      <c r="R9" s="13">
        <v>1391.71</v>
      </c>
      <c r="S9" s="13">
        <v>95.98</v>
      </c>
      <c r="T9" s="13">
        <v>95.98</v>
      </c>
      <c r="U9" s="13">
        <v>95.98</v>
      </c>
      <c r="V9" s="13">
        <v>95.98</v>
      </c>
      <c r="W9" s="13">
        <v>95.98</v>
      </c>
      <c r="X9" s="13">
        <v>95.98</v>
      </c>
      <c r="Y9" s="13">
        <v>95.98</v>
      </c>
      <c r="Z9" s="13">
        <v>95.98</v>
      </c>
      <c r="AA9" s="13">
        <v>95.98</v>
      </c>
      <c r="AB9" s="13">
        <v>95.98</v>
      </c>
      <c r="AC9" s="13">
        <v>95.98</v>
      </c>
      <c r="AD9" s="13">
        <v>95.98</v>
      </c>
      <c r="AE9" s="13">
        <v>95.98</v>
      </c>
      <c r="AF9" s="13">
        <v>95.98</v>
      </c>
      <c r="AG9" s="13">
        <v>95.98</v>
      </c>
      <c r="AH9" s="6">
        <f t="shared" si="4"/>
        <v>95.98</v>
      </c>
      <c r="AI9" s="14"/>
      <c r="AJ9" s="5"/>
      <c r="AK9" s="5">
        <f t="shared" si="5"/>
        <v>2831.4100000000003</v>
      </c>
      <c r="AL9" s="5">
        <f t="shared" si="0"/>
        <v>2927.3900000000003</v>
      </c>
      <c r="AM9" s="11">
        <f t="shared" si="1"/>
        <v>1871.6099999999997</v>
      </c>
      <c r="AN9" s="5">
        <f t="shared" si="6"/>
        <v>0</v>
      </c>
    </row>
    <row r="10" spans="1:40" x14ac:dyDescent="0.45">
      <c r="A10" s="25" t="s">
        <v>182</v>
      </c>
      <c r="B10" s="26">
        <v>33755</v>
      </c>
      <c r="C10" s="27">
        <v>50</v>
      </c>
      <c r="D10" s="4" t="s">
        <v>12</v>
      </c>
      <c r="E10" s="4" t="s">
        <v>13</v>
      </c>
      <c r="H10" s="24">
        <v>3000</v>
      </c>
      <c r="I10" s="5"/>
      <c r="J10" s="5"/>
      <c r="K10" s="5">
        <f t="shared" si="2"/>
        <v>3000</v>
      </c>
      <c r="L10" s="14"/>
      <c r="M10" s="19"/>
      <c r="P10" s="5">
        <f t="shared" si="3"/>
        <v>3000</v>
      </c>
      <c r="R10" s="13">
        <v>820</v>
      </c>
      <c r="S10" s="13">
        <v>60</v>
      </c>
      <c r="T10" s="13">
        <v>60</v>
      </c>
      <c r="U10" s="13">
        <v>60</v>
      </c>
      <c r="V10" s="13">
        <v>60</v>
      </c>
      <c r="W10" s="13">
        <v>60</v>
      </c>
      <c r="X10" s="13">
        <v>60</v>
      </c>
      <c r="Y10" s="13">
        <v>60</v>
      </c>
      <c r="Z10" s="13">
        <v>60</v>
      </c>
      <c r="AA10" s="13">
        <v>60</v>
      </c>
      <c r="AB10" s="13">
        <v>60</v>
      </c>
      <c r="AC10" s="13">
        <v>60</v>
      </c>
      <c r="AD10" s="13">
        <v>60</v>
      </c>
      <c r="AE10" s="13">
        <v>60</v>
      </c>
      <c r="AF10" s="13">
        <v>60</v>
      </c>
      <c r="AG10" s="13">
        <v>60</v>
      </c>
      <c r="AH10" s="6">
        <f t="shared" si="4"/>
        <v>60</v>
      </c>
      <c r="AI10" s="14"/>
      <c r="AJ10" s="5"/>
      <c r="AK10" s="5">
        <f t="shared" si="5"/>
        <v>1720</v>
      </c>
      <c r="AL10" s="5">
        <f t="shared" si="0"/>
        <v>1780</v>
      </c>
      <c r="AM10" s="11">
        <f t="shared" si="1"/>
        <v>1220</v>
      </c>
      <c r="AN10" s="5">
        <f t="shared" si="6"/>
        <v>0</v>
      </c>
    </row>
    <row r="11" spans="1:40" x14ac:dyDescent="0.45">
      <c r="A11" s="25" t="s">
        <v>180</v>
      </c>
      <c r="B11" s="26">
        <v>33938</v>
      </c>
      <c r="C11" s="27">
        <v>50</v>
      </c>
      <c r="D11" s="4" t="s">
        <v>12</v>
      </c>
      <c r="E11" s="4" t="s">
        <v>13</v>
      </c>
      <c r="H11" s="24">
        <v>3773.56</v>
      </c>
      <c r="I11" s="5"/>
      <c r="J11" s="5"/>
      <c r="K11" s="5">
        <f t="shared" si="2"/>
        <v>3773.56</v>
      </c>
      <c r="L11" s="14"/>
      <c r="M11" s="19"/>
      <c r="P11" s="5">
        <f t="shared" si="3"/>
        <v>3773.56</v>
      </c>
      <c r="R11" s="13">
        <v>993.69</v>
      </c>
      <c r="S11" s="13">
        <v>75.47</v>
      </c>
      <c r="T11" s="13">
        <v>75.47</v>
      </c>
      <c r="U11" s="13">
        <v>75.47</v>
      </c>
      <c r="V11" s="13">
        <v>75.47</v>
      </c>
      <c r="W11" s="13">
        <v>75.47</v>
      </c>
      <c r="X11" s="13">
        <v>75.47</v>
      </c>
      <c r="Y11" s="13">
        <v>75.47</v>
      </c>
      <c r="Z11" s="13">
        <v>75.47</v>
      </c>
      <c r="AA11" s="13">
        <v>75.47</v>
      </c>
      <c r="AB11" s="13">
        <v>75.47</v>
      </c>
      <c r="AC11" s="13">
        <v>75.47</v>
      </c>
      <c r="AD11" s="13">
        <v>75.47</v>
      </c>
      <c r="AE11" s="13">
        <v>75.47</v>
      </c>
      <c r="AF11" s="13">
        <v>75.47</v>
      </c>
      <c r="AG11" s="13">
        <v>75.47</v>
      </c>
      <c r="AH11" s="6">
        <f t="shared" si="4"/>
        <v>75.47</v>
      </c>
      <c r="AI11" s="14"/>
      <c r="AJ11" s="5"/>
      <c r="AK11" s="5">
        <f t="shared" si="5"/>
        <v>2125.7400000000002</v>
      </c>
      <c r="AL11" s="5">
        <f t="shared" si="0"/>
        <v>2201.21</v>
      </c>
      <c r="AM11" s="11">
        <f t="shared" si="1"/>
        <v>1572.35</v>
      </c>
      <c r="AN11" s="5">
        <f t="shared" si="6"/>
        <v>0</v>
      </c>
    </row>
    <row r="12" spans="1:40" x14ac:dyDescent="0.45">
      <c r="A12" s="25" t="s">
        <v>183</v>
      </c>
      <c r="B12" s="26">
        <v>34151</v>
      </c>
      <c r="C12" s="27">
        <v>50</v>
      </c>
      <c r="D12" s="4" t="s">
        <v>12</v>
      </c>
      <c r="E12" s="4" t="s">
        <v>13</v>
      </c>
      <c r="H12" s="24">
        <v>12875</v>
      </c>
      <c r="I12" s="5"/>
      <c r="J12" s="5"/>
      <c r="K12" s="5">
        <f t="shared" si="2"/>
        <v>12875</v>
      </c>
      <c r="L12" s="14"/>
      <c r="M12" s="19"/>
      <c r="P12" s="5">
        <f t="shared" si="3"/>
        <v>12875</v>
      </c>
      <c r="R12" s="13">
        <v>3218.75</v>
      </c>
      <c r="S12" s="13">
        <v>257.5</v>
      </c>
      <c r="T12" s="13">
        <v>257.5</v>
      </c>
      <c r="U12" s="13">
        <v>257.5</v>
      </c>
      <c r="V12" s="13">
        <v>257.5</v>
      </c>
      <c r="W12" s="13">
        <v>257.5</v>
      </c>
      <c r="X12" s="13">
        <v>257.5</v>
      </c>
      <c r="Y12" s="13">
        <v>257.5</v>
      </c>
      <c r="Z12" s="13">
        <v>257.5</v>
      </c>
      <c r="AA12" s="13">
        <v>257.5</v>
      </c>
      <c r="AB12" s="13">
        <v>257.5</v>
      </c>
      <c r="AC12" s="13">
        <v>257.5</v>
      </c>
      <c r="AD12" s="13">
        <v>257.5</v>
      </c>
      <c r="AE12" s="13">
        <v>257.5</v>
      </c>
      <c r="AF12" s="13">
        <v>257.5</v>
      </c>
      <c r="AG12" s="13">
        <v>257.5</v>
      </c>
      <c r="AH12" s="6">
        <f t="shared" si="4"/>
        <v>257.5</v>
      </c>
      <c r="AI12" s="14"/>
      <c r="AJ12" s="5"/>
      <c r="AK12" s="5">
        <f t="shared" si="5"/>
        <v>7081.25</v>
      </c>
      <c r="AL12" s="5">
        <f t="shared" si="0"/>
        <v>7338.75</v>
      </c>
      <c r="AM12" s="11">
        <f t="shared" si="1"/>
        <v>5536.25</v>
      </c>
      <c r="AN12" s="5">
        <f t="shared" si="6"/>
        <v>0</v>
      </c>
    </row>
    <row r="13" spans="1:40" x14ac:dyDescent="0.45">
      <c r="A13" s="25" t="s">
        <v>184</v>
      </c>
      <c r="B13" s="26">
        <v>34911</v>
      </c>
      <c r="C13" s="27">
        <v>50</v>
      </c>
      <c r="D13" s="4" t="s">
        <v>12</v>
      </c>
      <c r="E13" s="4" t="s">
        <v>13</v>
      </c>
      <c r="H13" s="24">
        <v>4150</v>
      </c>
      <c r="I13" s="5"/>
      <c r="J13" s="5"/>
      <c r="K13" s="5">
        <f t="shared" si="2"/>
        <v>4150</v>
      </c>
      <c r="L13" s="14"/>
      <c r="M13" s="19"/>
      <c r="P13" s="5">
        <f t="shared" si="3"/>
        <v>4150</v>
      </c>
      <c r="R13" s="13">
        <v>871.5</v>
      </c>
      <c r="S13" s="13">
        <v>83</v>
      </c>
      <c r="T13" s="13">
        <v>83</v>
      </c>
      <c r="U13" s="13">
        <v>83</v>
      </c>
      <c r="V13" s="13">
        <v>83</v>
      </c>
      <c r="W13" s="13">
        <v>83</v>
      </c>
      <c r="X13" s="13">
        <v>83</v>
      </c>
      <c r="Y13" s="13">
        <v>83</v>
      </c>
      <c r="Z13" s="13">
        <v>83</v>
      </c>
      <c r="AA13" s="13">
        <v>83</v>
      </c>
      <c r="AB13" s="13">
        <v>83</v>
      </c>
      <c r="AC13" s="13">
        <v>83</v>
      </c>
      <c r="AD13" s="13">
        <v>83</v>
      </c>
      <c r="AE13" s="13">
        <v>83</v>
      </c>
      <c r="AF13" s="13">
        <v>83</v>
      </c>
      <c r="AG13" s="13">
        <v>83</v>
      </c>
      <c r="AH13" s="6">
        <f t="shared" si="4"/>
        <v>83</v>
      </c>
      <c r="AI13" s="14"/>
      <c r="AJ13" s="5"/>
      <c r="AK13" s="5">
        <f t="shared" si="5"/>
        <v>2116.5</v>
      </c>
      <c r="AL13" s="5">
        <f t="shared" si="0"/>
        <v>2199.5</v>
      </c>
      <c r="AM13" s="11">
        <f t="shared" si="1"/>
        <v>1950.5</v>
      </c>
      <c r="AN13" s="5">
        <f t="shared" si="6"/>
        <v>0</v>
      </c>
    </row>
    <row r="14" spans="1:40" x14ac:dyDescent="0.45">
      <c r="A14" s="25" t="s">
        <v>177</v>
      </c>
      <c r="B14" s="26">
        <v>35124</v>
      </c>
      <c r="C14" s="27">
        <v>50</v>
      </c>
      <c r="D14" s="4" t="s">
        <v>12</v>
      </c>
      <c r="E14" s="4" t="s">
        <v>13</v>
      </c>
      <c r="H14" s="24">
        <v>755.52</v>
      </c>
      <c r="I14" s="5"/>
      <c r="J14" s="5"/>
      <c r="K14" s="5">
        <f t="shared" si="2"/>
        <v>755.52</v>
      </c>
      <c r="L14" s="14"/>
      <c r="M14" s="19"/>
      <c r="P14" s="5">
        <f t="shared" si="3"/>
        <v>755.52</v>
      </c>
      <c r="R14" s="13">
        <v>149.84</v>
      </c>
      <c r="S14" s="13">
        <v>15.11</v>
      </c>
      <c r="T14" s="13">
        <v>15.11</v>
      </c>
      <c r="U14" s="13">
        <v>15.11</v>
      </c>
      <c r="V14" s="13">
        <v>15.11</v>
      </c>
      <c r="W14" s="13">
        <v>15.11</v>
      </c>
      <c r="X14" s="13">
        <v>15.11</v>
      </c>
      <c r="Y14" s="13">
        <v>15.11</v>
      </c>
      <c r="Z14" s="13">
        <v>15.11</v>
      </c>
      <c r="AA14" s="13">
        <v>15.11</v>
      </c>
      <c r="AB14" s="13">
        <v>15.11</v>
      </c>
      <c r="AC14" s="13">
        <v>15.11</v>
      </c>
      <c r="AD14" s="13">
        <v>15.11</v>
      </c>
      <c r="AE14" s="13">
        <v>15.11</v>
      </c>
      <c r="AF14" s="13">
        <v>15.11</v>
      </c>
      <c r="AG14" s="13">
        <v>15.11</v>
      </c>
      <c r="AH14" s="6">
        <f t="shared" si="4"/>
        <v>15.11</v>
      </c>
      <c r="AI14" s="14"/>
      <c r="AJ14" s="5"/>
      <c r="AK14" s="5">
        <f t="shared" si="5"/>
        <v>376.49000000000018</v>
      </c>
      <c r="AL14" s="5">
        <f t="shared" si="0"/>
        <v>391.60000000000019</v>
      </c>
      <c r="AM14" s="11">
        <f t="shared" si="1"/>
        <v>363.91999999999979</v>
      </c>
      <c r="AN14" s="5">
        <f t="shared" si="6"/>
        <v>0</v>
      </c>
    </row>
    <row r="15" spans="1:40" x14ac:dyDescent="0.45">
      <c r="A15" s="25" t="s">
        <v>177</v>
      </c>
      <c r="B15" s="26">
        <v>36083</v>
      </c>
      <c r="C15" s="27">
        <v>50</v>
      </c>
      <c r="D15" s="4" t="s">
        <v>12</v>
      </c>
      <c r="E15" s="4" t="s">
        <v>13</v>
      </c>
      <c r="H15" s="24">
        <v>287.33</v>
      </c>
      <c r="I15" s="5"/>
      <c r="J15" s="5"/>
      <c r="K15" s="5">
        <f t="shared" si="2"/>
        <v>287.33</v>
      </c>
      <c r="L15" s="14"/>
      <c r="M15" s="19"/>
      <c r="P15" s="5">
        <f t="shared" si="3"/>
        <v>287.33</v>
      </c>
      <c r="R15" s="13">
        <v>41.69</v>
      </c>
      <c r="S15" s="13">
        <v>5.75</v>
      </c>
      <c r="T15" s="13">
        <v>5.75</v>
      </c>
      <c r="U15" s="13">
        <v>5.75</v>
      </c>
      <c r="V15" s="13">
        <v>5.75</v>
      </c>
      <c r="W15" s="13">
        <v>5.75</v>
      </c>
      <c r="X15" s="13">
        <v>5.75</v>
      </c>
      <c r="Y15" s="13">
        <v>5.75</v>
      </c>
      <c r="Z15" s="13">
        <v>5.75</v>
      </c>
      <c r="AA15" s="13">
        <v>5.75</v>
      </c>
      <c r="AB15" s="13">
        <v>5.75</v>
      </c>
      <c r="AC15" s="13">
        <v>5.75</v>
      </c>
      <c r="AD15" s="13">
        <v>5.75</v>
      </c>
      <c r="AE15" s="13">
        <v>5.75</v>
      </c>
      <c r="AF15" s="13">
        <v>5.75</v>
      </c>
      <c r="AG15" s="13">
        <v>5.75</v>
      </c>
      <c r="AH15" s="6">
        <f t="shared" si="4"/>
        <v>5.75</v>
      </c>
      <c r="AI15" s="14"/>
      <c r="AJ15" s="5"/>
      <c r="AK15" s="5">
        <f t="shared" si="5"/>
        <v>127.94</v>
      </c>
      <c r="AL15" s="5">
        <f t="shared" si="0"/>
        <v>133.69</v>
      </c>
      <c r="AM15" s="11">
        <f t="shared" si="1"/>
        <v>153.63999999999999</v>
      </c>
      <c r="AN15" s="5">
        <f t="shared" si="6"/>
        <v>0</v>
      </c>
    </row>
    <row r="16" spans="1:40" x14ac:dyDescent="0.45">
      <c r="A16" s="25" t="s">
        <v>177</v>
      </c>
      <c r="B16" s="26">
        <v>36708</v>
      </c>
      <c r="C16" s="27">
        <v>50</v>
      </c>
      <c r="D16" s="4" t="s">
        <v>12</v>
      </c>
      <c r="E16" s="4" t="s">
        <v>13</v>
      </c>
      <c r="H16" s="24">
        <v>2431.9499999999998</v>
      </c>
      <c r="I16" s="5"/>
      <c r="J16" s="5"/>
      <c r="K16" s="5">
        <f t="shared" si="2"/>
        <v>2431.9499999999998</v>
      </c>
      <c r="L16" s="14"/>
      <c r="M16" s="19"/>
      <c r="P16" s="5">
        <f t="shared" si="3"/>
        <v>2431.9499999999998</v>
      </c>
      <c r="R16" s="13">
        <v>267.52</v>
      </c>
      <c r="S16" s="13">
        <v>48.64</v>
      </c>
      <c r="T16" s="13">
        <v>48.64</v>
      </c>
      <c r="U16" s="13">
        <v>48.64</v>
      </c>
      <c r="V16" s="13">
        <v>48.64</v>
      </c>
      <c r="W16" s="13">
        <v>48.64</v>
      </c>
      <c r="X16" s="13">
        <v>48.64</v>
      </c>
      <c r="Y16" s="13">
        <v>48.64</v>
      </c>
      <c r="Z16" s="13">
        <v>48.64</v>
      </c>
      <c r="AA16" s="13">
        <v>48.64</v>
      </c>
      <c r="AB16" s="13">
        <v>48.64</v>
      </c>
      <c r="AC16" s="13">
        <v>48.64</v>
      </c>
      <c r="AD16" s="13">
        <v>48.64</v>
      </c>
      <c r="AE16" s="13">
        <v>48.64</v>
      </c>
      <c r="AF16" s="13">
        <v>48.64</v>
      </c>
      <c r="AG16" s="13">
        <v>48.64</v>
      </c>
      <c r="AH16" s="6">
        <f t="shared" si="4"/>
        <v>48.64</v>
      </c>
      <c r="AI16" s="14"/>
      <c r="AJ16" s="5"/>
      <c r="AK16" s="5">
        <f t="shared" si="5"/>
        <v>997.11999999999978</v>
      </c>
      <c r="AL16" s="5">
        <f t="shared" si="0"/>
        <v>1045.7599999999998</v>
      </c>
      <c r="AM16" s="11">
        <f t="shared" si="1"/>
        <v>1386.19</v>
      </c>
      <c r="AN16" s="5">
        <f t="shared" si="6"/>
        <v>0</v>
      </c>
    </row>
    <row r="17" spans="1:40" x14ac:dyDescent="0.45">
      <c r="A17" s="25" t="s">
        <v>185</v>
      </c>
      <c r="B17" s="26">
        <v>37073</v>
      </c>
      <c r="C17" s="27">
        <v>50</v>
      </c>
      <c r="D17" s="4" t="s">
        <v>12</v>
      </c>
      <c r="E17" s="4" t="s">
        <v>13</v>
      </c>
      <c r="H17" s="24">
        <v>6560.28</v>
      </c>
      <c r="I17" s="5"/>
      <c r="J17" s="5"/>
      <c r="K17" s="5">
        <f t="shared" si="2"/>
        <v>6560.28</v>
      </c>
      <c r="L17" s="14"/>
      <c r="M17" s="19"/>
      <c r="P17" s="5">
        <f t="shared" si="3"/>
        <v>6560.28</v>
      </c>
      <c r="R17" s="13">
        <v>590.44000000000005</v>
      </c>
      <c r="S17" s="13">
        <v>131.21</v>
      </c>
      <c r="T17" s="13">
        <v>131.21</v>
      </c>
      <c r="U17" s="13">
        <v>131.21</v>
      </c>
      <c r="V17" s="13">
        <v>131.21</v>
      </c>
      <c r="W17" s="13">
        <v>131.21</v>
      </c>
      <c r="X17" s="13">
        <v>131.21</v>
      </c>
      <c r="Y17" s="13">
        <v>131.21</v>
      </c>
      <c r="Z17" s="13">
        <v>131.21</v>
      </c>
      <c r="AA17" s="13">
        <v>131.21</v>
      </c>
      <c r="AB17" s="13">
        <v>131.21</v>
      </c>
      <c r="AC17" s="13">
        <v>131.21</v>
      </c>
      <c r="AD17" s="13">
        <v>131.21</v>
      </c>
      <c r="AE17" s="13">
        <v>131.21</v>
      </c>
      <c r="AF17" s="13">
        <v>131.21</v>
      </c>
      <c r="AG17" s="13">
        <v>131.21</v>
      </c>
      <c r="AH17" s="6">
        <f t="shared" si="4"/>
        <v>131.21</v>
      </c>
      <c r="AI17" s="14"/>
      <c r="AJ17" s="5"/>
      <c r="AK17" s="5">
        <f t="shared" si="5"/>
        <v>2558.5900000000006</v>
      </c>
      <c r="AL17" s="5">
        <f t="shared" si="0"/>
        <v>2689.8000000000006</v>
      </c>
      <c r="AM17" s="11">
        <f t="shared" si="1"/>
        <v>3870.4799999999991</v>
      </c>
      <c r="AN17" s="5">
        <f t="shared" si="6"/>
        <v>0</v>
      </c>
    </row>
    <row r="18" spans="1:40" x14ac:dyDescent="0.45">
      <c r="A18" s="25" t="s">
        <v>186</v>
      </c>
      <c r="B18" s="26">
        <v>37306</v>
      </c>
      <c r="C18" s="27">
        <v>50</v>
      </c>
      <c r="D18" s="4" t="s">
        <v>12</v>
      </c>
      <c r="E18" s="4" t="s">
        <v>13</v>
      </c>
      <c r="H18" s="24">
        <v>3500</v>
      </c>
      <c r="I18" s="5"/>
      <c r="J18" s="5"/>
      <c r="K18" s="5">
        <f t="shared" si="2"/>
        <v>3500</v>
      </c>
      <c r="L18" s="14"/>
      <c r="M18" s="19"/>
      <c r="P18" s="5">
        <f t="shared" si="3"/>
        <v>3500</v>
      </c>
      <c r="R18" s="13">
        <v>274.17</v>
      </c>
      <c r="S18" s="13">
        <v>70</v>
      </c>
      <c r="T18" s="13">
        <v>70</v>
      </c>
      <c r="U18" s="13">
        <v>70</v>
      </c>
      <c r="V18" s="13">
        <v>70</v>
      </c>
      <c r="W18" s="13">
        <v>70</v>
      </c>
      <c r="X18" s="13">
        <v>70</v>
      </c>
      <c r="Y18" s="13">
        <v>70</v>
      </c>
      <c r="Z18" s="13">
        <v>70</v>
      </c>
      <c r="AA18" s="13">
        <v>70</v>
      </c>
      <c r="AB18" s="13">
        <v>70</v>
      </c>
      <c r="AC18" s="13">
        <v>70</v>
      </c>
      <c r="AD18" s="13">
        <v>70</v>
      </c>
      <c r="AE18" s="13">
        <v>70</v>
      </c>
      <c r="AF18" s="13">
        <v>70</v>
      </c>
      <c r="AG18" s="13">
        <v>70</v>
      </c>
      <c r="AH18" s="6">
        <f t="shared" si="4"/>
        <v>70</v>
      </c>
      <c r="AI18" s="14"/>
      <c r="AJ18" s="5"/>
      <c r="AK18" s="5">
        <f t="shared" si="5"/>
        <v>1324.17</v>
      </c>
      <c r="AL18" s="5">
        <f t="shared" si="0"/>
        <v>1394.17</v>
      </c>
      <c r="AM18" s="11">
        <f t="shared" si="1"/>
        <v>2105.83</v>
      </c>
      <c r="AN18" s="5">
        <f t="shared" si="6"/>
        <v>0</v>
      </c>
    </row>
    <row r="19" spans="1:40" x14ac:dyDescent="0.45">
      <c r="A19" s="25" t="s">
        <v>187</v>
      </c>
      <c r="B19" s="26">
        <v>38168</v>
      </c>
      <c r="C19" s="27">
        <v>50</v>
      </c>
      <c r="D19" s="4" t="s">
        <v>12</v>
      </c>
      <c r="E19" s="4" t="s">
        <v>13</v>
      </c>
      <c r="H19" s="24">
        <v>325</v>
      </c>
      <c r="I19" s="5"/>
      <c r="J19" s="5"/>
      <c r="K19" s="5">
        <f t="shared" si="2"/>
        <v>325</v>
      </c>
      <c r="L19" s="14"/>
      <c r="M19" s="19"/>
      <c r="P19" s="5">
        <f t="shared" si="3"/>
        <v>325</v>
      </c>
      <c r="R19" s="13">
        <v>10.29</v>
      </c>
      <c r="S19" s="13">
        <v>6.5</v>
      </c>
      <c r="T19" s="13">
        <v>6.5</v>
      </c>
      <c r="U19" s="13">
        <v>6.5</v>
      </c>
      <c r="V19" s="13">
        <v>6.5</v>
      </c>
      <c r="W19" s="13">
        <v>6.5</v>
      </c>
      <c r="X19" s="13">
        <v>6.5</v>
      </c>
      <c r="Y19" s="13">
        <v>6.5</v>
      </c>
      <c r="Z19" s="13">
        <v>6.5</v>
      </c>
      <c r="AA19" s="13">
        <v>6.5</v>
      </c>
      <c r="AB19" s="13">
        <v>6.5</v>
      </c>
      <c r="AC19" s="13">
        <v>6.5</v>
      </c>
      <c r="AD19" s="13">
        <v>6.5</v>
      </c>
      <c r="AE19" s="13">
        <v>6.5</v>
      </c>
      <c r="AF19" s="13">
        <v>6.5</v>
      </c>
      <c r="AG19" s="13">
        <v>6.5</v>
      </c>
      <c r="AH19" s="6">
        <f t="shared" si="4"/>
        <v>6.5</v>
      </c>
      <c r="AI19" s="14"/>
      <c r="AJ19" s="5"/>
      <c r="AK19" s="5">
        <f t="shared" si="5"/>
        <v>107.78999999999999</v>
      </c>
      <c r="AL19" s="5">
        <f t="shared" si="0"/>
        <v>114.28999999999999</v>
      </c>
      <c r="AM19" s="11">
        <f t="shared" si="1"/>
        <v>210.71</v>
      </c>
      <c r="AN19" s="5">
        <f t="shared" si="6"/>
        <v>0</v>
      </c>
    </row>
    <row r="20" spans="1:40" x14ac:dyDescent="0.45">
      <c r="A20" s="25" t="s">
        <v>188</v>
      </c>
      <c r="B20" s="26">
        <v>38456</v>
      </c>
      <c r="C20" s="27">
        <v>50</v>
      </c>
      <c r="D20" s="4" t="s">
        <v>12</v>
      </c>
      <c r="E20" s="4" t="s">
        <v>13</v>
      </c>
      <c r="H20" s="24">
        <v>4550</v>
      </c>
      <c r="I20" s="5"/>
      <c r="J20" s="5"/>
      <c r="K20" s="5">
        <f t="shared" si="2"/>
        <v>4550</v>
      </c>
      <c r="L20" s="14"/>
      <c r="M20" s="19"/>
      <c r="P20" s="5">
        <f t="shared" si="3"/>
        <v>4550</v>
      </c>
      <c r="R20" s="13">
        <v>68.25</v>
      </c>
      <c r="S20" s="13">
        <v>91</v>
      </c>
      <c r="T20" s="13">
        <v>91</v>
      </c>
      <c r="U20" s="13">
        <v>91</v>
      </c>
      <c r="V20" s="13">
        <v>91</v>
      </c>
      <c r="W20" s="13">
        <v>91</v>
      </c>
      <c r="X20" s="13">
        <v>91</v>
      </c>
      <c r="Y20" s="13">
        <v>91</v>
      </c>
      <c r="Z20" s="13">
        <v>91</v>
      </c>
      <c r="AA20" s="13">
        <v>91</v>
      </c>
      <c r="AB20" s="13">
        <v>91</v>
      </c>
      <c r="AC20" s="13">
        <v>91</v>
      </c>
      <c r="AD20" s="13">
        <v>91</v>
      </c>
      <c r="AE20" s="13">
        <v>91</v>
      </c>
      <c r="AF20" s="13">
        <v>91</v>
      </c>
      <c r="AG20" s="13">
        <v>91</v>
      </c>
      <c r="AH20" s="6">
        <f t="shared" si="4"/>
        <v>91</v>
      </c>
      <c r="AI20" s="14"/>
      <c r="AJ20" s="5"/>
      <c r="AK20" s="5">
        <f t="shared" si="5"/>
        <v>1433.25</v>
      </c>
      <c r="AL20" s="5">
        <f t="shared" si="0"/>
        <v>1524.25</v>
      </c>
      <c r="AM20" s="11">
        <f t="shared" si="1"/>
        <v>3025.75</v>
      </c>
      <c r="AN20" s="5">
        <f t="shared" si="6"/>
        <v>0</v>
      </c>
    </row>
    <row r="21" spans="1:40" x14ac:dyDescent="0.45">
      <c r="A21" s="25" t="s">
        <v>189</v>
      </c>
      <c r="B21" s="26">
        <v>38478</v>
      </c>
      <c r="C21" s="27">
        <v>50</v>
      </c>
      <c r="D21" s="4" t="s">
        <v>12</v>
      </c>
      <c r="E21" s="4" t="s">
        <v>13</v>
      </c>
      <c r="H21" s="24">
        <v>9000</v>
      </c>
      <c r="I21" s="5"/>
      <c r="J21" s="5"/>
      <c r="K21" s="5">
        <f t="shared" si="2"/>
        <v>9000</v>
      </c>
      <c r="L21" s="14"/>
      <c r="M21" s="19"/>
      <c r="P21" s="5">
        <f t="shared" si="3"/>
        <v>9000</v>
      </c>
      <c r="R21" s="13">
        <v>120</v>
      </c>
      <c r="S21" s="13">
        <v>180</v>
      </c>
      <c r="T21" s="13">
        <v>180</v>
      </c>
      <c r="U21" s="13">
        <v>180</v>
      </c>
      <c r="V21" s="13">
        <v>180</v>
      </c>
      <c r="W21" s="13">
        <v>180</v>
      </c>
      <c r="X21" s="13">
        <v>180</v>
      </c>
      <c r="Y21" s="13">
        <v>180</v>
      </c>
      <c r="Z21" s="13">
        <v>180</v>
      </c>
      <c r="AA21" s="13">
        <v>180</v>
      </c>
      <c r="AB21" s="13">
        <v>180</v>
      </c>
      <c r="AC21" s="13">
        <v>180</v>
      </c>
      <c r="AD21" s="13">
        <v>180</v>
      </c>
      <c r="AE21" s="13">
        <v>180</v>
      </c>
      <c r="AF21" s="13">
        <v>180</v>
      </c>
      <c r="AG21" s="13">
        <v>180</v>
      </c>
      <c r="AH21" s="6">
        <f t="shared" si="4"/>
        <v>180</v>
      </c>
      <c r="AI21" s="14"/>
      <c r="AJ21" s="5"/>
      <c r="AK21" s="5">
        <f t="shared" si="5"/>
        <v>2820</v>
      </c>
      <c r="AL21" s="5">
        <f t="shared" si="0"/>
        <v>3000</v>
      </c>
      <c r="AM21" s="11">
        <f t="shared" si="1"/>
        <v>6000</v>
      </c>
      <c r="AN21" s="5">
        <f t="shared" si="6"/>
        <v>0</v>
      </c>
    </row>
    <row r="22" spans="1:40" x14ac:dyDescent="0.45">
      <c r="A22" s="25" t="s">
        <v>190</v>
      </c>
      <c r="B22" s="26">
        <v>38689</v>
      </c>
      <c r="C22" s="27">
        <v>50</v>
      </c>
      <c r="D22" s="4" t="s">
        <v>12</v>
      </c>
      <c r="E22" s="4" t="s">
        <v>13</v>
      </c>
      <c r="H22" s="24">
        <v>1069.75</v>
      </c>
      <c r="I22" s="5"/>
      <c r="J22" s="5"/>
      <c r="K22" s="5">
        <f t="shared" si="2"/>
        <v>1069.75</v>
      </c>
      <c r="L22" s="14"/>
      <c r="M22" s="19"/>
      <c r="P22" s="5">
        <f t="shared" si="3"/>
        <v>1069.75</v>
      </c>
      <c r="R22" s="13">
        <v>1.78</v>
      </c>
      <c r="S22" s="13">
        <v>21.4</v>
      </c>
      <c r="T22" s="13">
        <v>21.4</v>
      </c>
      <c r="U22" s="13">
        <v>21.4</v>
      </c>
      <c r="V22" s="13">
        <v>21.4</v>
      </c>
      <c r="W22" s="13">
        <v>21.4</v>
      </c>
      <c r="X22" s="13">
        <v>21.4</v>
      </c>
      <c r="Y22" s="13">
        <v>21.4</v>
      </c>
      <c r="Z22" s="13">
        <v>21.4</v>
      </c>
      <c r="AA22" s="13">
        <v>21.4</v>
      </c>
      <c r="AB22" s="13">
        <v>21.4</v>
      </c>
      <c r="AC22" s="13">
        <v>21.4</v>
      </c>
      <c r="AD22" s="13">
        <v>21.4</v>
      </c>
      <c r="AE22" s="13">
        <v>21.4</v>
      </c>
      <c r="AF22" s="13">
        <v>21.4</v>
      </c>
      <c r="AG22" s="13">
        <v>21.4</v>
      </c>
      <c r="AH22" s="6">
        <f t="shared" si="4"/>
        <v>21.4</v>
      </c>
      <c r="AI22" s="14"/>
      <c r="AJ22" s="5"/>
      <c r="AK22" s="5">
        <f t="shared" si="5"/>
        <v>322.77999999999997</v>
      </c>
      <c r="AL22" s="5">
        <f t="shared" si="0"/>
        <v>344.17999999999995</v>
      </c>
      <c r="AM22" s="11">
        <f t="shared" si="1"/>
        <v>725.57</v>
      </c>
      <c r="AN22" s="5">
        <f t="shared" si="6"/>
        <v>0</v>
      </c>
    </row>
    <row r="23" spans="1:40" x14ac:dyDescent="0.45">
      <c r="A23" s="25" t="s">
        <v>191</v>
      </c>
      <c r="B23" s="26">
        <v>38717</v>
      </c>
      <c r="C23" s="27">
        <v>50</v>
      </c>
      <c r="D23" s="4" t="s">
        <v>12</v>
      </c>
      <c r="E23" s="4" t="s">
        <v>13</v>
      </c>
      <c r="H23" s="24">
        <v>5805.87</v>
      </c>
      <c r="I23" s="5"/>
      <c r="J23" s="5"/>
      <c r="K23" s="5">
        <f t="shared" si="2"/>
        <v>5805.87</v>
      </c>
      <c r="L23" s="14"/>
      <c r="M23" s="19"/>
      <c r="P23" s="5">
        <f t="shared" si="3"/>
        <v>5805.87</v>
      </c>
      <c r="R23" s="13">
        <v>9.68</v>
      </c>
      <c r="S23" s="13">
        <v>116.12</v>
      </c>
      <c r="T23" s="13">
        <v>116.12</v>
      </c>
      <c r="U23" s="13">
        <v>116.12</v>
      </c>
      <c r="V23" s="13">
        <v>116.12</v>
      </c>
      <c r="W23" s="13">
        <v>116.12</v>
      </c>
      <c r="X23" s="13">
        <v>116.12</v>
      </c>
      <c r="Y23" s="13">
        <v>116.12</v>
      </c>
      <c r="Z23" s="13">
        <v>116.12</v>
      </c>
      <c r="AA23" s="13">
        <v>116.12</v>
      </c>
      <c r="AB23" s="13">
        <v>116.12</v>
      </c>
      <c r="AC23" s="13">
        <v>116.12</v>
      </c>
      <c r="AD23" s="13">
        <v>116.12</v>
      </c>
      <c r="AE23" s="13">
        <v>116.12</v>
      </c>
      <c r="AF23" s="13">
        <v>116.12</v>
      </c>
      <c r="AG23" s="13">
        <v>116.12</v>
      </c>
      <c r="AH23" s="6">
        <f t="shared" si="4"/>
        <v>116.12</v>
      </c>
      <c r="AI23" s="14"/>
      <c r="AJ23" s="5"/>
      <c r="AK23" s="5">
        <f t="shared" si="5"/>
        <v>1751.4799999999996</v>
      </c>
      <c r="AL23" s="5">
        <f t="shared" si="0"/>
        <v>1867.5999999999995</v>
      </c>
      <c r="AM23" s="11">
        <f t="shared" si="1"/>
        <v>3938.2700000000004</v>
      </c>
      <c r="AN23" s="5">
        <f t="shared" si="6"/>
        <v>0</v>
      </c>
    </row>
    <row r="24" spans="1:40" x14ac:dyDescent="0.45">
      <c r="A24" s="25" t="s">
        <v>177</v>
      </c>
      <c r="B24" s="26">
        <v>38899</v>
      </c>
      <c r="C24" s="27">
        <v>50</v>
      </c>
      <c r="D24" s="4" t="s">
        <v>12</v>
      </c>
      <c r="E24" s="4" t="s">
        <v>13</v>
      </c>
      <c r="H24" s="24">
        <v>19520.03</v>
      </c>
      <c r="I24" s="5"/>
      <c r="J24" s="5"/>
      <c r="K24" s="5">
        <f t="shared" si="2"/>
        <v>19520.03</v>
      </c>
      <c r="L24" s="14"/>
      <c r="M24" s="19"/>
      <c r="P24" s="5">
        <f t="shared" si="3"/>
        <v>19520.03</v>
      </c>
      <c r="R24" s="13">
        <v>0</v>
      </c>
      <c r="S24" s="13">
        <v>195</v>
      </c>
      <c r="T24" s="13">
        <v>390</v>
      </c>
      <c r="U24" s="13">
        <v>390</v>
      </c>
      <c r="V24" s="13">
        <v>390</v>
      </c>
      <c r="W24" s="13">
        <v>390</v>
      </c>
      <c r="X24" s="13">
        <v>390</v>
      </c>
      <c r="Y24" s="13">
        <v>390</v>
      </c>
      <c r="Z24" s="13">
        <v>390</v>
      </c>
      <c r="AA24" s="13">
        <v>390</v>
      </c>
      <c r="AB24" s="13">
        <v>390</v>
      </c>
      <c r="AC24" s="13">
        <v>390</v>
      </c>
      <c r="AD24" s="13">
        <v>390.4</v>
      </c>
      <c r="AE24" s="13">
        <v>390.4</v>
      </c>
      <c r="AF24" s="13">
        <v>390.4</v>
      </c>
      <c r="AG24" s="13">
        <v>390.4</v>
      </c>
      <c r="AH24" s="6">
        <f t="shared" si="4"/>
        <v>390.4</v>
      </c>
      <c r="AI24" s="14"/>
      <c r="AJ24" s="5"/>
      <c r="AK24" s="5">
        <f t="shared" si="5"/>
        <v>5656.5999999999985</v>
      </c>
      <c r="AL24" s="5">
        <f t="shared" si="0"/>
        <v>6046.9999999999982</v>
      </c>
      <c r="AM24" s="11">
        <f t="shared" si="1"/>
        <v>13473.03</v>
      </c>
      <c r="AN24" s="5">
        <f t="shared" si="6"/>
        <v>0</v>
      </c>
    </row>
    <row r="25" spans="1:40" x14ac:dyDescent="0.45">
      <c r="A25" s="25" t="s">
        <v>177</v>
      </c>
      <c r="B25" s="26">
        <v>39264</v>
      </c>
      <c r="C25" s="27">
        <v>50</v>
      </c>
      <c r="D25" s="4" t="s">
        <v>12</v>
      </c>
      <c r="E25" s="4" t="s">
        <v>13</v>
      </c>
      <c r="H25" s="24">
        <v>13610.52</v>
      </c>
      <c r="I25" s="5"/>
      <c r="J25" s="5"/>
      <c r="K25" s="5">
        <f t="shared" si="2"/>
        <v>13610.52</v>
      </c>
      <c r="L25" s="14"/>
      <c r="M25" s="19"/>
      <c r="P25" s="5">
        <f t="shared" si="3"/>
        <v>13610.52</v>
      </c>
      <c r="R25" s="13">
        <v>0</v>
      </c>
      <c r="S25" s="13">
        <v>0</v>
      </c>
      <c r="T25" s="13">
        <v>120</v>
      </c>
      <c r="U25" s="13">
        <v>272.20999999999998</v>
      </c>
      <c r="V25" s="13">
        <v>272.20999999999998</v>
      </c>
      <c r="W25" s="13">
        <v>272.20999999999998</v>
      </c>
      <c r="X25" s="13">
        <v>272.20999999999998</v>
      </c>
      <c r="Y25" s="13">
        <v>272.20999999999998</v>
      </c>
      <c r="Z25" s="13">
        <v>272.20999999999998</v>
      </c>
      <c r="AA25" s="13">
        <v>272.20999999999998</v>
      </c>
      <c r="AB25" s="13">
        <v>272.20999999999998</v>
      </c>
      <c r="AC25" s="13">
        <v>272.20999999999998</v>
      </c>
      <c r="AD25" s="13">
        <v>272.20999999999998</v>
      </c>
      <c r="AE25" s="13">
        <v>272.20999999999998</v>
      </c>
      <c r="AF25" s="13">
        <v>272.20999999999998</v>
      </c>
      <c r="AG25" s="13">
        <v>272.20999999999998</v>
      </c>
      <c r="AH25" s="6">
        <f t="shared" si="4"/>
        <v>272.20999999999998</v>
      </c>
      <c r="AI25" s="14"/>
      <c r="AJ25" s="5"/>
      <c r="AK25" s="5">
        <f t="shared" si="5"/>
        <v>3658.73</v>
      </c>
      <c r="AL25" s="5">
        <f t="shared" si="0"/>
        <v>3930.94</v>
      </c>
      <c r="AM25" s="11">
        <f t="shared" si="1"/>
        <v>9679.58</v>
      </c>
      <c r="AN25" s="5">
        <f t="shared" si="6"/>
        <v>0</v>
      </c>
    </row>
    <row r="26" spans="1:40" x14ac:dyDescent="0.45">
      <c r="A26" s="25" t="s">
        <v>177</v>
      </c>
      <c r="B26" s="26">
        <v>39995</v>
      </c>
      <c r="C26" s="27">
        <v>50</v>
      </c>
      <c r="D26" s="4" t="s">
        <v>12</v>
      </c>
      <c r="E26" s="4" t="s">
        <v>13</v>
      </c>
      <c r="H26" s="24">
        <v>38700</v>
      </c>
      <c r="I26" s="5"/>
      <c r="J26" s="5"/>
      <c r="K26" s="5">
        <f t="shared" si="2"/>
        <v>38700</v>
      </c>
      <c r="L26" s="14"/>
      <c r="M26" s="19"/>
      <c r="P26" s="5">
        <f t="shared" si="3"/>
        <v>38700</v>
      </c>
      <c r="R26" s="13">
        <v>0</v>
      </c>
      <c r="S26" s="13">
        <v>0</v>
      </c>
      <c r="T26" s="13">
        <v>0</v>
      </c>
      <c r="U26" s="13">
        <v>0</v>
      </c>
      <c r="V26" s="13">
        <v>387</v>
      </c>
      <c r="W26" s="13">
        <v>774</v>
      </c>
      <c r="X26" s="13">
        <v>774</v>
      </c>
      <c r="Y26" s="13">
        <v>774</v>
      </c>
      <c r="Z26" s="13">
        <v>774</v>
      </c>
      <c r="AA26" s="13">
        <v>774</v>
      </c>
      <c r="AB26" s="13">
        <v>774</v>
      </c>
      <c r="AC26" s="13">
        <v>774</v>
      </c>
      <c r="AD26" s="13">
        <v>774</v>
      </c>
      <c r="AE26" s="13">
        <v>774</v>
      </c>
      <c r="AF26" s="13">
        <v>774</v>
      </c>
      <c r="AG26" s="13">
        <v>774</v>
      </c>
      <c r="AH26" s="6">
        <f t="shared" si="4"/>
        <v>774</v>
      </c>
      <c r="AI26" s="14"/>
      <c r="AJ26" s="5"/>
      <c r="AK26" s="5">
        <f t="shared" si="5"/>
        <v>8901</v>
      </c>
      <c r="AL26" s="5">
        <f t="shared" si="0"/>
        <v>9675</v>
      </c>
      <c r="AM26" s="11">
        <f t="shared" si="1"/>
        <v>29025</v>
      </c>
      <c r="AN26" s="5">
        <f t="shared" si="6"/>
        <v>0</v>
      </c>
    </row>
    <row r="27" spans="1:40" x14ac:dyDescent="0.45">
      <c r="A27" s="25" t="s">
        <v>177</v>
      </c>
      <c r="B27" s="26">
        <v>40360</v>
      </c>
      <c r="C27" s="27">
        <v>50</v>
      </c>
      <c r="D27" s="4" t="s">
        <v>12</v>
      </c>
      <c r="E27" s="4" t="s">
        <v>13</v>
      </c>
      <c r="H27" s="24">
        <v>3500</v>
      </c>
      <c r="I27" s="5"/>
      <c r="J27" s="5"/>
      <c r="K27" s="5">
        <f t="shared" si="2"/>
        <v>3500</v>
      </c>
      <c r="L27" s="14"/>
      <c r="M27" s="19"/>
      <c r="P27" s="5">
        <f t="shared" si="3"/>
        <v>3500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35</v>
      </c>
      <c r="X27" s="13">
        <v>70</v>
      </c>
      <c r="Y27" s="13">
        <v>70</v>
      </c>
      <c r="Z27" s="13">
        <v>70</v>
      </c>
      <c r="AA27" s="13">
        <v>70</v>
      </c>
      <c r="AB27" s="13">
        <v>70</v>
      </c>
      <c r="AC27" s="13">
        <v>70</v>
      </c>
      <c r="AD27" s="13">
        <v>70</v>
      </c>
      <c r="AE27" s="13">
        <v>70</v>
      </c>
      <c r="AF27" s="13">
        <v>70</v>
      </c>
      <c r="AG27" s="13">
        <v>70</v>
      </c>
      <c r="AH27" s="6">
        <f t="shared" si="4"/>
        <v>70</v>
      </c>
      <c r="AI27" s="14"/>
      <c r="AJ27" s="5"/>
      <c r="AK27" s="5">
        <f t="shared" si="5"/>
        <v>735</v>
      </c>
      <c r="AL27" s="5">
        <f t="shared" si="0"/>
        <v>805</v>
      </c>
      <c r="AM27" s="11">
        <f t="shared" si="1"/>
        <v>2695</v>
      </c>
      <c r="AN27" s="5">
        <f t="shared" si="6"/>
        <v>0</v>
      </c>
    </row>
    <row r="28" spans="1:40" x14ac:dyDescent="0.45">
      <c r="A28" s="25" t="s">
        <v>192</v>
      </c>
      <c r="B28" s="26">
        <v>41456</v>
      </c>
      <c r="C28" s="27">
        <v>50</v>
      </c>
      <c r="D28" s="4" t="s">
        <v>12</v>
      </c>
      <c r="E28" s="4" t="s">
        <v>13</v>
      </c>
      <c r="H28" s="24">
        <v>8905.4</v>
      </c>
      <c r="I28" s="5"/>
      <c r="J28" s="5"/>
      <c r="K28" s="5">
        <f t="shared" si="2"/>
        <v>8905.4</v>
      </c>
      <c r="L28" s="14"/>
      <c r="M28" s="19"/>
      <c r="P28" s="5">
        <f t="shared" si="3"/>
        <v>8905.4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89</v>
      </c>
      <c r="AA28" s="13">
        <v>178</v>
      </c>
      <c r="AB28" s="13">
        <v>178</v>
      </c>
      <c r="AC28" s="13">
        <v>178</v>
      </c>
      <c r="AD28" s="13">
        <v>178.11</v>
      </c>
      <c r="AE28" s="13">
        <v>178.11</v>
      </c>
      <c r="AF28" s="13">
        <v>178.11</v>
      </c>
      <c r="AG28" s="13">
        <v>178.11</v>
      </c>
      <c r="AH28" s="6">
        <f t="shared" si="4"/>
        <v>178.11</v>
      </c>
      <c r="AI28" s="14"/>
      <c r="AJ28" s="5"/>
      <c r="AK28" s="5">
        <f t="shared" si="5"/>
        <v>1335.44</v>
      </c>
      <c r="AL28" s="5">
        <f t="shared" si="0"/>
        <v>1513.5500000000002</v>
      </c>
      <c r="AM28" s="11">
        <f t="shared" si="1"/>
        <v>7391.8499999999995</v>
      </c>
      <c r="AN28" s="5">
        <f t="shared" si="6"/>
        <v>0</v>
      </c>
    </row>
    <row r="29" spans="1:40" x14ac:dyDescent="0.45">
      <c r="A29" s="25" t="s">
        <v>193</v>
      </c>
      <c r="B29" s="26">
        <v>42186</v>
      </c>
      <c r="C29" s="27">
        <v>50</v>
      </c>
      <c r="D29" s="4" t="s">
        <v>12</v>
      </c>
      <c r="E29" s="4" t="s">
        <v>13</v>
      </c>
      <c r="H29" s="24">
        <v>3500</v>
      </c>
      <c r="I29" s="5"/>
      <c r="J29" s="5"/>
      <c r="K29" s="5">
        <f t="shared" si="2"/>
        <v>3500</v>
      </c>
      <c r="L29" s="14"/>
      <c r="M29" s="19"/>
      <c r="P29" s="5">
        <f t="shared" si="3"/>
        <v>3500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35</v>
      </c>
      <c r="AC29" s="13">
        <v>70</v>
      </c>
      <c r="AD29" s="13">
        <v>70</v>
      </c>
      <c r="AE29" s="13">
        <v>70</v>
      </c>
      <c r="AF29" s="13">
        <v>70</v>
      </c>
      <c r="AG29" s="13">
        <v>70</v>
      </c>
      <c r="AH29" s="6">
        <f t="shared" si="4"/>
        <v>70</v>
      </c>
      <c r="AI29" s="14"/>
      <c r="AJ29" s="5"/>
      <c r="AK29" s="5">
        <f t="shared" si="5"/>
        <v>385</v>
      </c>
      <c r="AL29" s="5">
        <f t="shared" si="0"/>
        <v>455</v>
      </c>
      <c r="AM29" s="11">
        <f t="shared" si="1"/>
        <v>3045</v>
      </c>
      <c r="AN29" s="5">
        <f t="shared" si="6"/>
        <v>0</v>
      </c>
    </row>
    <row r="30" spans="1:40" x14ac:dyDescent="0.45">
      <c r="A30" s="25" t="s">
        <v>194</v>
      </c>
      <c r="B30" s="26">
        <v>42248</v>
      </c>
      <c r="C30" s="27">
        <v>50</v>
      </c>
      <c r="D30" s="4" t="s">
        <v>12</v>
      </c>
      <c r="E30" s="4" t="s">
        <v>13</v>
      </c>
      <c r="H30" s="24">
        <v>25600</v>
      </c>
      <c r="I30" s="5"/>
      <c r="J30" s="5"/>
      <c r="K30" s="5">
        <f t="shared" si="2"/>
        <v>25600</v>
      </c>
      <c r="L30" s="14"/>
      <c r="M30" s="19"/>
      <c r="P30" s="5">
        <f t="shared" si="3"/>
        <v>25600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170.67</v>
      </c>
      <c r="AC30" s="13">
        <v>512</v>
      </c>
      <c r="AD30" s="13">
        <v>512</v>
      </c>
      <c r="AE30" s="13">
        <v>512</v>
      </c>
      <c r="AF30" s="13">
        <v>512</v>
      </c>
      <c r="AG30" s="13">
        <v>512</v>
      </c>
      <c r="AH30" s="6">
        <f t="shared" si="4"/>
        <v>512</v>
      </c>
      <c r="AI30" s="14"/>
      <c r="AJ30" s="5"/>
      <c r="AK30" s="5">
        <f t="shared" si="5"/>
        <v>2730.67</v>
      </c>
      <c r="AL30" s="5">
        <f t="shared" si="0"/>
        <v>3242.67</v>
      </c>
      <c r="AM30" s="11">
        <f t="shared" si="1"/>
        <v>22357.33</v>
      </c>
      <c r="AN30" s="5">
        <f t="shared" si="6"/>
        <v>0</v>
      </c>
    </row>
    <row r="31" spans="1:40" s="3" customFormat="1" x14ac:dyDescent="0.45">
      <c r="A31" s="3" t="str">
        <f>+A3</f>
        <v>HYDRANTS # 113</v>
      </c>
      <c r="B31" s="4"/>
      <c r="C31" s="2"/>
      <c r="D31" s="8"/>
      <c r="E31" s="8"/>
      <c r="H31" s="9">
        <f>SUM(H4:H30)</f>
        <v>203378.25999999998</v>
      </c>
      <c r="I31" s="9">
        <f>SUM(I4:I30)</f>
        <v>0</v>
      </c>
      <c r="J31" s="9">
        <f>SUM(J4:J30)</f>
        <v>0</v>
      </c>
      <c r="K31" s="12">
        <f>SUM(K4:K30)</f>
        <v>203378.25999999998</v>
      </c>
      <c r="L31" s="16">
        <f>SUM(L4:L30)</f>
        <v>0</v>
      </c>
      <c r="M31" s="20"/>
      <c r="P31" s="9">
        <f>SUM(P4:P30)</f>
        <v>203378.25999999998</v>
      </c>
      <c r="R31" s="15">
        <f t="shared" ref="R31:AF31" si="7">SUM(R4:R30)</f>
        <v>21359.79</v>
      </c>
      <c r="S31" s="15">
        <f t="shared" si="7"/>
        <v>1995.8600000000001</v>
      </c>
      <c r="T31" s="15">
        <f t="shared" si="7"/>
        <v>2310.86</v>
      </c>
      <c r="U31" s="15">
        <f t="shared" si="7"/>
        <v>2463.0700000000002</v>
      </c>
      <c r="V31" s="15">
        <f t="shared" si="7"/>
        <v>2850.07</v>
      </c>
      <c r="W31" s="15">
        <f t="shared" si="7"/>
        <v>3272.07</v>
      </c>
      <c r="X31" s="15">
        <f t="shared" si="7"/>
        <v>3307.07</v>
      </c>
      <c r="Y31" s="15">
        <f t="shared" si="7"/>
        <v>3307.07</v>
      </c>
      <c r="Z31" s="15">
        <f t="shared" si="7"/>
        <v>3396.07</v>
      </c>
      <c r="AA31" s="15">
        <f t="shared" si="7"/>
        <v>3485.07</v>
      </c>
      <c r="AB31" s="15">
        <f t="shared" si="7"/>
        <v>3690.7400000000002</v>
      </c>
      <c r="AC31" s="15">
        <f t="shared" si="7"/>
        <v>4067.07</v>
      </c>
      <c r="AD31" s="15">
        <f t="shared" si="7"/>
        <v>4067.5800000000004</v>
      </c>
      <c r="AE31" s="15">
        <f t="shared" si="7"/>
        <v>4067.5800000000004</v>
      </c>
      <c r="AF31" s="15">
        <f t="shared" si="7"/>
        <v>4067.5800000000004</v>
      </c>
      <c r="AG31" s="15">
        <f t="shared" ref="AG31:AH31" si="8">SUM(AG4:AG30)</f>
        <v>4067.5800000000004</v>
      </c>
      <c r="AH31" s="16">
        <f t="shared" si="8"/>
        <v>4067.5800000000004</v>
      </c>
      <c r="AI31" s="16">
        <f>SUM(AI4:AI30)</f>
        <v>0</v>
      </c>
      <c r="AJ31" s="9"/>
      <c r="AK31" s="9">
        <f>SUM(AK4:AK30)</f>
        <v>71775.13</v>
      </c>
      <c r="AL31" s="9">
        <f>SUM(AL4:AL30)</f>
        <v>75842.710000000006</v>
      </c>
      <c r="AM31" s="9">
        <f>SUM(AM4:AM30)</f>
        <v>127535.55</v>
      </c>
      <c r="AN31" s="9">
        <f>SUM(AN4:AN30)</f>
        <v>0</v>
      </c>
    </row>
    <row r="32" spans="1:40" x14ac:dyDescent="0.45">
      <c r="H32" s="5"/>
      <c r="I32" s="5"/>
      <c r="J32" s="5"/>
      <c r="K32" s="5">
        <f>+H31+I31-J31-K31</f>
        <v>0</v>
      </c>
      <c r="M32" s="18"/>
      <c r="P32" s="5"/>
      <c r="R32" s="42">
        <f>SUM(R31:AC31)</f>
        <v>55504.81</v>
      </c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J32" s="5"/>
      <c r="AK32" s="5"/>
      <c r="AL32" s="5"/>
    </row>
    <row r="33" spans="8:38" x14ac:dyDescent="0.45">
      <c r="H33" s="5"/>
      <c r="I33" s="5"/>
      <c r="J33" s="5"/>
      <c r="K33" s="5"/>
      <c r="M33" s="18"/>
      <c r="P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J33" s="5"/>
      <c r="AK33" s="5"/>
      <c r="AL33" s="5"/>
    </row>
    <row r="34" spans="8:38" x14ac:dyDescent="0.45">
      <c r="H34" s="5"/>
      <c r="I34" s="5"/>
      <c r="J34" s="5"/>
      <c r="K34" s="5"/>
      <c r="M34" s="18"/>
      <c r="P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J34" s="5"/>
      <c r="AL34" s="5"/>
    </row>
    <row r="35" spans="8:38" x14ac:dyDescent="0.45">
      <c r="H35" s="5"/>
      <c r="I35" s="5"/>
      <c r="J35" s="5"/>
      <c r="K35" s="5"/>
      <c r="M35" s="18"/>
      <c r="P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J35" s="5"/>
      <c r="AL35" s="5"/>
    </row>
    <row r="36" spans="8:38" x14ac:dyDescent="0.45">
      <c r="H36" s="5"/>
      <c r="I36" s="5"/>
      <c r="J36" s="5"/>
      <c r="K36" s="5"/>
      <c r="M36" s="18"/>
      <c r="P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J36" s="5"/>
      <c r="AK36" s="5"/>
      <c r="AL36" s="5"/>
    </row>
    <row r="37" spans="8:38" x14ac:dyDescent="0.45">
      <c r="H37" s="5"/>
      <c r="I37" s="5"/>
      <c r="J37" s="5"/>
      <c r="K37" s="5"/>
      <c r="M37" s="18"/>
      <c r="P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J37" s="5"/>
      <c r="AK37" s="5"/>
      <c r="AL37" s="5"/>
    </row>
    <row r="38" spans="8:38" x14ac:dyDescent="0.45">
      <c r="H38" s="5"/>
      <c r="I38" s="5"/>
      <c r="J38" s="5"/>
      <c r="K38" s="5"/>
      <c r="M38" s="18"/>
      <c r="P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J38" s="5"/>
      <c r="AK38" s="5"/>
      <c r="AL38" s="5"/>
    </row>
    <row r="39" spans="8:38" x14ac:dyDescent="0.45">
      <c r="H39" s="5"/>
      <c r="I39" s="5"/>
      <c r="J39" s="5"/>
      <c r="K39" s="5"/>
      <c r="M39" s="18"/>
      <c r="P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J39" s="5"/>
      <c r="AK39" s="5"/>
      <c r="AL39" s="5"/>
    </row>
    <row r="40" spans="8:38" x14ac:dyDescent="0.45">
      <c r="H40" s="5"/>
      <c r="I40" s="5"/>
      <c r="J40" s="5"/>
      <c r="K40" s="5"/>
      <c r="M40" s="18"/>
      <c r="P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J40" s="5"/>
      <c r="AK40" s="5"/>
      <c r="AL40" s="5"/>
    </row>
    <row r="41" spans="8:38" x14ac:dyDescent="0.45">
      <c r="H41" s="5"/>
      <c r="I41" s="5"/>
      <c r="J41" s="5"/>
      <c r="K41" s="5"/>
      <c r="M41" s="18"/>
      <c r="P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J41" s="5"/>
      <c r="AK41" s="5"/>
      <c r="AL41" s="5"/>
    </row>
    <row r="42" spans="8:38" x14ac:dyDescent="0.45">
      <c r="H42" s="5"/>
      <c r="I42" s="5"/>
      <c r="J42" s="5"/>
      <c r="K42" s="5"/>
      <c r="M42" s="18"/>
      <c r="P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J42" s="5"/>
      <c r="AK42" s="5"/>
      <c r="AL42" s="5"/>
    </row>
    <row r="43" spans="8:38" x14ac:dyDescent="0.45">
      <c r="H43" s="5"/>
      <c r="I43" s="5"/>
      <c r="J43" s="5"/>
      <c r="K43" s="5"/>
      <c r="M43" s="18"/>
      <c r="P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J43" s="5"/>
      <c r="AK43" s="5"/>
      <c r="AL43" s="5"/>
    </row>
    <row r="44" spans="8:38" x14ac:dyDescent="0.45">
      <c r="H44" s="5"/>
      <c r="I44" s="5"/>
      <c r="J44" s="5"/>
      <c r="K44" s="5"/>
      <c r="M44" s="18"/>
      <c r="P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J44" s="5"/>
      <c r="AK44" s="5"/>
      <c r="AL44" s="5"/>
    </row>
    <row r="45" spans="8:38" x14ac:dyDescent="0.45">
      <c r="H45" s="5"/>
      <c r="I45" s="5"/>
      <c r="J45" s="5"/>
      <c r="K45" s="5"/>
      <c r="M45" s="18"/>
      <c r="P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J45" s="5"/>
      <c r="AK45" s="5"/>
      <c r="AL45" s="5"/>
    </row>
    <row r="46" spans="8:38" x14ac:dyDescent="0.45">
      <c r="H46" s="5"/>
      <c r="I46" s="5"/>
      <c r="J46" s="5"/>
      <c r="K46" s="5"/>
      <c r="M46" s="18"/>
      <c r="P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J46" s="5"/>
      <c r="AK46" s="5"/>
      <c r="AL46" s="5"/>
    </row>
    <row r="47" spans="8:38" x14ac:dyDescent="0.45">
      <c r="H47" s="5"/>
      <c r="I47" s="5"/>
      <c r="J47" s="5"/>
      <c r="K47" s="5"/>
      <c r="M47" s="18"/>
      <c r="P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J47" s="5"/>
      <c r="AK47" s="5"/>
      <c r="AL47" s="5"/>
    </row>
    <row r="48" spans="8:38" x14ac:dyDescent="0.45">
      <c r="H48" s="5"/>
      <c r="I48" s="5"/>
      <c r="J48" s="5"/>
      <c r="K48" s="5"/>
      <c r="M48" s="18"/>
      <c r="P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J48" s="5"/>
      <c r="AK48" s="5"/>
      <c r="AL48" s="5"/>
    </row>
    <row r="49" spans="8:38" x14ac:dyDescent="0.45">
      <c r="H49" s="5"/>
      <c r="I49" s="5"/>
      <c r="J49" s="5"/>
      <c r="K49" s="5"/>
      <c r="M49" s="18"/>
      <c r="P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J49" s="5"/>
      <c r="AK49" s="5"/>
      <c r="AL49" s="5"/>
    </row>
    <row r="50" spans="8:38" x14ac:dyDescent="0.45">
      <c r="H50" s="5"/>
      <c r="I50" s="5"/>
      <c r="J50" s="5"/>
      <c r="K50" s="5"/>
      <c r="M50" s="18"/>
      <c r="P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J50" s="5"/>
      <c r="AK50" s="5"/>
      <c r="AL50" s="5"/>
    </row>
    <row r="51" spans="8:38" x14ac:dyDescent="0.45">
      <c r="H51" s="5"/>
      <c r="I51" s="5"/>
      <c r="J51" s="5"/>
      <c r="K51" s="5"/>
      <c r="M51" s="18"/>
      <c r="P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J51" s="5"/>
      <c r="AK51" s="5"/>
      <c r="AL51" s="5"/>
    </row>
    <row r="52" spans="8:38" x14ac:dyDescent="0.45">
      <c r="H52" s="5"/>
      <c r="I52" s="5"/>
      <c r="J52" s="5"/>
      <c r="K52" s="5"/>
      <c r="M52" s="18"/>
      <c r="P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J52" s="5"/>
      <c r="AK52" s="5"/>
      <c r="AL52" s="5"/>
    </row>
    <row r="53" spans="8:38" x14ac:dyDescent="0.45">
      <c r="H53" s="5"/>
      <c r="I53" s="5"/>
      <c r="J53" s="5"/>
      <c r="K53" s="5"/>
      <c r="M53" s="18"/>
      <c r="P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J53" s="5"/>
      <c r="AK53" s="5"/>
      <c r="AL53" s="5"/>
    </row>
    <row r="54" spans="8:38" x14ac:dyDescent="0.45">
      <c r="H54" s="5"/>
      <c r="I54" s="5"/>
      <c r="J54" s="5"/>
      <c r="K54" s="5"/>
      <c r="M54" s="18"/>
      <c r="P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J54" s="5"/>
      <c r="AK54" s="5"/>
      <c r="AL54" s="5"/>
    </row>
    <row r="55" spans="8:38" x14ac:dyDescent="0.45">
      <c r="H55" s="5"/>
      <c r="I55" s="5"/>
      <c r="J55" s="5"/>
      <c r="K55" s="5"/>
      <c r="M55" s="18"/>
      <c r="P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J55" s="5"/>
      <c r="AK55" s="5"/>
      <c r="AL55" s="5"/>
    </row>
    <row r="56" spans="8:38" x14ac:dyDescent="0.45">
      <c r="H56" s="5"/>
      <c r="I56" s="5"/>
      <c r="J56" s="5"/>
      <c r="K56" s="5"/>
      <c r="M56" s="18"/>
      <c r="P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J56" s="5"/>
      <c r="AK56" s="5"/>
      <c r="AL56" s="5"/>
    </row>
    <row r="57" spans="8:38" x14ac:dyDescent="0.45">
      <c r="H57" s="5"/>
      <c r="I57" s="5"/>
      <c r="J57" s="5"/>
      <c r="K57" s="5"/>
      <c r="M57" s="18"/>
      <c r="P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J57" s="5"/>
      <c r="AK57" s="5"/>
      <c r="AL57" s="5"/>
    </row>
    <row r="58" spans="8:38" x14ac:dyDescent="0.45">
      <c r="H58" s="5"/>
      <c r="I58" s="5"/>
      <c r="J58" s="5"/>
      <c r="K58" s="5"/>
      <c r="M58" s="18"/>
      <c r="P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J58" s="5"/>
      <c r="AK58" s="5"/>
      <c r="AL58" s="5"/>
    </row>
    <row r="59" spans="8:38" x14ac:dyDescent="0.45">
      <c r="H59" s="5"/>
      <c r="I59" s="5"/>
      <c r="J59" s="5"/>
      <c r="K59" s="5"/>
      <c r="M59" s="18"/>
      <c r="P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J59" s="5"/>
      <c r="AK59" s="5"/>
      <c r="AL59" s="5"/>
    </row>
    <row r="60" spans="8:38" x14ac:dyDescent="0.45">
      <c r="H60" s="5"/>
      <c r="I60" s="5"/>
      <c r="J60" s="5"/>
      <c r="K60" s="5"/>
      <c r="M60" s="18"/>
      <c r="P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J60" s="5"/>
      <c r="AK60" s="5"/>
      <c r="AL60" s="5"/>
    </row>
    <row r="61" spans="8:38" x14ac:dyDescent="0.45">
      <c r="H61" s="5"/>
      <c r="I61" s="5"/>
      <c r="J61" s="5"/>
      <c r="K61" s="5"/>
      <c r="M61" s="18"/>
      <c r="P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J61" s="5"/>
      <c r="AK61" s="5"/>
      <c r="AL61" s="5"/>
    </row>
    <row r="62" spans="8:38" x14ac:dyDescent="0.45">
      <c r="H62" s="5"/>
      <c r="I62" s="5"/>
      <c r="J62" s="5"/>
      <c r="K62" s="5"/>
      <c r="M62" s="18"/>
      <c r="P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J62" s="5"/>
      <c r="AK62" s="5"/>
      <c r="AL62" s="5"/>
    </row>
    <row r="63" spans="8:38" x14ac:dyDescent="0.45">
      <c r="H63" s="5"/>
      <c r="I63" s="5"/>
      <c r="J63" s="5"/>
      <c r="K63" s="5"/>
      <c r="M63" s="18"/>
      <c r="P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J63" s="5"/>
      <c r="AK63" s="5"/>
      <c r="AL63" s="5"/>
    </row>
    <row r="64" spans="8:38" x14ac:dyDescent="0.45">
      <c r="H64" s="5"/>
      <c r="I64" s="5"/>
      <c r="J64" s="5"/>
      <c r="K64" s="5"/>
      <c r="M64" s="18"/>
      <c r="P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J64" s="5"/>
      <c r="AK64" s="5"/>
      <c r="AL64" s="5"/>
    </row>
    <row r="65" spans="8:38" x14ac:dyDescent="0.45">
      <c r="H65" s="5"/>
      <c r="I65" s="5"/>
      <c r="J65" s="5"/>
      <c r="K65" s="5"/>
      <c r="M65" s="18"/>
      <c r="P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J65" s="5"/>
      <c r="AK65" s="5"/>
      <c r="AL65" s="5"/>
    </row>
    <row r="66" spans="8:38" x14ac:dyDescent="0.45">
      <c r="H66" s="5"/>
      <c r="I66" s="5"/>
      <c r="J66" s="5"/>
      <c r="K66" s="5"/>
      <c r="M66" s="18"/>
      <c r="P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J66" s="5"/>
      <c r="AK66" s="5"/>
      <c r="AL66" s="5"/>
    </row>
    <row r="67" spans="8:38" x14ac:dyDescent="0.45">
      <c r="H67" s="5"/>
      <c r="I67" s="5"/>
      <c r="J67" s="5"/>
      <c r="K67" s="5"/>
      <c r="M67" s="18"/>
      <c r="P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J67" s="5"/>
      <c r="AK67" s="5"/>
      <c r="AL67" s="5"/>
    </row>
    <row r="68" spans="8:38" x14ac:dyDescent="0.45">
      <c r="H68" s="5"/>
      <c r="I68" s="5"/>
      <c r="J68" s="5"/>
      <c r="K68" s="5"/>
      <c r="M68" s="18"/>
      <c r="P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J68" s="5"/>
      <c r="AK68" s="5"/>
      <c r="AL68" s="5"/>
    </row>
    <row r="69" spans="8:38" x14ac:dyDescent="0.45">
      <c r="H69" s="5"/>
      <c r="I69" s="5"/>
      <c r="J69" s="5"/>
      <c r="K69" s="5"/>
      <c r="M69" s="18"/>
      <c r="P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J69" s="5"/>
      <c r="AK69" s="5"/>
      <c r="AL69" s="5"/>
    </row>
    <row r="70" spans="8:38" x14ac:dyDescent="0.45">
      <c r="H70" s="5"/>
      <c r="I70" s="5"/>
      <c r="J70" s="5"/>
      <c r="K70" s="5"/>
      <c r="M70" s="18"/>
      <c r="P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J70" s="5"/>
      <c r="AK70" s="5"/>
      <c r="AL70" s="5"/>
    </row>
    <row r="71" spans="8:38" x14ac:dyDescent="0.45">
      <c r="H71" s="5"/>
      <c r="I71" s="5"/>
      <c r="J71" s="5"/>
      <c r="K71" s="5"/>
      <c r="M71" s="18"/>
      <c r="P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J71" s="5"/>
      <c r="AK71" s="5"/>
      <c r="AL71" s="5"/>
    </row>
    <row r="72" spans="8:38" x14ac:dyDescent="0.45">
      <c r="H72" s="5"/>
      <c r="I72" s="5"/>
      <c r="J72" s="5"/>
      <c r="K72" s="5"/>
      <c r="M72" s="18"/>
      <c r="P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J72" s="5"/>
      <c r="AK72" s="5"/>
      <c r="AL72" s="5"/>
    </row>
    <row r="73" spans="8:38" x14ac:dyDescent="0.45">
      <c r="H73" s="5"/>
      <c r="I73" s="5"/>
      <c r="J73" s="5"/>
      <c r="K73" s="5"/>
      <c r="M73" s="18"/>
      <c r="P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J73" s="5"/>
      <c r="AK73" s="5"/>
      <c r="AL73" s="5"/>
    </row>
    <row r="74" spans="8:38" x14ac:dyDescent="0.45">
      <c r="H74" s="5"/>
      <c r="I74" s="5"/>
      <c r="J74" s="5"/>
      <c r="K74" s="5"/>
      <c r="M74" s="18"/>
      <c r="P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J74" s="5"/>
      <c r="AK74" s="5"/>
      <c r="AL74" s="5"/>
    </row>
    <row r="75" spans="8:38" x14ac:dyDescent="0.45">
      <c r="H75" s="5"/>
      <c r="I75" s="5"/>
      <c r="J75" s="5"/>
      <c r="K75" s="5"/>
      <c r="M75" s="18"/>
      <c r="P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J75" s="5"/>
      <c r="AK75" s="5"/>
      <c r="AL75" s="5"/>
    </row>
    <row r="76" spans="8:38" x14ac:dyDescent="0.45">
      <c r="H76" s="5"/>
      <c r="I76" s="5"/>
      <c r="J76" s="5"/>
      <c r="K76" s="5"/>
      <c r="M76" s="18"/>
      <c r="P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J76" s="5"/>
      <c r="AK76" s="5"/>
      <c r="AL76" s="5"/>
    </row>
    <row r="77" spans="8:38" x14ac:dyDescent="0.45">
      <c r="H77" s="5"/>
      <c r="I77" s="5"/>
      <c r="J77" s="5"/>
      <c r="K77" s="5"/>
      <c r="M77" s="18"/>
      <c r="P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J77" s="5"/>
      <c r="AK77" s="5"/>
      <c r="AL77" s="5"/>
    </row>
    <row r="78" spans="8:38" x14ac:dyDescent="0.45">
      <c r="H78" s="5"/>
      <c r="I78" s="5"/>
      <c r="J78" s="5"/>
      <c r="K78" s="5"/>
      <c r="M78" s="18"/>
      <c r="P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J78" s="5"/>
      <c r="AK78" s="5"/>
      <c r="AL78" s="5"/>
    </row>
    <row r="79" spans="8:38" x14ac:dyDescent="0.45">
      <c r="H79" s="5"/>
      <c r="I79" s="5"/>
      <c r="J79" s="5"/>
      <c r="K79" s="5"/>
      <c r="M79" s="18"/>
      <c r="P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J79" s="5"/>
      <c r="AK79" s="5"/>
      <c r="AL79" s="5"/>
    </row>
    <row r="80" spans="8:38" x14ac:dyDescent="0.45">
      <c r="H80" s="5"/>
      <c r="I80" s="5"/>
      <c r="J80" s="5"/>
      <c r="K80" s="5"/>
      <c r="M80" s="18"/>
      <c r="P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J80" s="5"/>
      <c r="AK80" s="5"/>
      <c r="AL80" s="5"/>
    </row>
    <row r="81" spans="8:38" x14ac:dyDescent="0.45">
      <c r="H81" s="5"/>
      <c r="I81" s="5"/>
      <c r="J81" s="5"/>
      <c r="K81" s="5"/>
      <c r="M81" s="18"/>
      <c r="P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J81" s="5"/>
      <c r="AK81" s="5"/>
      <c r="AL81" s="5"/>
    </row>
    <row r="82" spans="8:38" x14ac:dyDescent="0.45">
      <c r="H82" s="5"/>
      <c r="I82" s="5"/>
      <c r="J82" s="5"/>
      <c r="K82" s="5"/>
      <c r="M82" s="18"/>
      <c r="P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J82" s="5"/>
      <c r="AK82" s="5"/>
      <c r="AL82" s="5"/>
    </row>
    <row r="83" spans="8:38" x14ac:dyDescent="0.45">
      <c r="H83" s="5"/>
      <c r="I83" s="5"/>
      <c r="J83" s="5"/>
      <c r="K83" s="5"/>
      <c r="M83" s="18"/>
      <c r="P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J83" s="5"/>
      <c r="AK83" s="5"/>
      <c r="AL83" s="5"/>
    </row>
    <row r="84" spans="8:38" x14ac:dyDescent="0.45">
      <c r="H84" s="5"/>
      <c r="I84" s="5"/>
      <c r="J84" s="5"/>
      <c r="K84" s="5"/>
      <c r="M84" s="18"/>
      <c r="P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J84" s="5"/>
      <c r="AK84" s="5"/>
      <c r="AL84" s="5"/>
    </row>
    <row r="85" spans="8:38" x14ac:dyDescent="0.45">
      <c r="H85" s="5"/>
      <c r="I85" s="5"/>
      <c r="J85" s="5"/>
      <c r="K85" s="5"/>
      <c r="M85" s="18"/>
      <c r="P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J85" s="5"/>
      <c r="AK85" s="5"/>
      <c r="AL85" s="5"/>
    </row>
    <row r="86" spans="8:38" x14ac:dyDescent="0.45">
      <c r="H86" s="5"/>
      <c r="I86" s="5"/>
      <c r="J86" s="5"/>
      <c r="K86" s="5"/>
      <c r="M86" s="18"/>
      <c r="P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J86" s="5"/>
      <c r="AK86" s="5"/>
      <c r="AL86" s="5"/>
    </row>
    <row r="87" spans="8:38" x14ac:dyDescent="0.45">
      <c r="H87" s="5"/>
      <c r="I87" s="5"/>
      <c r="J87" s="5"/>
      <c r="K87" s="5"/>
      <c r="M87" s="18"/>
      <c r="P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J87" s="5"/>
      <c r="AK87" s="5"/>
      <c r="AL87" s="5"/>
    </row>
    <row r="88" spans="8:38" x14ac:dyDescent="0.45">
      <c r="H88" s="5"/>
      <c r="I88" s="5"/>
      <c r="J88" s="5"/>
      <c r="K88" s="5"/>
      <c r="M88" s="18"/>
      <c r="P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J88" s="5"/>
      <c r="AK88" s="5"/>
      <c r="AL88" s="5"/>
    </row>
    <row r="89" spans="8:38" x14ac:dyDescent="0.45">
      <c r="H89" s="5"/>
      <c r="I89" s="5"/>
      <c r="J89" s="5"/>
      <c r="K89" s="5"/>
      <c r="M89" s="18"/>
      <c r="P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J89" s="5"/>
      <c r="AK89" s="5"/>
      <c r="AL89" s="5"/>
    </row>
    <row r="90" spans="8:38" x14ac:dyDescent="0.45">
      <c r="H90" s="5"/>
      <c r="I90" s="5"/>
      <c r="J90" s="5"/>
      <c r="K90" s="5"/>
      <c r="M90" s="18"/>
      <c r="P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J90" s="5"/>
      <c r="AK90" s="5"/>
      <c r="AL90" s="5"/>
    </row>
    <row r="91" spans="8:38" x14ac:dyDescent="0.45">
      <c r="H91" s="5"/>
      <c r="I91" s="5"/>
      <c r="J91" s="5"/>
      <c r="K91" s="5"/>
      <c r="M91" s="18"/>
      <c r="P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J91" s="5"/>
      <c r="AK91" s="5"/>
      <c r="AL91" s="5"/>
    </row>
    <row r="92" spans="8:38" x14ac:dyDescent="0.45">
      <c r="H92" s="5"/>
      <c r="I92" s="5"/>
      <c r="J92" s="5"/>
      <c r="K92" s="5"/>
      <c r="M92" s="18"/>
      <c r="P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J92" s="5"/>
      <c r="AK92" s="5"/>
      <c r="AL92" s="5"/>
    </row>
    <row r="93" spans="8:38" x14ac:dyDescent="0.45">
      <c r="H93" s="5"/>
      <c r="I93" s="5"/>
      <c r="J93" s="5"/>
      <c r="K93" s="5"/>
      <c r="M93" s="18"/>
      <c r="P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J93" s="5"/>
      <c r="AK93" s="5"/>
      <c r="AL93" s="5"/>
    </row>
    <row r="94" spans="8:38" x14ac:dyDescent="0.45">
      <c r="H94" s="5"/>
      <c r="I94" s="5"/>
      <c r="J94" s="5"/>
      <c r="K94" s="5"/>
      <c r="M94" s="18"/>
      <c r="P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J94" s="5"/>
      <c r="AK94" s="5"/>
      <c r="AL94" s="5"/>
    </row>
    <row r="95" spans="8:38" x14ac:dyDescent="0.45">
      <c r="H95" s="5"/>
      <c r="I95" s="5"/>
      <c r="J95" s="5"/>
      <c r="K95" s="5"/>
      <c r="M95" s="18"/>
      <c r="P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J95" s="5"/>
      <c r="AK95" s="5"/>
      <c r="AL95" s="5"/>
    </row>
    <row r="96" spans="8:38" x14ac:dyDescent="0.45">
      <c r="H96" s="5"/>
      <c r="I96" s="5"/>
      <c r="J96" s="5"/>
      <c r="K96" s="5"/>
      <c r="M96" s="18"/>
      <c r="P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J96" s="5"/>
      <c r="AK96" s="5"/>
      <c r="AL96" s="5"/>
    </row>
    <row r="97" spans="8:38" x14ac:dyDescent="0.45">
      <c r="H97" s="5"/>
      <c r="I97" s="5"/>
      <c r="J97" s="5"/>
      <c r="K97" s="5"/>
      <c r="M97" s="18"/>
      <c r="P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J97" s="5"/>
      <c r="AK97" s="5"/>
      <c r="AL97" s="5"/>
    </row>
    <row r="98" spans="8:38" x14ac:dyDescent="0.45">
      <c r="H98" s="5"/>
      <c r="I98" s="5"/>
      <c r="J98" s="5"/>
      <c r="K98" s="5"/>
      <c r="M98" s="18"/>
      <c r="P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J98" s="5"/>
      <c r="AK98" s="5"/>
      <c r="AL98" s="5"/>
    </row>
    <row r="99" spans="8:38" x14ac:dyDescent="0.45">
      <c r="H99" s="5"/>
      <c r="I99" s="5"/>
      <c r="J99" s="5"/>
      <c r="K99" s="5"/>
      <c r="M99" s="18"/>
      <c r="P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J99" s="5"/>
      <c r="AK99" s="5"/>
      <c r="AL99" s="5"/>
    </row>
    <row r="100" spans="8:38" x14ac:dyDescent="0.45">
      <c r="H100" s="5"/>
      <c r="I100" s="5"/>
      <c r="J100" s="5"/>
      <c r="K100" s="5"/>
      <c r="M100" s="18"/>
      <c r="P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J100" s="5"/>
      <c r="AK100" s="5"/>
      <c r="AL100" s="5"/>
    </row>
    <row r="101" spans="8:38" x14ac:dyDescent="0.45">
      <c r="H101" s="5"/>
      <c r="I101" s="5"/>
      <c r="J101" s="5"/>
      <c r="K101" s="5"/>
      <c r="M101" s="18"/>
      <c r="P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J101" s="5"/>
      <c r="AK101" s="5"/>
      <c r="AL101" s="5"/>
    </row>
    <row r="102" spans="8:38" x14ac:dyDescent="0.45">
      <c r="H102" s="5"/>
      <c r="I102" s="5"/>
      <c r="J102" s="5"/>
      <c r="K102" s="5"/>
      <c r="M102" s="18"/>
      <c r="P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J102" s="5"/>
      <c r="AK102" s="5"/>
      <c r="AL102" s="5"/>
    </row>
    <row r="103" spans="8:38" x14ac:dyDescent="0.45">
      <c r="H103" s="5"/>
      <c r="I103" s="5"/>
      <c r="J103" s="5"/>
      <c r="K103" s="5"/>
      <c r="M103" s="18"/>
      <c r="P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J103" s="5"/>
      <c r="AK103" s="5"/>
      <c r="AL103" s="5"/>
    </row>
    <row r="104" spans="8:38" x14ac:dyDescent="0.45">
      <c r="H104" s="5"/>
      <c r="I104" s="5"/>
      <c r="J104" s="5"/>
      <c r="K104" s="5"/>
      <c r="M104" s="18"/>
      <c r="P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J104" s="5"/>
      <c r="AK104" s="5"/>
      <c r="AL104" s="5"/>
    </row>
    <row r="105" spans="8:38" x14ac:dyDescent="0.45">
      <c r="H105" s="5"/>
      <c r="I105" s="5"/>
      <c r="J105" s="5"/>
      <c r="K105" s="5"/>
      <c r="M105" s="18"/>
      <c r="P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J105" s="5"/>
      <c r="AK105" s="5"/>
      <c r="AL105" s="5"/>
    </row>
    <row r="106" spans="8:38" x14ac:dyDescent="0.45">
      <c r="H106" s="5"/>
      <c r="I106" s="5"/>
      <c r="J106" s="5"/>
      <c r="K106" s="5"/>
      <c r="M106" s="18"/>
      <c r="P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J106" s="5"/>
      <c r="AK106" s="5"/>
      <c r="AL106" s="5"/>
    </row>
    <row r="107" spans="8:38" x14ac:dyDescent="0.45">
      <c r="H107" s="5"/>
      <c r="I107" s="5"/>
      <c r="J107" s="5"/>
      <c r="K107" s="5"/>
      <c r="M107" s="18"/>
      <c r="P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J107" s="5"/>
      <c r="AK107" s="5"/>
      <c r="AL107" s="5"/>
    </row>
    <row r="108" spans="8:38" x14ac:dyDescent="0.45">
      <c r="H108" s="5"/>
      <c r="I108" s="5"/>
      <c r="J108" s="5"/>
      <c r="K108" s="5"/>
      <c r="M108" s="18"/>
      <c r="P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J108" s="5"/>
      <c r="AK108" s="5"/>
      <c r="AL108" s="5"/>
    </row>
    <row r="109" spans="8:38" x14ac:dyDescent="0.45">
      <c r="H109" s="5"/>
      <c r="I109" s="5"/>
      <c r="J109" s="5"/>
      <c r="K109" s="5"/>
      <c r="M109" s="18"/>
      <c r="P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J109" s="5"/>
      <c r="AK109" s="5"/>
      <c r="AL109" s="5"/>
    </row>
    <row r="110" spans="8:38" x14ac:dyDescent="0.45">
      <c r="H110" s="5"/>
      <c r="I110" s="5"/>
      <c r="J110" s="5"/>
      <c r="K110" s="5"/>
      <c r="M110" s="18"/>
      <c r="P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J110" s="5"/>
      <c r="AK110" s="5"/>
      <c r="AL110" s="5"/>
    </row>
    <row r="111" spans="8:38" x14ac:dyDescent="0.45">
      <c r="H111" s="5"/>
      <c r="I111" s="5"/>
      <c r="J111" s="5"/>
      <c r="K111" s="5"/>
      <c r="M111" s="18"/>
      <c r="P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J111" s="5"/>
      <c r="AK111" s="5"/>
      <c r="AL111" s="5"/>
    </row>
    <row r="112" spans="8:38" x14ac:dyDescent="0.45">
      <c r="H112" s="5"/>
      <c r="I112" s="5"/>
      <c r="J112" s="5"/>
      <c r="K112" s="5"/>
      <c r="M112" s="18"/>
      <c r="P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J112" s="5"/>
      <c r="AK112" s="5"/>
      <c r="AL112" s="5"/>
    </row>
    <row r="113" spans="8:38" x14ac:dyDescent="0.45">
      <c r="H113" s="5"/>
      <c r="I113" s="5"/>
      <c r="J113" s="5"/>
      <c r="K113" s="5"/>
      <c r="M113" s="18"/>
      <c r="P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J113" s="5"/>
      <c r="AK113" s="5"/>
      <c r="AL113" s="5"/>
    </row>
    <row r="114" spans="8:38" x14ac:dyDescent="0.45">
      <c r="H114" s="5"/>
      <c r="I114" s="5"/>
      <c r="J114" s="5"/>
      <c r="K114" s="5"/>
      <c r="M114" s="18"/>
      <c r="P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J114" s="5"/>
      <c r="AK114" s="5"/>
      <c r="AL114" s="5"/>
    </row>
    <row r="115" spans="8:38" x14ac:dyDescent="0.45">
      <c r="H115" s="5"/>
      <c r="I115" s="5"/>
      <c r="J115" s="5"/>
      <c r="K115" s="5"/>
      <c r="M115" s="18"/>
      <c r="P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J115" s="5"/>
      <c r="AK115" s="5"/>
      <c r="AL115" s="5"/>
    </row>
    <row r="116" spans="8:38" x14ac:dyDescent="0.45">
      <c r="H116" s="5"/>
      <c r="I116" s="5"/>
      <c r="J116" s="5"/>
      <c r="K116" s="5"/>
      <c r="M116" s="18"/>
      <c r="P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J116" s="5"/>
      <c r="AK116" s="5"/>
      <c r="AL116" s="5"/>
    </row>
    <row r="117" spans="8:38" x14ac:dyDescent="0.45">
      <c r="H117" s="5"/>
      <c r="I117" s="5"/>
      <c r="J117" s="5"/>
      <c r="K117" s="5"/>
      <c r="M117" s="18"/>
      <c r="P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J117" s="5"/>
      <c r="AK117" s="5"/>
      <c r="AL117" s="5"/>
    </row>
    <row r="118" spans="8:38" x14ac:dyDescent="0.45">
      <c r="H118" s="5"/>
      <c r="I118" s="5"/>
      <c r="J118" s="5"/>
      <c r="K118" s="5"/>
      <c r="M118" s="18"/>
      <c r="P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J118" s="5"/>
      <c r="AK118" s="5"/>
      <c r="AL118" s="5"/>
    </row>
    <row r="119" spans="8:38" x14ac:dyDescent="0.45">
      <c r="H119" s="5"/>
      <c r="I119" s="5"/>
      <c r="J119" s="5"/>
      <c r="K119" s="5"/>
      <c r="M119" s="18"/>
      <c r="P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J119" s="5"/>
      <c r="AK119" s="5"/>
      <c r="AL119" s="5"/>
    </row>
    <row r="120" spans="8:38" x14ac:dyDescent="0.45">
      <c r="H120" s="5"/>
      <c r="I120" s="5"/>
      <c r="J120" s="5"/>
      <c r="K120" s="5"/>
      <c r="M120" s="18"/>
      <c r="P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J120" s="5"/>
      <c r="AK120" s="5"/>
      <c r="AL120" s="5"/>
    </row>
    <row r="121" spans="8:38" x14ac:dyDescent="0.45">
      <c r="H121" s="5"/>
      <c r="I121" s="5"/>
      <c r="J121" s="5"/>
      <c r="K121" s="5"/>
      <c r="M121" s="18"/>
      <c r="P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J121" s="5"/>
      <c r="AL121" s="5"/>
    </row>
    <row r="122" spans="8:38" x14ac:dyDescent="0.45">
      <c r="H122" s="5"/>
      <c r="I122" s="5"/>
      <c r="J122" s="5"/>
      <c r="K122" s="5"/>
      <c r="M122" s="18"/>
      <c r="P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J122" s="5"/>
      <c r="AL122" s="5"/>
    </row>
    <row r="123" spans="8:38" x14ac:dyDescent="0.45">
      <c r="H123" s="5"/>
      <c r="I123" s="5"/>
      <c r="J123" s="5"/>
      <c r="K123" s="5"/>
      <c r="M123" s="18"/>
      <c r="P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J123" s="5"/>
      <c r="AL123" s="5"/>
    </row>
    <row r="124" spans="8:38" x14ac:dyDescent="0.45">
      <c r="H124" s="5"/>
      <c r="I124" s="5"/>
      <c r="J124" s="5"/>
      <c r="K124" s="5"/>
      <c r="M124" s="18"/>
      <c r="P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J124" s="5"/>
      <c r="AL124" s="5"/>
    </row>
    <row r="125" spans="8:38" x14ac:dyDescent="0.45">
      <c r="H125" s="5"/>
      <c r="I125" s="5"/>
      <c r="J125" s="5"/>
      <c r="K125" s="5"/>
      <c r="M125" s="18"/>
      <c r="P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J125" s="5"/>
      <c r="AL125" s="5"/>
    </row>
    <row r="126" spans="8:38" x14ac:dyDescent="0.45">
      <c r="H126" s="5"/>
      <c r="I126" s="5"/>
      <c r="J126" s="5"/>
      <c r="K126" s="5"/>
      <c r="M126" s="18"/>
      <c r="P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J126" s="5"/>
      <c r="AL126" s="5"/>
    </row>
    <row r="127" spans="8:38" x14ac:dyDescent="0.45">
      <c r="H127" s="5"/>
      <c r="I127" s="5"/>
      <c r="J127" s="5"/>
      <c r="K127" s="5"/>
      <c r="M127" s="18"/>
      <c r="P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J127" s="5"/>
      <c r="AL127" s="5"/>
    </row>
    <row r="128" spans="8:38" x14ac:dyDescent="0.45">
      <c r="H128" s="5"/>
      <c r="I128" s="5"/>
      <c r="J128" s="5"/>
      <c r="K128" s="5"/>
      <c r="M128" s="18"/>
      <c r="P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J128" s="5"/>
      <c r="AL128" s="5"/>
    </row>
    <row r="129" spans="8:38" x14ac:dyDescent="0.45">
      <c r="H129" s="5"/>
      <c r="I129" s="5"/>
      <c r="J129" s="5"/>
      <c r="K129" s="5"/>
      <c r="M129" s="18"/>
      <c r="P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J129" s="5"/>
      <c r="AL129" s="5"/>
    </row>
    <row r="130" spans="8:38" x14ac:dyDescent="0.45">
      <c r="H130" s="5"/>
      <c r="I130" s="5"/>
      <c r="J130" s="5"/>
      <c r="K130" s="5"/>
      <c r="M130" s="18"/>
      <c r="P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J130" s="5"/>
      <c r="AL130" s="5"/>
    </row>
    <row r="131" spans="8:38" x14ac:dyDescent="0.45">
      <c r="H131" s="5"/>
      <c r="I131" s="5"/>
      <c r="J131" s="5"/>
      <c r="K131" s="5"/>
      <c r="M131" s="18"/>
      <c r="P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J131" s="5"/>
      <c r="AL131" s="5"/>
    </row>
    <row r="132" spans="8:38" x14ac:dyDescent="0.45">
      <c r="H132" s="5"/>
      <c r="I132" s="5"/>
      <c r="J132" s="5"/>
      <c r="K132" s="5"/>
      <c r="M132" s="18"/>
      <c r="P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J132" s="5"/>
      <c r="AL132" s="5"/>
    </row>
    <row r="133" spans="8:38" x14ac:dyDescent="0.45">
      <c r="H133" s="5"/>
      <c r="I133" s="5"/>
      <c r="J133" s="5"/>
      <c r="K133" s="5"/>
      <c r="M133" s="18"/>
      <c r="P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J133" s="5"/>
      <c r="AL133" s="5"/>
    </row>
    <row r="134" spans="8:38" x14ac:dyDescent="0.45">
      <c r="H134" s="5"/>
      <c r="I134" s="5"/>
      <c r="J134" s="5"/>
      <c r="K134" s="5"/>
      <c r="M134" s="18"/>
      <c r="P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J134" s="5"/>
      <c r="AL134" s="5"/>
    </row>
    <row r="135" spans="8:38" x14ac:dyDescent="0.45">
      <c r="H135" s="5"/>
      <c r="I135" s="5"/>
      <c r="J135" s="5"/>
      <c r="K135" s="5"/>
      <c r="M135" s="18"/>
      <c r="P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J135" s="5"/>
      <c r="AL135" s="5"/>
    </row>
    <row r="136" spans="8:38" x14ac:dyDescent="0.45">
      <c r="H136" s="5"/>
      <c r="I136" s="5"/>
      <c r="J136" s="5"/>
      <c r="K136" s="5"/>
      <c r="M136" s="18"/>
      <c r="P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J136" s="5"/>
      <c r="AL136" s="5"/>
    </row>
    <row r="137" spans="8:38" x14ac:dyDescent="0.45">
      <c r="H137" s="5"/>
      <c r="I137" s="5"/>
      <c r="J137" s="5"/>
      <c r="K137" s="5"/>
      <c r="M137" s="18"/>
      <c r="P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J137" s="5"/>
      <c r="AL137" s="5"/>
    </row>
    <row r="138" spans="8:38" x14ac:dyDescent="0.45">
      <c r="H138" s="5"/>
      <c r="I138" s="5"/>
      <c r="J138" s="5"/>
      <c r="K138" s="5"/>
      <c r="M138" s="18"/>
      <c r="P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J138" s="5"/>
      <c r="AL138" s="5"/>
    </row>
    <row r="139" spans="8:38" x14ac:dyDescent="0.45">
      <c r="H139" s="5"/>
      <c r="I139" s="5"/>
      <c r="J139" s="5"/>
      <c r="K139" s="5"/>
      <c r="M139" s="18"/>
      <c r="P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J139" s="5"/>
      <c r="AL139" s="5"/>
    </row>
    <row r="140" spans="8:38" x14ac:dyDescent="0.45">
      <c r="H140" s="5"/>
      <c r="I140" s="5"/>
      <c r="J140" s="5"/>
      <c r="K140" s="5"/>
      <c r="M140" s="18"/>
      <c r="P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J140" s="5"/>
      <c r="AL140" s="5"/>
    </row>
  </sheetData>
  <conditionalFormatting sqref="AM1:AM1048576">
    <cfRule type="cellIs" dxfId="30" priority="2" operator="lessThan">
      <formula>0</formula>
    </cfRule>
  </conditionalFormatting>
  <conditionalFormatting sqref="AN31">
    <cfRule type="cellIs" dxfId="29" priority="1" operator="lessThan">
      <formula>0</formula>
    </cfRule>
  </conditionalFormatting>
  <printOptions gridLines="1"/>
  <pageMargins left="0.7" right="0.7" top="1.3958333333333333" bottom="0.75" header="0.3" footer="0.3"/>
  <pageSetup paperSize="5" scale="64" fitToHeight="0" orientation="landscape" r:id="rId1"/>
  <headerFooter>
    <oddHeader>&amp;C&amp;"-,Bold"&amp;14NORTH SHELBY WATER COMPANY
DEPRECIATION SCHEDULE 
SUMMARY SHEET
DECEMBER 31, 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3"/>
  <sheetViews>
    <sheetView zoomScaleNormal="100" workbookViewId="0">
      <selection activeCell="E22" sqref="B2:E22"/>
    </sheetView>
  </sheetViews>
  <sheetFormatPr defaultRowHeight="14.25" x14ac:dyDescent="0.45"/>
  <cols>
    <col min="1" max="1" width="34.3984375" bestFit="1" customWidth="1"/>
    <col min="2" max="2" width="14.59765625" customWidth="1"/>
    <col min="3" max="3" width="13.265625" customWidth="1"/>
    <col min="4" max="4" width="15.1328125" customWidth="1"/>
    <col min="5" max="5" width="14.59765625" bestFit="1" customWidth="1"/>
    <col min="6" max="7" width="5.1328125" hidden="1" customWidth="1"/>
    <col min="8" max="8" width="13.59765625" hidden="1" customWidth="1"/>
    <col min="9" max="9" width="3.265625" customWidth="1"/>
    <col min="10" max="10" width="12.3984375" bestFit="1" customWidth="1"/>
    <col min="11" max="11" width="12.59765625" hidden="1" customWidth="1"/>
    <col min="12" max="12" width="2.86328125" hidden="1" customWidth="1"/>
    <col min="13" max="13" width="14.265625" hidden="1" customWidth="1"/>
    <col min="14" max="14" width="2.86328125" hidden="1" customWidth="1"/>
    <col min="15" max="15" width="13.265625" hidden="1" customWidth="1"/>
    <col min="16" max="16" width="9.1328125"/>
    <col min="17" max="18" width="14.265625" style="7" hidden="1" customWidth="1"/>
    <col min="19" max="19" width="13.265625" style="7" hidden="1" customWidth="1"/>
    <col min="20" max="20" width="6.73046875" hidden="1" customWidth="1"/>
    <col min="21" max="21" width="11.265625" style="7" bestFit="1" customWidth="1"/>
    <col min="22" max="22" width="14.265625" bestFit="1" customWidth="1"/>
    <col min="23" max="23" width="16.73046875" bestFit="1" customWidth="1"/>
  </cols>
  <sheetData>
    <row r="1" spans="1:23" s="43" customFormat="1" x14ac:dyDescent="0.45">
      <c r="B1" s="44"/>
      <c r="E1" s="44">
        <v>44561</v>
      </c>
      <c r="H1" s="44">
        <v>44196</v>
      </c>
      <c r="J1" s="43">
        <v>2021</v>
      </c>
      <c r="K1" s="43">
        <v>2021</v>
      </c>
      <c r="M1" s="44">
        <v>44561</v>
      </c>
      <c r="O1" s="43">
        <v>2021</v>
      </c>
      <c r="Q1" s="65"/>
      <c r="R1" s="65"/>
      <c r="S1" s="65"/>
      <c r="U1" s="65"/>
    </row>
    <row r="2" spans="1:23" x14ac:dyDescent="0.45">
      <c r="B2" s="43" t="str">
        <f>+'105'!H1</f>
        <v>BEGINNING</v>
      </c>
      <c r="C2" s="43"/>
      <c r="D2" s="43"/>
      <c r="E2" s="43" t="str">
        <f>+'105'!K1</f>
        <v>ENDING</v>
      </c>
      <c r="F2" s="43"/>
      <c r="G2" s="43"/>
      <c r="H2" s="43" t="s">
        <v>39</v>
      </c>
      <c r="J2" s="43" t="s">
        <v>41</v>
      </c>
      <c r="M2" s="43" t="s">
        <v>39</v>
      </c>
      <c r="O2" s="43" t="s">
        <v>466</v>
      </c>
      <c r="V2" s="43"/>
      <c r="W2" s="43"/>
    </row>
    <row r="3" spans="1:23" x14ac:dyDescent="0.45">
      <c r="B3" s="43" t="str">
        <f>+'105'!H2</f>
        <v>BALANCE</v>
      </c>
      <c r="C3" s="43" t="str">
        <f>+'105'!I2</f>
        <v>ADDITIONS</v>
      </c>
      <c r="D3" s="43" t="str">
        <f>+'105'!J2</f>
        <v>RETIREMENTS</v>
      </c>
      <c r="E3" s="43" t="str">
        <f>+'105'!K2</f>
        <v>BALANCE</v>
      </c>
      <c r="F3" s="43"/>
      <c r="G3" s="43"/>
      <c r="H3" s="43" t="s">
        <v>40</v>
      </c>
      <c r="J3" s="43" t="s">
        <v>40</v>
      </c>
      <c r="K3" t="s">
        <v>399</v>
      </c>
      <c r="M3" s="43" t="s">
        <v>40</v>
      </c>
      <c r="O3" s="43" t="s">
        <v>467</v>
      </c>
      <c r="V3" s="43"/>
      <c r="W3" s="43"/>
    </row>
    <row r="4" spans="1:23" x14ac:dyDescent="0.45">
      <c r="A4" t="str">
        <f>+'105'!A3</f>
        <v>STRUCTURES &amp; IMPROVEMENTS # 105</v>
      </c>
      <c r="B4" s="68">
        <f>+'105'!K31-'105'!I31-'105'!L31</f>
        <v>22159.23</v>
      </c>
      <c r="C4" s="11">
        <f>+'105'!I31</f>
        <v>0</v>
      </c>
      <c r="D4" s="85">
        <f>-'105'!L31</f>
        <v>0</v>
      </c>
      <c r="E4" s="68">
        <f>+'105'!K31</f>
        <v>22159.23</v>
      </c>
      <c r="F4" s="11">
        <f>+B4+C4-D4-E4</f>
        <v>0</v>
      </c>
      <c r="G4" s="11"/>
      <c r="H4" s="69">
        <v>14212.99</v>
      </c>
      <c r="J4" s="116">
        <f>+'105'!AH31+93.14</f>
        <v>1570.4200000000003</v>
      </c>
      <c r="K4" s="42">
        <f>+'105'!AI31</f>
        <v>0</v>
      </c>
      <c r="M4" s="11">
        <f>+H4+J4+K4</f>
        <v>15783.41</v>
      </c>
      <c r="O4" s="42">
        <f>+'105'!AN31</f>
        <v>0</v>
      </c>
      <c r="Q4" s="7">
        <v>22742.05</v>
      </c>
      <c r="R4" s="7">
        <f>+B4-Q4</f>
        <v>-582.81999999999971</v>
      </c>
      <c r="S4" s="7">
        <v>11444.72</v>
      </c>
      <c r="T4" s="11">
        <f>+S4-H4</f>
        <v>-2768.2700000000004</v>
      </c>
      <c r="V4" s="43"/>
      <c r="W4" s="43"/>
    </row>
    <row r="5" spans="1:23" x14ac:dyDescent="0.45">
      <c r="A5" t="str">
        <f>+'107'!A3</f>
        <v>STANDPIPES # 107</v>
      </c>
      <c r="B5" s="68">
        <f>+'107'!K31-'107'!I31-'107'!L31</f>
        <v>4980129.2700000005</v>
      </c>
      <c r="C5" s="11">
        <f>+'107'!I31</f>
        <v>0</v>
      </c>
      <c r="D5" s="85">
        <f>-'107'!L31</f>
        <v>0</v>
      </c>
      <c r="E5" s="68">
        <f>+'107'!K31</f>
        <v>4980129.2700000005</v>
      </c>
      <c r="F5" s="11">
        <f>+B5+C5-D5-E5</f>
        <v>0</v>
      </c>
      <c r="G5" s="11"/>
      <c r="H5" s="69">
        <f>+'107'!R31+'107'!S31+'107'!T31+'107'!U31+'107'!V31+'107'!W31+'107'!X31+'107'!Y31+'107'!Z31+'107'!AA31+'107'!AB31+'107'!AC31+'107'!AD31+'107'!AE31+'107'!AF31+'107'!AG31</f>
        <v>974627.82500000019</v>
      </c>
      <c r="J5" s="42">
        <f>+'107'!AH31</f>
        <v>101115.95</v>
      </c>
      <c r="K5" s="42">
        <f>+'107'!AI31</f>
        <v>0</v>
      </c>
      <c r="M5" s="11">
        <f>+H5+J5+K5</f>
        <v>1075743.7750000001</v>
      </c>
      <c r="O5" s="42">
        <f>+'107'!AN31</f>
        <v>0</v>
      </c>
      <c r="Q5" s="7">
        <v>3171721.44</v>
      </c>
      <c r="R5" s="7">
        <f t="shared" ref="R5:R18" si="0">+B5-Q5</f>
        <v>1808407.8300000005</v>
      </c>
      <c r="S5" s="7">
        <v>936453.62</v>
      </c>
      <c r="T5" s="11">
        <f t="shared" ref="T5:T18" si="1">+S5-H5</f>
        <v>-38174.205000000191</v>
      </c>
      <c r="V5" s="43"/>
      <c r="W5" s="43"/>
    </row>
    <row r="6" spans="1:23" x14ac:dyDescent="0.45">
      <c r="A6" t="s">
        <v>54</v>
      </c>
      <c r="B6" s="68">
        <f>+'108'!K31-'108'!I31-'108'!L31</f>
        <v>14666.42</v>
      </c>
      <c r="C6" s="11">
        <f>+'108'!I31</f>
        <v>0</v>
      </c>
      <c r="D6" s="85">
        <f>'108'!L31</f>
        <v>0</v>
      </c>
      <c r="E6" s="68">
        <f>+'108'!K31</f>
        <v>14666.42</v>
      </c>
      <c r="F6" s="11">
        <f t="shared" ref="F6:F19" si="2">+B6+C6-D6-E6</f>
        <v>0</v>
      </c>
      <c r="G6" s="11"/>
      <c r="H6" s="69">
        <f>+'108'!R31+'108'!S31+'108'!T31+'108'!U31+'108'!V31+'108'!W31+'108'!X31+'108'!Y31+'108'!Z31+'108'!AA31+'108'!AB31+'108'!AC31+'108'!AD31+'108'!AE31+'108'!AF31+'108'!AG31</f>
        <v>13932.99</v>
      </c>
      <c r="J6" s="42">
        <f>+'108'!AH31</f>
        <v>293.33</v>
      </c>
      <c r="K6" s="42">
        <f>+'108'!AI31</f>
        <v>0</v>
      </c>
      <c r="M6" s="11">
        <f>+H6+J6+K6</f>
        <v>14226.32</v>
      </c>
      <c r="O6" s="42">
        <f>+'108'!AN31</f>
        <v>0</v>
      </c>
      <c r="Q6" s="7">
        <v>14666.42</v>
      </c>
      <c r="R6" s="7">
        <f t="shared" si="0"/>
        <v>0</v>
      </c>
      <c r="S6" s="7">
        <v>13346.33</v>
      </c>
      <c r="T6" s="11">
        <f t="shared" si="1"/>
        <v>-586.65999999999985</v>
      </c>
      <c r="V6" s="43"/>
      <c r="W6" s="43"/>
    </row>
    <row r="7" spans="1:23" x14ac:dyDescent="0.45">
      <c r="A7" t="str">
        <f>+'109 (4)'!A3</f>
        <v>WATER DISTRIBUTION MAINS # 109</v>
      </c>
      <c r="B7" s="68">
        <f>+'109 (6)'!K43-'109 (6)'!I43-'109 (6)'!L43</f>
        <v>15481380.719999999</v>
      </c>
      <c r="C7" s="11">
        <f>+'109 (6)'!I43</f>
        <v>139289</v>
      </c>
      <c r="D7" s="85">
        <f>'109 (6)'!L43</f>
        <v>0</v>
      </c>
      <c r="E7" s="68">
        <f>+'109 (6)'!K43</f>
        <v>15620669.719999999</v>
      </c>
      <c r="F7" s="11">
        <f t="shared" si="2"/>
        <v>0</v>
      </c>
      <c r="G7" s="11"/>
      <c r="H7" s="69">
        <f>+'109 (6)'!R43+'109 (6)'!S43+'109 (6)'!T43+'109 (6)'!U43+'109 (6)'!V43+'109 (6)'!W43+'109 (6)'!X43+'109 (6)'!Y43+'109 (6)'!Z43+'109 (6)'!AA43+'109 (6)'!AB43+'109 (6)'!AC43+'109 (6)'!AD43+'109 (6)'!AE43+'109 (6)'!AF43+'109 (6)'!AG43</f>
        <v>5679821.0310000004</v>
      </c>
      <c r="J7" s="42">
        <f>+'109 (6)'!AH43</f>
        <v>312413.40000000002</v>
      </c>
      <c r="K7" s="42">
        <f>+'109 (6)'!AI43</f>
        <v>0</v>
      </c>
      <c r="M7" s="11">
        <f t="shared" ref="M7:M8" si="3">+H7+J7+K7</f>
        <v>5992234.4310000008</v>
      </c>
      <c r="O7" s="42">
        <f>+'109 (6)'!AN43</f>
        <v>0</v>
      </c>
      <c r="P7" s="66"/>
      <c r="Q7" s="75">
        <v>14617833.279999999</v>
      </c>
      <c r="R7" s="7">
        <f t="shared" si="0"/>
        <v>863547.43999999948</v>
      </c>
      <c r="S7" s="75">
        <v>5069501.26</v>
      </c>
      <c r="T7" s="11">
        <f t="shared" si="1"/>
        <v>-610319.77100000065</v>
      </c>
      <c r="U7" s="67"/>
    </row>
    <row r="8" spans="1:23" x14ac:dyDescent="0.45">
      <c r="A8" t="str">
        <f>+'110 (2)'!A3</f>
        <v>SERVICES # 110</v>
      </c>
      <c r="B8" s="68">
        <f>+'110 (2)'!K35-'110 (2)'!I35-'110 (2)'!L35</f>
        <v>637056.93999999994</v>
      </c>
      <c r="C8" s="11">
        <f>+'110 (2)'!I35</f>
        <v>33280</v>
      </c>
      <c r="D8" s="85">
        <f>'110 (2)'!L35</f>
        <v>0</v>
      </c>
      <c r="E8" s="68">
        <f>+'110 (2)'!K35</f>
        <v>670336.93999999994</v>
      </c>
      <c r="F8" s="11">
        <f t="shared" si="2"/>
        <v>0</v>
      </c>
      <c r="G8" s="11"/>
      <c r="H8" s="69">
        <f>+'110 (2)'!R35+'110 (2)'!S35+'110 (2)'!T35+'110 (2)'!U35+'110 (2)'!V35+'110 (2)'!W35+'110 (2)'!X35+'110 (2)'!Y35+'110 (2)'!Z35+'110 (2)'!AA35+'110 (2)'!AB35+'110 (2)'!AC35+'110 (2)'!AD35+'110 (2)'!AE35+'110 (2)'!AF35+'110 (2)'!AG35</f>
        <v>543022.65999999992</v>
      </c>
      <c r="J8" s="42">
        <f>+'110 (2)'!AH35</f>
        <v>21575.814999999999</v>
      </c>
      <c r="K8" s="42">
        <f>+'110 (2)'!AI35</f>
        <v>0</v>
      </c>
      <c r="M8" s="11">
        <f t="shared" si="3"/>
        <v>564598.47499999986</v>
      </c>
      <c r="O8" s="42">
        <f>+'110 (2)'!AN35</f>
        <v>12844.759999999998</v>
      </c>
      <c r="Q8" s="7">
        <v>805987.71</v>
      </c>
      <c r="R8" s="7">
        <f t="shared" si="0"/>
        <v>-168930.77000000002</v>
      </c>
      <c r="S8" s="7">
        <v>501612.1</v>
      </c>
      <c r="T8" s="11">
        <f t="shared" si="1"/>
        <v>-41410.559999999939</v>
      </c>
    </row>
    <row r="9" spans="1:23" x14ac:dyDescent="0.45">
      <c r="A9" t="str">
        <f>+'111 (2)'!A3</f>
        <v>METERS # 111</v>
      </c>
      <c r="B9" s="68">
        <f>+'111 (3)'!K39-'111 (3)'!I39-'111 (3)'!L39</f>
        <v>908249.87000000011</v>
      </c>
      <c r="C9" s="11">
        <f>+'111 (3)'!I39</f>
        <v>341947.49</v>
      </c>
      <c r="D9" s="85">
        <f>-'111 (3)'!L39</f>
        <v>15749.24</v>
      </c>
      <c r="E9" s="68">
        <f>+'111 (3)'!K39</f>
        <v>1234448.1200000001</v>
      </c>
      <c r="F9" s="11">
        <f t="shared" si="2"/>
        <v>0</v>
      </c>
      <c r="G9" s="11"/>
      <c r="H9" s="68">
        <f>+'111 (3)'!R39+'111 (3)'!S39+'111 (3)'!T39+'111 (3)'!U39+'111 (3)'!V39+'111 (3)'!W39+'111 (3)'!X39+'111 (3)'!Y39+'111 (3)'!Z39+'111 (3)'!AA39+'111 (3)'!AB39+'111 (3)'!AC39+'111 (3)'!AD39+'111 (3)'!AE39+'111 (3)'!AF39+'111 (3)'!AG39</f>
        <v>289782.12900000002</v>
      </c>
      <c r="J9" s="42">
        <f>+'111 (3)'!AH39</f>
        <v>35251.635000000002</v>
      </c>
      <c r="K9" s="42">
        <f>+'111 (3)'!AI39</f>
        <v>-15749.24</v>
      </c>
      <c r="M9" s="11">
        <f t="shared" ref="M9:M17" si="4">+H9+J9+K9</f>
        <v>309284.52400000003</v>
      </c>
      <c r="O9" s="42">
        <f>+'111 (3)'!AN39</f>
        <v>11856.689999999997</v>
      </c>
      <c r="Q9" s="7">
        <v>693735.42</v>
      </c>
      <c r="R9" s="7">
        <f t="shared" si="0"/>
        <v>214514.45000000007</v>
      </c>
      <c r="S9" s="7">
        <v>275060.98</v>
      </c>
      <c r="T9" s="11">
        <f t="shared" si="1"/>
        <v>-14721.149000000034</v>
      </c>
    </row>
    <row r="10" spans="1:23" x14ac:dyDescent="0.45">
      <c r="A10" t="str">
        <f>+'112 (2)'!A3</f>
        <v>METER INSTALLATION # 112</v>
      </c>
      <c r="B10" s="68">
        <f>+'112 (2)'!K35-'112 (2)'!I35-'112 (2)'!L35</f>
        <v>506353.52</v>
      </c>
      <c r="C10" s="11">
        <f>+'112 (2)'!I35</f>
        <v>109515</v>
      </c>
      <c r="D10" s="85">
        <f>-'112 (2)'!L35</f>
        <v>0</v>
      </c>
      <c r="E10" s="68">
        <f>+'112 (2)'!K35</f>
        <v>615868.52</v>
      </c>
      <c r="F10" s="11">
        <f t="shared" si="2"/>
        <v>0</v>
      </c>
      <c r="G10" s="11"/>
      <c r="H10" s="68">
        <f>+'112 (2)'!R35+'112 (2)'!S35+'112 (2)'!T35+'112 (2)'!U35+'112 (2)'!V35+'112 (2)'!W35+'112 (2)'!X35+'112 (2)'!Y35+'112 (2)'!Z35+'112 (2)'!AA35+'112 (2)'!AB35+'112 (2)'!AC35+'112 (2)'!AD35+'112 (2)'!AE35+'112 (2)'!AF35+'112 (2)'!AG35</f>
        <v>379073.44500000007</v>
      </c>
      <c r="J10" s="42">
        <f>+'112 (2)'!AH35</f>
        <v>18703.72</v>
      </c>
      <c r="K10" s="42">
        <f>+'112 (2)'!AI35</f>
        <v>0</v>
      </c>
      <c r="M10" s="11">
        <f t="shared" si="4"/>
        <v>397777.16500000004</v>
      </c>
      <c r="O10" s="42">
        <f>+'112 (2)'!AN35</f>
        <v>0</v>
      </c>
      <c r="P10" s="66"/>
      <c r="Q10" s="75">
        <v>556985.72</v>
      </c>
      <c r="R10" s="7">
        <f t="shared" si="0"/>
        <v>-50632.199999999953</v>
      </c>
      <c r="S10" s="75">
        <v>350564.13</v>
      </c>
      <c r="T10" s="11">
        <f t="shared" si="1"/>
        <v>-28509.315000000061</v>
      </c>
      <c r="U10" s="67"/>
    </row>
    <row r="11" spans="1:23" x14ac:dyDescent="0.45">
      <c r="A11" t="str">
        <f>+'113'!A3</f>
        <v>HYDRANTS # 113</v>
      </c>
      <c r="B11" s="68">
        <f>+'113 (2)'!K36-'113 (2)'!I36-'113 (2)'!L36</f>
        <v>282436.09999999998</v>
      </c>
      <c r="C11" s="11">
        <f>+'113 (2)'!I36</f>
        <v>6392.86</v>
      </c>
      <c r="D11" s="85">
        <f>-'113 (2)'!L36</f>
        <v>0</v>
      </c>
      <c r="E11" s="68">
        <f>+'113 (2)'!K36</f>
        <v>288828.95999999996</v>
      </c>
      <c r="F11" s="11">
        <f t="shared" si="2"/>
        <v>0</v>
      </c>
      <c r="G11" s="11"/>
      <c r="H11" s="69">
        <f>+'113 (2)'!R36+'113 (2)'!S36+'113 (2)'!T36+'113 (2)'!U36+'113 (2)'!V36+'113 (2)'!W36+'113 (2)'!X36+'113 (2)'!Y36+'113 (2)'!Z36+'113 (2)'!AA36+'113 (2)'!AB36+'113 (2)'!AC36+'113 (2)'!AD36+'113 (2)'!AE36+'113 (2)'!AF36+'113 (2)'!AG36</f>
        <v>76259.55</v>
      </c>
      <c r="J11" s="42">
        <f>+'113 (2)'!AH36</f>
        <v>5776.6</v>
      </c>
      <c r="K11" s="42">
        <f>+'113 (2)'!AI36</f>
        <v>0</v>
      </c>
      <c r="M11" s="11">
        <f t="shared" si="4"/>
        <v>82036.150000000009</v>
      </c>
      <c r="O11" s="42">
        <f>+'113 (2)'!AN36</f>
        <v>0</v>
      </c>
      <c r="Q11" s="7">
        <v>238418.26</v>
      </c>
      <c r="R11" s="7">
        <f t="shared" si="0"/>
        <v>44017.839999999967</v>
      </c>
      <c r="S11" s="7">
        <v>65402.25</v>
      </c>
      <c r="T11" s="11">
        <f t="shared" si="1"/>
        <v>-10857.300000000003</v>
      </c>
    </row>
    <row r="12" spans="1:23" x14ac:dyDescent="0.45">
      <c r="A12" t="str">
        <f>+'115'!A3</f>
        <v>PUMPING STATION EQUIP # 115</v>
      </c>
      <c r="B12" s="68">
        <f>+'115 (3)'!K37-'115 (3)'!I37-'115 (3)'!L37</f>
        <v>2239520.92</v>
      </c>
      <c r="C12" s="11">
        <f>+'115 (3)'!I37</f>
        <v>0</v>
      </c>
      <c r="D12" s="85">
        <f>-'115 (3)'!L37</f>
        <v>0</v>
      </c>
      <c r="E12" s="68">
        <f>+'115 (3)'!K37</f>
        <v>2239520.92</v>
      </c>
      <c r="F12" s="11">
        <f>+B12+C12-D12-E12</f>
        <v>0</v>
      </c>
      <c r="G12" s="11"/>
      <c r="H12" s="69">
        <f>+'115 (3)'!R37+'115 (3)'!S37+'115 (3)'!T37+'115 (3)'!U37+'115 (3)'!V37+'115 (3)'!W37+'115 (3)'!X37+'115 (3)'!Y37+'115 (3)'!Z37+'115 (3)'!AA37+'115 (3)'!AB37+'115 (3)'!AC37+'115 (3)'!AD37+'115 (3)'!AE37+'115 (3)'!AF37+'115 (3)'!AG37</f>
        <v>1292073.29</v>
      </c>
      <c r="J12" s="42">
        <f>+'115 (3)'!AH37</f>
        <v>130346.64</v>
      </c>
      <c r="K12" s="42">
        <f>+'115 (3)'!AI37</f>
        <v>0</v>
      </c>
      <c r="M12" s="11">
        <f t="shared" si="4"/>
        <v>1422419.93</v>
      </c>
      <c r="O12" s="42">
        <f>+'115 (3)'!AN37</f>
        <v>0</v>
      </c>
      <c r="Q12" s="7">
        <v>2586775.7799999998</v>
      </c>
      <c r="R12" s="7">
        <f t="shared" si="0"/>
        <v>-347254.85999999987</v>
      </c>
      <c r="S12" s="7">
        <v>1042952.88</v>
      </c>
      <c r="T12" s="11">
        <f t="shared" si="1"/>
        <v>-249120.41000000003</v>
      </c>
    </row>
    <row r="13" spans="1:23" x14ac:dyDescent="0.45">
      <c r="A13" t="s">
        <v>251</v>
      </c>
      <c r="B13" s="68">
        <f>+'116'!K31-'116'!I31-'116'!L31</f>
        <v>0</v>
      </c>
      <c r="C13" s="11">
        <f>+'116'!I31</f>
        <v>0</v>
      </c>
      <c r="D13" s="85">
        <f>-'116'!L31</f>
        <v>0</v>
      </c>
      <c r="E13" s="68">
        <f>+'116'!K31</f>
        <v>0</v>
      </c>
      <c r="F13" s="11">
        <f t="shared" si="2"/>
        <v>0</v>
      </c>
      <c r="G13" s="11"/>
      <c r="H13" s="69">
        <f>+'116'!R31+'116'!S31+'116'!T31+'116'!U31+'116'!V31+'116'!W31+'116'!X31+'116'!Y31+'116'!Z31+'116'!AA31+'116'!AB31+'116'!AC31+'116'!AD31+'116'!AE31+'116'!AF31+'116'!AG31</f>
        <v>7722.4700000000012</v>
      </c>
      <c r="J13" s="42">
        <f>+'116'!AH31</f>
        <v>0</v>
      </c>
      <c r="K13" s="42">
        <f>+'116'!AI31</f>
        <v>0</v>
      </c>
      <c r="M13" s="11">
        <f t="shared" si="4"/>
        <v>7722.4700000000012</v>
      </c>
      <c r="O13" s="42">
        <f>+'116'!AN31</f>
        <v>0</v>
      </c>
      <c r="Q13" s="7">
        <v>7722.47</v>
      </c>
      <c r="R13" s="7">
        <f t="shared" si="0"/>
        <v>-7722.47</v>
      </c>
      <c r="S13" s="7">
        <v>7722.47</v>
      </c>
      <c r="T13" s="11">
        <f t="shared" si="1"/>
        <v>0</v>
      </c>
    </row>
    <row r="14" spans="1:23" x14ac:dyDescent="0.45">
      <c r="A14" t="str">
        <f>+'149'!A3</f>
        <v>BUILDING # 149</v>
      </c>
      <c r="B14" s="68">
        <f>+'149'!K31-'149'!I31-'149'!L31</f>
        <v>432403.22</v>
      </c>
      <c r="C14" s="11">
        <f>+'149'!I31</f>
        <v>0</v>
      </c>
      <c r="D14" s="85">
        <f>-'149'!L31</f>
        <v>0</v>
      </c>
      <c r="E14" s="68">
        <f>+'149'!K31</f>
        <v>432403.22</v>
      </c>
      <c r="F14" s="11">
        <f t="shared" si="2"/>
        <v>0</v>
      </c>
      <c r="G14" s="11"/>
      <c r="H14" s="69">
        <f>+'149'!R31+'149'!S31+'149'!T31+'149'!U31+'149'!V31+'149'!W31+'149'!X31+'149'!Y31+'149'!Z31+'149'!AA31+'149'!AB31+'149'!AC31+'149'!AD31+'149'!AE31+'149'!AF31+'149'!AG31</f>
        <v>165109.80999999997</v>
      </c>
      <c r="J14" s="42">
        <f>+'149'!AH31</f>
        <v>14413.44</v>
      </c>
      <c r="K14" s="42">
        <f>+'149'!AI31</f>
        <v>0</v>
      </c>
      <c r="M14" s="11">
        <f t="shared" si="4"/>
        <v>179523.24999999997</v>
      </c>
      <c r="O14" s="42">
        <f>+'149'!AN31</f>
        <v>0</v>
      </c>
      <c r="P14" s="66"/>
      <c r="Q14" s="75">
        <v>457871.97</v>
      </c>
      <c r="R14" s="7">
        <f t="shared" si="0"/>
        <v>-25468.75</v>
      </c>
      <c r="S14" s="75">
        <v>139169.32</v>
      </c>
      <c r="T14" s="11">
        <f t="shared" si="1"/>
        <v>-25940.489999999962</v>
      </c>
      <c r="U14" s="67"/>
    </row>
    <row r="15" spans="1:23" x14ac:dyDescent="0.45">
      <c r="A15" t="s">
        <v>269</v>
      </c>
      <c r="B15" s="68">
        <f>+'150 (4)'!K38-'150 (4)'!I38-'150 (4)'!L38</f>
        <v>100107.47</v>
      </c>
      <c r="C15" s="11">
        <f>+'150 (4)'!I38</f>
        <v>0</v>
      </c>
      <c r="D15" s="85">
        <f>-'150 (4)'!L38</f>
        <v>0</v>
      </c>
      <c r="E15" s="68">
        <f>+'150 (4)'!K38</f>
        <v>100107.47</v>
      </c>
      <c r="F15" s="11">
        <f t="shared" si="2"/>
        <v>0</v>
      </c>
      <c r="H15" s="69">
        <f>+'150 (4)'!R38+'150 (4)'!S38+'150 (4)'!T38+'150 (4)'!U38+'150 (4)'!V38+'150 (4)'!W38+'150 (4)'!X38+'150 (4)'!Y38+'150 (4)'!Z38+'150 (4)'!AA38+'150 (4)'!AB38+'150 (4)'!AC38+'150 (4)'!AD38+'150 (4)'!AE38+'150 (4)'!AF38+'150 (4)'!AG38</f>
        <v>88319.880000000034</v>
      </c>
      <c r="J15" s="42">
        <f>+'150 (4)'!AH38</f>
        <v>14744.149999999998</v>
      </c>
      <c r="K15" s="42">
        <f>+'150 (4)'!AI38</f>
        <v>0</v>
      </c>
      <c r="M15" s="11">
        <f t="shared" si="4"/>
        <v>103064.03000000003</v>
      </c>
      <c r="O15" s="42">
        <f>+'150 (4)'!AN38</f>
        <v>14203.43</v>
      </c>
      <c r="Q15" s="7">
        <v>181339.8</v>
      </c>
      <c r="R15" s="7">
        <f t="shared" si="0"/>
        <v>-81232.329999999987</v>
      </c>
      <c r="S15" s="7">
        <v>147619.93</v>
      </c>
      <c r="T15" s="11">
        <f t="shared" si="1"/>
        <v>59300.049999999959</v>
      </c>
    </row>
    <row r="16" spans="1:23" x14ac:dyDescent="0.45">
      <c r="A16" t="s">
        <v>320</v>
      </c>
      <c r="B16" s="68">
        <f>+'155 (2)'!K38-'155 (2)'!I38-'155 (2)'!L38</f>
        <v>348855.07</v>
      </c>
      <c r="C16" s="11">
        <f>+'155 (2)'!I38</f>
        <v>127258.18</v>
      </c>
      <c r="D16" s="85">
        <f>-'155 (2)'!L38</f>
        <v>72600.75</v>
      </c>
      <c r="E16" s="68">
        <f>+'155 (2)'!K38</f>
        <v>403512.5</v>
      </c>
      <c r="F16" s="11">
        <f t="shared" si="2"/>
        <v>0</v>
      </c>
      <c r="H16" s="69">
        <f>+'155 (2)'!R38+'155 (2)'!S38+'155 (2)'!T38+'155 (2)'!U38+'155 (2)'!V38+'155 (2)'!W38+'155 (2)'!X38+'155 (2)'!Y38+'155 (2)'!Z38+'155 (2)'!AA38+'155 (2)'!AB38+'155 (2)'!AC38+'155 (2)'!AD38+'155 (2)'!AE38+'155 (2)'!AF38+'155 (2)'!AG38</f>
        <v>296799.06000000006</v>
      </c>
      <c r="J16" s="42">
        <f>+'155 (2)'!AH38</f>
        <v>72106.48000000001</v>
      </c>
      <c r="K16" s="42">
        <f>+'155 (2)'!AI38</f>
        <v>-65795.55</v>
      </c>
      <c r="M16" s="11">
        <f t="shared" si="4"/>
        <v>303109.99000000005</v>
      </c>
      <c r="O16" s="42">
        <f>+'155 (2)'!AN38</f>
        <v>0</v>
      </c>
      <c r="Q16" s="7">
        <v>437508.97</v>
      </c>
      <c r="R16" s="7">
        <f t="shared" si="0"/>
        <v>-88653.899999999965</v>
      </c>
      <c r="S16" s="7">
        <v>276823.49</v>
      </c>
      <c r="T16" s="11">
        <f t="shared" si="1"/>
        <v>-19975.570000000065</v>
      </c>
    </row>
    <row r="17" spans="1:21" x14ac:dyDescent="0.45">
      <c r="A17" t="str">
        <f>+'157'!A3</f>
        <v>SHOP EQUIPMENT # 157</v>
      </c>
      <c r="B17" s="68">
        <f>+'157 (3)'!K37-'157 (3)'!I37-'157 (3)'!L37</f>
        <v>96859.27</v>
      </c>
      <c r="C17" s="11">
        <f>+'157 (3)'!I37</f>
        <v>62852.7</v>
      </c>
      <c r="D17" s="85">
        <f>-'157 (3)'!L37</f>
        <v>0</v>
      </c>
      <c r="E17" s="68">
        <f>+'157 (3)'!K37</f>
        <v>159711.97</v>
      </c>
      <c r="F17" s="11">
        <f t="shared" si="2"/>
        <v>0</v>
      </c>
      <c r="H17" s="69">
        <f>+'157 (3)'!R37+'157 (3)'!S37+'157 (3)'!T37+'157 (3)'!U37+'157 (3)'!V37+'157 (3)'!W37+'157 (3)'!X37+'157 (3)'!Y37+'157 (3)'!Z37+'157 (3)'!AA37+'157 (3)'!AB37+'157 (3)'!AC37+'157 (3)'!AD37+'157 (3)'!AE37+'157 (3)'!AF37+'157 (3)'!AG37</f>
        <v>170825.71000000002</v>
      </c>
      <c r="J17" s="42">
        <f>+'157 (3)'!AH37</f>
        <v>18870.239999999998</v>
      </c>
      <c r="K17" s="42">
        <f>+'157 (3)'!AI37</f>
        <v>0</v>
      </c>
      <c r="M17" s="11">
        <f t="shared" si="4"/>
        <v>189695.95</v>
      </c>
      <c r="O17" s="42">
        <f>+'157 (3)'!AN37</f>
        <v>0</v>
      </c>
      <c r="P17" s="66"/>
      <c r="Q17" s="75">
        <v>221591.67</v>
      </c>
      <c r="R17" s="7">
        <f t="shared" si="0"/>
        <v>-124732.40000000001</v>
      </c>
      <c r="S17" s="75">
        <v>157668.4</v>
      </c>
      <c r="T17" s="11">
        <f t="shared" si="1"/>
        <v>-13157.310000000027</v>
      </c>
      <c r="U17" s="67"/>
    </row>
    <row r="18" spans="1:21" x14ac:dyDescent="0.45">
      <c r="B18" s="76">
        <f>SUM(B4:B17)</f>
        <v>26050178.02</v>
      </c>
      <c r="C18" s="11">
        <f>SUM(C4:C17)</f>
        <v>820535.23</v>
      </c>
      <c r="D18" s="85">
        <f t="shared" ref="D18" si="5">SUM(D4:D17)</f>
        <v>88349.99</v>
      </c>
      <c r="E18" s="11">
        <f>SUM(E4:E17)</f>
        <v>26782363.259999998</v>
      </c>
      <c r="F18" s="11">
        <f t="shared" si="2"/>
        <v>0</v>
      </c>
      <c r="H18" s="76">
        <f>SUM(H4:H17)</f>
        <v>9991582.8400000036</v>
      </c>
      <c r="J18" s="11">
        <f>SUM(J4:J17)</f>
        <v>747181.82</v>
      </c>
      <c r="K18" s="85">
        <f>SUM(K4:K17)</f>
        <v>-81544.790000000008</v>
      </c>
      <c r="M18" s="11">
        <f>+H18+J18+K18</f>
        <v>10657219.870000005</v>
      </c>
      <c r="O18" s="11">
        <f>SUM(O4:O17)</f>
        <v>38904.879999999997</v>
      </c>
      <c r="Q18" s="7">
        <f>SUM(Q4:Q17)</f>
        <v>24014900.960000001</v>
      </c>
      <c r="R18" s="7">
        <f t="shared" si="0"/>
        <v>2035277.0599999987</v>
      </c>
      <c r="S18" s="7">
        <f>SUM(S4:S17)</f>
        <v>8995341.879999999</v>
      </c>
      <c r="T18" s="11">
        <f t="shared" si="1"/>
        <v>-996240.96000000462</v>
      </c>
    </row>
    <row r="19" spans="1:21" x14ac:dyDescent="0.45">
      <c r="D19" s="86"/>
      <c r="E19" s="11">
        <f>+B18+C18-D18-E18</f>
        <v>0</v>
      </c>
      <c r="F19" s="11">
        <f t="shared" si="2"/>
        <v>0</v>
      </c>
    </row>
    <row r="20" spans="1:21" x14ac:dyDescent="0.45">
      <c r="A20" t="s">
        <v>446</v>
      </c>
      <c r="B20" s="24">
        <v>0</v>
      </c>
      <c r="C20" s="24">
        <v>202144</v>
      </c>
      <c r="D20" s="24">
        <v>202144</v>
      </c>
      <c r="E20" s="11">
        <f>+B20+C20-D20</f>
        <v>0</v>
      </c>
      <c r="F20" s="11"/>
      <c r="H20" s="111">
        <v>0</v>
      </c>
      <c r="J20" s="42"/>
      <c r="K20" s="42"/>
      <c r="M20" s="11"/>
      <c r="O20" s="11"/>
    </row>
    <row r="21" spans="1:21" x14ac:dyDescent="0.45">
      <c r="D21" s="86"/>
    </row>
    <row r="22" spans="1:21" x14ac:dyDescent="0.45">
      <c r="A22" t="s">
        <v>3</v>
      </c>
      <c r="B22" s="54">
        <f>+B18+B20</f>
        <v>26050178.02</v>
      </c>
      <c r="C22" s="11">
        <f t="shared" ref="C22:E22" si="6">+C18+C20</f>
        <v>1022679.23</v>
      </c>
      <c r="D22" s="85">
        <f t="shared" si="6"/>
        <v>290493.99</v>
      </c>
      <c r="E22" s="11">
        <f t="shared" si="6"/>
        <v>26782363.259999998</v>
      </c>
      <c r="H22" s="53">
        <f>+H18+H20</f>
        <v>9991582.8400000036</v>
      </c>
      <c r="I22" s="53"/>
      <c r="J22" s="5">
        <f>+J18+J20</f>
        <v>747181.82</v>
      </c>
      <c r="K22" s="84">
        <f t="shared" ref="K22" si="7">+K18+K20</f>
        <v>-81544.790000000008</v>
      </c>
      <c r="L22" s="53"/>
      <c r="M22" s="5">
        <f>+M18+M20</f>
        <v>10657219.870000005</v>
      </c>
      <c r="N22" s="53"/>
      <c r="O22" s="5"/>
    </row>
    <row r="23" spans="1:21" x14ac:dyDescent="0.45">
      <c r="B23" s="5"/>
      <c r="C23" s="5"/>
      <c r="D23" s="5"/>
      <c r="E23" s="5"/>
      <c r="F23" s="5"/>
    </row>
    <row r="24" spans="1:21" x14ac:dyDescent="0.45">
      <c r="A24" t="s">
        <v>513</v>
      </c>
      <c r="B24" s="5">
        <f>+B22-H22</f>
        <v>16058595.179999996</v>
      </c>
      <c r="C24" s="5"/>
      <c r="D24" s="5"/>
      <c r="E24" s="5">
        <f>+E22-M22</f>
        <v>16125143.389999993</v>
      </c>
      <c r="F24" s="5"/>
      <c r="J24" s="72">
        <f>SUM(J4:J13)</f>
        <v>627047.51</v>
      </c>
      <c r="K24" s="73" t="s">
        <v>477</v>
      </c>
    </row>
    <row r="25" spans="1:21" x14ac:dyDescent="0.45">
      <c r="B25" s="5"/>
      <c r="C25" s="5"/>
      <c r="D25" s="5"/>
      <c r="E25" s="5"/>
      <c r="F25" s="5"/>
      <c r="J25" s="74">
        <f>SUM(J14:J17)</f>
        <v>120134.31</v>
      </c>
      <c r="K25" s="73" t="s">
        <v>478</v>
      </c>
    </row>
    <row r="26" spans="1:21" ht="14.65" thickBot="1" x14ac:dyDescent="0.5">
      <c r="D26" s="5"/>
      <c r="E26" s="5"/>
      <c r="F26" s="5"/>
      <c r="J26" s="11">
        <f>SUM(J24:J25)-J22</f>
        <v>0</v>
      </c>
    </row>
    <row r="27" spans="1:21" x14ac:dyDescent="0.45">
      <c r="A27" s="100" t="s">
        <v>527</v>
      </c>
      <c r="B27" s="112">
        <v>10000</v>
      </c>
      <c r="C27" s="87" t="s">
        <v>530</v>
      </c>
      <c r="D27" s="88"/>
      <c r="E27" s="88"/>
      <c r="F27" s="88"/>
      <c r="G27" s="88"/>
      <c r="H27" s="89"/>
    </row>
    <row r="28" spans="1:21" x14ac:dyDescent="0.45">
      <c r="A28" s="90"/>
      <c r="D28" s="91"/>
      <c r="E28" s="91"/>
      <c r="F28" s="91"/>
      <c r="H28" s="92"/>
    </row>
    <row r="29" spans="1:21" x14ac:dyDescent="0.45">
      <c r="A29" s="101" t="s">
        <v>528</v>
      </c>
      <c r="B29" s="24">
        <v>550000</v>
      </c>
      <c r="C29" s="93" t="s">
        <v>529</v>
      </c>
      <c r="H29" s="92"/>
    </row>
    <row r="30" spans="1:21" x14ac:dyDescent="0.45">
      <c r="A30" s="101"/>
      <c r="B30" s="91"/>
      <c r="C30" s="93"/>
      <c r="H30" s="92"/>
    </row>
    <row r="31" spans="1:21" x14ac:dyDescent="0.45">
      <c r="A31" s="101"/>
      <c r="D31" s="102" t="s">
        <v>502</v>
      </c>
      <c r="E31" s="91"/>
      <c r="F31" s="91"/>
      <c r="H31" s="92"/>
    </row>
    <row r="32" spans="1:21" x14ac:dyDescent="0.45">
      <c r="A32" s="101" t="s">
        <v>531</v>
      </c>
      <c r="B32" s="3" t="s">
        <v>500</v>
      </c>
      <c r="C32" s="24">
        <v>605389.19999999995</v>
      </c>
      <c r="D32" s="11">
        <f>+J24-C32</f>
        <v>21658.310000000056</v>
      </c>
      <c r="E32" s="94"/>
      <c r="H32" s="92"/>
    </row>
    <row r="33" spans="1:8" ht="14.65" thickBot="1" x14ac:dyDescent="0.5">
      <c r="A33" s="95"/>
      <c r="B33" s="96" t="s">
        <v>501</v>
      </c>
      <c r="C33" s="113">
        <v>100553.95</v>
      </c>
      <c r="D33" s="61">
        <f>+J25-C33</f>
        <v>19580.36</v>
      </c>
      <c r="E33" s="97"/>
      <c r="F33" s="61"/>
      <c r="G33" s="98"/>
      <c r="H33" s="99"/>
    </row>
  </sheetData>
  <printOptions gridLines="1"/>
  <pageMargins left="0.7" right="0.7" top="1.3958333333333333" bottom="0.75" header="0.3" footer="0.3"/>
  <pageSetup paperSize="5" fitToHeight="0" orientation="landscape" r:id="rId1"/>
  <headerFooter>
    <oddHeader>&amp;C&amp;"-,Bold"&amp;14NORTH SHELBY WATER COMPANY
DEPRECIATION SCHEDULE 
SUMMARY SHEET
DECEMBER 31, 2021</oddHeader>
    <oddFooter>&amp;R&amp;8&amp;Z&amp;F
&amp;F
&amp;D&amp;T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O140"/>
  <sheetViews>
    <sheetView zoomScale="90" zoomScaleNormal="90" workbookViewId="0">
      <selection activeCell="J22" sqref="J21:J22"/>
    </sheetView>
  </sheetViews>
  <sheetFormatPr defaultRowHeight="14.25" x14ac:dyDescent="0.45"/>
  <cols>
    <col min="1" max="1" width="47.73046875" bestFit="1" customWidth="1"/>
    <col min="2" max="2" width="11.59765625" style="4" bestFit="1" customWidth="1"/>
    <col min="3" max="3" width="3.265625" style="2" bestFit="1" customWidth="1"/>
    <col min="4" max="4" width="3.73046875" style="2" bestFit="1" customWidth="1"/>
    <col min="5" max="5" width="2.73046875" style="2" bestFit="1" customWidth="1"/>
    <col min="6" max="7" width="1.73046875" customWidth="1"/>
    <col min="8" max="8" width="12.86328125" bestFit="1" customWidth="1"/>
    <col min="9" max="9" width="11.73046875" bestFit="1" customWidth="1"/>
    <col min="10" max="10" width="12.59765625" bestFit="1" customWidth="1"/>
    <col min="11" max="11" width="12.86328125" bestFit="1" customWidth="1"/>
    <col min="12" max="12" width="12" style="6" bestFit="1" customWidth="1"/>
    <col min="13" max="13" width="11.59765625" style="17" bestFit="1" customWidth="1"/>
    <col min="14" max="15" width="1.73046875" customWidth="1"/>
    <col min="16" max="16" width="12.86328125" bestFit="1" customWidth="1"/>
    <col min="17" max="17" width="1.73046875" customWidth="1"/>
    <col min="18" max="18" width="11.73046875" hidden="1" customWidth="1"/>
    <col min="19" max="30" width="10.59765625" hidden="1" customWidth="1"/>
    <col min="31" max="33" width="10.59765625" customWidth="1"/>
    <col min="34" max="34" width="10.59765625" style="6" bestFit="1" customWidth="1"/>
    <col min="35" max="35" width="13.1328125" style="6" bestFit="1" customWidth="1"/>
    <col min="36" max="36" width="2.73046875" customWidth="1"/>
    <col min="37" max="37" width="13.1328125" bestFit="1" customWidth="1"/>
    <col min="38" max="38" width="13.86328125" bestFit="1" customWidth="1"/>
    <col min="39" max="39" width="12.86328125" bestFit="1" customWidth="1"/>
    <col min="40" max="40" width="13.3984375" style="5" bestFit="1" customWidth="1"/>
  </cols>
  <sheetData>
    <row r="1" spans="1:40" s="1" customFormat="1" x14ac:dyDescent="0.45">
      <c r="B1" s="4"/>
      <c r="C1" s="2"/>
      <c r="D1" s="2"/>
      <c r="E1" s="2"/>
      <c r="H1" s="21" t="s">
        <v>0</v>
      </c>
      <c r="I1" s="21"/>
      <c r="J1" s="21"/>
      <c r="K1" s="21" t="s">
        <v>1</v>
      </c>
      <c r="L1" s="23">
        <v>2021</v>
      </c>
      <c r="M1" s="21" t="s">
        <v>16</v>
      </c>
      <c r="P1" s="21" t="s">
        <v>2</v>
      </c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2"/>
      <c r="AI1" s="23">
        <v>2021</v>
      </c>
      <c r="AJ1" s="21"/>
      <c r="AK1" s="1" t="s">
        <v>400</v>
      </c>
      <c r="AL1" s="21" t="s">
        <v>9</v>
      </c>
      <c r="AM1" s="21" t="s">
        <v>11</v>
      </c>
      <c r="AN1" s="56" t="s">
        <v>464</v>
      </c>
    </row>
    <row r="2" spans="1:40" s="1" customFormat="1" x14ac:dyDescent="0.45">
      <c r="B2" s="4"/>
      <c r="C2" s="2"/>
      <c r="D2" s="2"/>
      <c r="E2" s="2"/>
      <c r="H2" s="21" t="s">
        <v>3</v>
      </c>
      <c r="I2" s="21" t="s">
        <v>4</v>
      </c>
      <c r="J2" s="21" t="s">
        <v>5</v>
      </c>
      <c r="K2" s="21" t="s">
        <v>3</v>
      </c>
      <c r="L2" s="23" t="s">
        <v>399</v>
      </c>
      <c r="M2" s="21" t="s">
        <v>17</v>
      </c>
      <c r="P2" s="21" t="s">
        <v>6</v>
      </c>
      <c r="Q2" s="21"/>
      <c r="R2" s="21" t="s">
        <v>0</v>
      </c>
      <c r="S2" s="21">
        <v>2006</v>
      </c>
      <c r="T2" s="21">
        <v>2007</v>
      </c>
      <c r="U2" s="21">
        <v>2008</v>
      </c>
      <c r="V2" s="21">
        <v>2009</v>
      </c>
      <c r="W2" s="21">
        <v>2010</v>
      </c>
      <c r="X2" s="21">
        <v>2011</v>
      </c>
      <c r="Y2" s="21">
        <v>2012</v>
      </c>
      <c r="Z2" s="21">
        <v>2013</v>
      </c>
      <c r="AA2" s="21">
        <v>2014</v>
      </c>
      <c r="AB2" s="21">
        <v>2015</v>
      </c>
      <c r="AC2" s="21">
        <v>2016</v>
      </c>
      <c r="AD2" s="21">
        <v>2017</v>
      </c>
      <c r="AE2" s="21">
        <v>2018</v>
      </c>
      <c r="AF2" s="21">
        <v>2019</v>
      </c>
      <c r="AG2" s="21">
        <v>2020</v>
      </c>
      <c r="AH2" s="23">
        <v>2021</v>
      </c>
      <c r="AI2" s="23" t="s">
        <v>5</v>
      </c>
      <c r="AJ2" s="21"/>
      <c r="AK2" s="1" t="s">
        <v>401</v>
      </c>
      <c r="AL2" s="21" t="s">
        <v>10</v>
      </c>
      <c r="AM2" s="21" t="s">
        <v>6</v>
      </c>
      <c r="AN2" s="56" t="s">
        <v>465</v>
      </c>
    </row>
    <row r="3" spans="1:40" x14ac:dyDescent="0.45">
      <c r="A3" s="3" t="s">
        <v>24</v>
      </c>
      <c r="B3" s="28" t="s">
        <v>17</v>
      </c>
      <c r="C3" s="29" t="s">
        <v>20</v>
      </c>
    </row>
    <row r="4" spans="1:40" x14ac:dyDescent="0.45">
      <c r="A4" s="25" t="s">
        <v>196</v>
      </c>
      <c r="B4" s="26">
        <v>42643</v>
      </c>
      <c r="C4" s="27">
        <v>50</v>
      </c>
      <c r="D4" s="4" t="s">
        <v>12</v>
      </c>
      <c r="E4" s="4" t="s">
        <v>13</v>
      </c>
      <c r="H4" s="24">
        <v>8000</v>
      </c>
      <c r="I4" s="5"/>
      <c r="J4" s="5"/>
      <c r="K4" s="5">
        <f>+H4+I4-J4</f>
        <v>8000</v>
      </c>
      <c r="L4" s="14"/>
      <c r="M4" s="18"/>
      <c r="P4" s="5">
        <f>+K4</f>
        <v>8000</v>
      </c>
      <c r="R4" s="13">
        <v>0</v>
      </c>
      <c r="S4" s="13">
        <v>0</v>
      </c>
      <c r="T4" s="13">
        <v>0</v>
      </c>
      <c r="U4" s="13">
        <v>0</v>
      </c>
      <c r="V4" s="13">
        <v>0</v>
      </c>
      <c r="W4" s="13">
        <v>0</v>
      </c>
      <c r="X4" s="13">
        <v>0</v>
      </c>
      <c r="Y4" s="13">
        <v>0</v>
      </c>
      <c r="Z4" s="13">
        <v>0</v>
      </c>
      <c r="AA4" s="13">
        <v>0</v>
      </c>
      <c r="AB4" s="13">
        <v>0</v>
      </c>
      <c r="AC4" s="13">
        <v>46.66</v>
      </c>
      <c r="AD4" s="13">
        <v>160</v>
      </c>
      <c r="AE4" s="13">
        <v>160</v>
      </c>
      <c r="AF4" s="13">
        <v>160</v>
      </c>
      <c r="AG4" s="13">
        <v>160</v>
      </c>
      <c r="AH4" s="6">
        <f>+IF(P4-AG4-S4-R4-T4-U4-V4-W4-X4-Y4-Z4-AA4-AB4-AC4-AD4-AE4-AF4&gt;1,ROUND(P4/C4,2),0)</f>
        <v>160</v>
      </c>
      <c r="AI4" s="14"/>
      <c r="AJ4" s="5"/>
      <c r="AK4" s="5">
        <f>+AL4-AI4-AH4</f>
        <v>686.66</v>
      </c>
      <c r="AL4" s="5">
        <f t="shared" ref="AL4:AL30" si="0">SUM(R4:AI4)</f>
        <v>846.66</v>
      </c>
      <c r="AM4" s="11">
        <f t="shared" ref="AM4:AM30" si="1">+P4-AL4</f>
        <v>7153.34</v>
      </c>
      <c r="AN4" s="5">
        <f>IF(AM4=0,AL4,0)</f>
        <v>0</v>
      </c>
    </row>
    <row r="5" spans="1:40" x14ac:dyDescent="0.45">
      <c r="A5" s="25" t="s">
        <v>195</v>
      </c>
      <c r="B5" s="26">
        <v>42582</v>
      </c>
      <c r="C5" s="27">
        <v>50</v>
      </c>
      <c r="D5" s="4" t="s">
        <v>12</v>
      </c>
      <c r="E5" s="4" t="s">
        <v>13</v>
      </c>
      <c r="H5" s="24">
        <v>20420</v>
      </c>
      <c r="I5" s="5"/>
      <c r="J5" s="5"/>
      <c r="K5" s="5">
        <f t="shared" ref="K5:K30" si="2">+H5+I5-J5</f>
        <v>20420</v>
      </c>
      <c r="L5" s="14"/>
      <c r="M5" s="18"/>
      <c r="P5" s="5">
        <f t="shared" ref="P5:P30" si="3">+K5</f>
        <v>20420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13">
        <v>0</v>
      </c>
      <c r="Y5" s="13">
        <v>0</v>
      </c>
      <c r="Z5" s="13">
        <v>0</v>
      </c>
      <c r="AA5" s="13">
        <v>0</v>
      </c>
      <c r="AB5" s="13">
        <v>0</v>
      </c>
      <c r="AC5" s="13">
        <v>187.17</v>
      </c>
      <c r="AD5" s="13">
        <v>408.4</v>
      </c>
      <c r="AE5" s="13">
        <v>408.4</v>
      </c>
      <c r="AF5" s="13">
        <v>408.4</v>
      </c>
      <c r="AG5" s="13">
        <v>408.4</v>
      </c>
      <c r="AH5" s="6">
        <f t="shared" ref="AH5:AH30" si="4">+IF(P5-AG5-S5-R5-T5-U5-V5-W5-X5-Y5-Z5-AA5-AB5-AC5-AD5-AE5-AF5&gt;1,ROUND(P5/C5,2),0)</f>
        <v>408.4</v>
      </c>
      <c r="AI5" s="14"/>
      <c r="AJ5" s="5"/>
      <c r="AK5" s="5">
        <f t="shared" ref="AK5:AK30" si="5">+AL5-AI5-AH5</f>
        <v>1820.77</v>
      </c>
      <c r="AL5" s="5">
        <f t="shared" si="0"/>
        <v>2229.17</v>
      </c>
      <c r="AM5" s="11">
        <f t="shared" si="1"/>
        <v>18190.830000000002</v>
      </c>
      <c r="AN5" s="5">
        <f t="shared" ref="AN5:AN30" si="6">IF(AM5=0,AL5,0)</f>
        <v>0</v>
      </c>
    </row>
    <row r="6" spans="1:40" x14ac:dyDescent="0.45">
      <c r="A6" s="25" t="s">
        <v>197</v>
      </c>
      <c r="B6" s="26">
        <v>42370</v>
      </c>
      <c r="C6" s="27">
        <v>50</v>
      </c>
      <c r="D6" s="4" t="s">
        <v>12</v>
      </c>
      <c r="E6" s="4" t="s">
        <v>13</v>
      </c>
      <c r="H6" s="24">
        <v>6620</v>
      </c>
      <c r="I6" s="5"/>
      <c r="J6" s="5"/>
      <c r="K6" s="5">
        <f t="shared" si="2"/>
        <v>6620</v>
      </c>
      <c r="L6" s="14"/>
      <c r="M6" s="18"/>
      <c r="P6" s="5">
        <f t="shared" si="3"/>
        <v>6620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>
        <v>0</v>
      </c>
      <c r="AB6" s="13">
        <v>0</v>
      </c>
      <c r="AC6" s="13">
        <v>126.85</v>
      </c>
      <c r="AD6" s="13">
        <v>132.4</v>
      </c>
      <c r="AE6" s="13">
        <v>132.4</v>
      </c>
      <c r="AF6" s="13">
        <v>132.4</v>
      </c>
      <c r="AG6" s="13">
        <v>132.4</v>
      </c>
      <c r="AH6" s="6">
        <f t="shared" si="4"/>
        <v>132.4</v>
      </c>
      <c r="AI6" s="14"/>
      <c r="AJ6" s="5"/>
      <c r="AK6" s="5">
        <f t="shared" si="5"/>
        <v>656.44999999999993</v>
      </c>
      <c r="AL6" s="5">
        <f t="shared" si="0"/>
        <v>788.84999999999991</v>
      </c>
      <c r="AM6" s="11">
        <f t="shared" si="1"/>
        <v>5831.15</v>
      </c>
      <c r="AN6" s="5">
        <f t="shared" si="6"/>
        <v>0</v>
      </c>
    </row>
    <row r="7" spans="1:40" x14ac:dyDescent="0.45">
      <c r="A7" s="25" t="s">
        <v>482</v>
      </c>
      <c r="B7" s="26">
        <v>43672</v>
      </c>
      <c r="C7" s="27">
        <v>50</v>
      </c>
      <c r="D7" s="4" t="s">
        <v>12</v>
      </c>
      <c r="E7" s="4" t="s">
        <v>13</v>
      </c>
      <c r="H7" s="24">
        <v>31271.040000000001</v>
      </c>
      <c r="I7" s="5"/>
      <c r="J7" s="5"/>
      <c r="K7" s="5">
        <f t="shared" si="2"/>
        <v>31271.040000000001</v>
      </c>
      <c r="L7" s="14"/>
      <c r="M7" s="18"/>
      <c r="P7" s="5">
        <f t="shared" si="3"/>
        <v>31271.040000000001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>
        <v>312.70999999999998</v>
      </c>
      <c r="AG7" s="13">
        <v>625.41999999999996</v>
      </c>
      <c r="AH7" s="6">
        <f t="shared" si="4"/>
        <v>625.41999999999996</v>
      </c>
      <c r="AI7" s="14"/>
      <c r="AJ7" s="5"/>
      <c r="AK7" s="5">
        <f t="shared" si="5"/>
        <v>938.12999999999977</v>
      </c>
      <c r="AL7" s="5">
        <f t="shared" si="0"/>
        <v>1563.5499999999997</v>
      </c>
      <c r="AM7" s="11">
        <f t="shared" si="1"/>
        <v>29707.49</v>
      </c>
      <c r="AN7" s="5">
        <f t="shared" si="6"/>
        <v>0</v>
      </c>
    </row>
    <row r="8" spans="1:40" x14ac:dyDescent="0.45">
      <c r="A8" s="25" t="s">
        <v>498</v>
      </c>
      <c r="B8" s="26">
        <v>43623</v>
      </c>
      <c r="C8" s="27">
        <v>50</v>
      </c>
      <c r="D8" s="4" t="s">
        <v>12</v>
      </c>
      <c r="E8" s="4" t="s">
        <v>13</v>
      </c>
      <c r="H8" s="24">
        <v>12746.8</v>
      </c>
      <c r="I8" s="5"/>
      <c r="J8" s="5"/>
      <c r="K8" s="5">
        <f t="shared" si="2"/>
        <v>12746.8</v>
      </c>
      <c r="L8" s="14"/>
      <c r="M8" s="19"/>
      <c r="P8" s="5">
        <f t="shared" si="3"/>
        <v>12746.8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>
        <v>127.47</v>
      </c>
      <c r="AG8" s="13">
        <v>254.94</v>
      </c>
      <c r="AH8" s="6">
        <f t="shared" si="4"/>
        <v>254.94</v>
      </c>
      <c r="AI8" s="14"/>
      <c r="AJ8" s="5"/>
      <c r="AK8" s="5">
        <f t="shared" si="5"/>
        <v>382.40999999999991</v>
      </c>
      <c r="AL8" s="5">
        <f t="shared" si="0"/>
        <v>637.34999999999991</v>
      </c>
      <c r="AM8" s="11">
        <f t="shared" si="1"/>
        <v>12109.449999999999</v>
      </c>
      <c r="AN8" s="5">
        <f t="shared" si="6"/>
        <v>0</v>
      </c>
    </row>
    <row r="9" spans="1:40" x14ac:dyDescent="0.45">
      <c r="A9" s="25" t="s">
        <v>520</v>
      </c>
      <c r="B9" s="26">
        <v>44484</v>
      </c>
      <c r="C9" s="27">
        <v>50</v>
      </c>
      <c r="D9" s="4" t="s">
        <v>12</v>
      </c>
      <c r="E9" s="4" t="s">
        <v>13</v>
      </c>
      <c r="H9" s="24"/>
      <c r="I9" s="5">
        <v>6392.86</v>
      </c>
      <c r="J9" s="5"/>
      <c r="K9" s="5">
        <f t="shared" si="2"/>
        <v>6392.86</v>
      </c>
      <c r="L9" s="14"/>
      <c r="M9" s="19"/>
      <c r="P9" s="5">
        <f t="shared" si="3"/>
        <v>6392.86</v>
      </c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6">
        <f t="shared" si="4"/>
        <v>127.86</v>
      </c>
      <c r="AI9" s="14"/>
      <c r="AJ9" s="5"/>
      <c r="AK9" s="5">
        <f t="shared" si="5"/>
        <v>0</v>
      </c>
      <c r="AL9" s="5">
        <f t="shared" si="0"/>
        <v>127.86</v>
      </c>
      <c r="AM9" s="11">
        <f t="shared" si="1"/>
        <v>6265</v>
      </c>
      <c r="AN9" s="5">
        <f t="shared" si="6"/>
        <v>0</v>
      </c>
    </row>
    <row r="10" spans="1:40" x14ac:dyDescent="0.45">
      <c r="A10" s="25"/>
      <c r="B10" s="26"/>
      <c r="C10" s="27"/>
      <c r="D10" s="4" t="s">
        <v>12</v>
      </c>
      <c r="E10" s="4" t="s">
        <v>13</v>
      </c>
      <c r="H10" s="24"/>
      <c r="I10" s="5"/>
      <c r="J10" s="5"/>
      <c r="K10" s="5">
        <f t="shared" si="2"/>
        <v>0</v>
      </c>
      <c r="L10" s="14"/>
      <c r="M10" s="19"/>
      <c r="P10" s="5">
        <f t="shared" si="3"/>
        <v>0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6">
        <f t="shared" si="4"/>
        <v>0</v>
      </c>
      <c r="AI10" s="14"/>
      <c r="AJ10" s="5"/>
      <c r="AK10" s="5">
        <f t="shared" si="5"/>
        <v>0</v>
      </c>
      <c r="AL10" s="5">
        <f t="shared" si="0"/>
        <v>0</v>
      </c>
      <c r="AM10" s="11">
        <f t="shared" si="1"/>
        <v>0</v>
      </c>
      <c r="AN10" s="5">
        <f t="shared" si="6"/>
        <v>0</v>
      </c>
    </row>
    <row r="11" spans="1:40" x14ac:dyDescent="0.45">
      <c r="A11" s="25"/>
      <c r="B11" s="26"/>
      <c r="C11" s="27"/>
      <c r="D11" s="4" t="s">
        <v>12</v>
      </c>
      <c r="E11" s="4" t="s">
        <v>13</v>
      </c>
      <c r="H11" s="24"/>
      <c r="I11" s="5"/>
      <c r="J11" s="5"/>
      <c r="K11" s="5">
        <f t="shared" si="2"/>
        <v>0</v>
      </c>
      <c r="L11" s="14"/>
      <c r="M11" s="19"/>
      <c r="P11" s="5">
        <f t="shared" si="3"/>
        <v>0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6">
        <f t="shared" si="4"/>
        <v>0</v>
      </c>
      <c r="AI11" s="14"/>
      <c r="AJ11" s="5"/>
      <c r="AK11" s="5">
        <f t="shared" si="5"/>
        <v>0</v>
      </c>
      <c r="AL11" s="5">
        <f t="shared" si="0"/>
        <v>0</v>
      </c>
      <c r="AM11" s="11">
        <f t="shared" si="1"/>
        <v>0</v>
      </c>
      <c r="AN11" s="5">
        <f t="shared" si="6"/>
        <v>0</v>
      </c>
    </row>
    <row r="12" spans="1:40" x14ac:dyDescent="0.45">
      <c r="A12" s="25"/>
      <c r="B12" s="26"/>
      <c r="C12" s="27"/>
      <c r="D12" s="4" t="s">
        <v>12</v>
      </c>
      <c r="E12" s="4" t="s">
        <v>13</v>
      </c>
      <c r="H12" s="24"/>
      <c r="I12" s="5"/>
      <c r="J12" s="5"/>
      <c r="K12" s="5">
        <f t="shared" si="2"/>
        <v>0</v>
      </c>
      <c r="L12" s="14"/>
      <c r="M12" s="19"/>
      <c r="P12" s="5">
        <f t="shared" si="3"/>
        <v>0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6">
        <f t="shared" si="4"/>
        <v>0</v>
      </c>
      <c r="AI12" s="14"/>
      <c r="AJ12" s="5"/>
      <c r="AK12" s="5">
        <f t="shared" si="5"/>
        <v>0</v>
      </c>
      <c r="AL12" s="5">
        <f t="shared" si="0"/>
        <v>0</v>
      </c>
      <c r="AM12" s="11">
        <f t="shared" si="1"/>
        <v>0</v>
      </c>
      <c r="AN12" s="5">
        <f t="shared" si="6"/>
        <v>0</v>
      </c>
    </row>
    <row r="13" spans="1:40" x14ac:dyDescent="0.45">
      <c r="A13" s="25"/>
      <c r="B13" s="26"/>
      <c r="C13" s="27"/>
      <c r="D13" s="4" t="s">
        <v>12</v>
      </c>
      <c r="E13" s="4" t="s">
        <v>13</v>
      </c>
      <c r="H13" s="24"/>
      <c r="I13" s="5"/>
      <c r="J13" s="5"/>
      <c r="K13" s="5">
        <f t="shared" si="2"/>
        <v>0</v>
      </c>
      <c r="L13" s="14"/>
      <c r="M13" s="19"/>
      <c r="P13" s="5">
        <f t="shared" si="3"/>
        <v>0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6">
        <f t="shared" si="4"/>
        <v>0</v>
      </c>
      <c r="AI13" s="14"/>
      <c r="AJ13" s="5"/>
      <c r="AK13" s="5">
        <f t="shared" si="5"/>
        <v>0</v>
      </c>
      <c r="AL13" s="5">
        <f t="shared" si="0"/>
        <v>0</v>
      </c>
      <c r="AM13" s="11">
        <f t="shared" si="1"/>
        <v>0</v>
      </c>
      <c r="AN13" s="5">
        <f t="shared" si="6"/>
        <v>0</v>
      </c>
    </row>
    <row r="14" spans="1:40" x14ac:dyDescent="0.45">
      <c r="A14" s="25"/>
      <c r="B14" s="26"/>
      <c r="C14" s="27"/>
      <c r="D14" s="4" t="s">
        <v>12</v>
      </c>
      <c r="E14" s="4" t="s">
        <v>13</v>
      </c>
      <c r="H14" s="24"/>
      <c r="I14" s="5"/>
      <c r="J14" s="5"/>
      <c r="K14" s="5">
        <f t="shared" si="2"/>
        <v>0</v>
      </c>
      <c r="L14" s="14"/>
      <c r="M14" s="19"/>
      <c r="P14" s="5">
        <f t="shared" si="3"/>
        <v>0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6">
        <f t="shared" si="4"/>
        <v>0</v>
      </c>
      <c r="AI14" s="14"/>
      <c r="AJ14" s="5"/>
      <c r="AK14" s="5">
        <f t="shared" si="5"/>
        <v>0</v>
      </c>
      <c r="AL14" s="5">
        <f t="shared" si="0"/>
        <v>0</v>
      </c>
      <c r="AM14" s="11">
        <f t="shared" si="1"/>
        <v>0</v>
      </c>
      <c r="AN14" s="5">
        <f t="shared" si="6"/>
        <v>0</v>
      </c>
    </row>
    <row r="15" spans="1:40" x14ac:dyDescent="0.45">
      <c r="A15" s="25"/>
      <c r="B15" s="26"/>
      <c r="C15" s="27"/>
      <c r="D15" s="4" t="s">
        <v>12</v>
      </c>
      <c r="E15" s="4" t="s">
        <v>13</v>
      </c>
      <c r="H15" s="24"/>
      <c r="I15" s="5"/>
      <c r="J15" s="5"/>
      <c r="K15" s="5">
        <f t="shared" si="2"/>
        <v>0</v>
      </c>
      <c r="L15" s="14"/>
      <c r="M15" s="19"/>
      <c r="P15" s="5">
        <f t="shared" si="3"/>
        <v>0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6">
        <f t="shared" si="4"/>
        <v>0</v>
      </c>
      <c r="AI15" s="14"/>
      <c r="AJ15" s="5"/>
      <c r="AK15" s="5">
        <f t="shared" si="5"/>
        <v>0</v>
      </c>
      <c r="AL15" s="5">
        <f t="shared" si="0"/>
        <v>0</v>
      </c>
      <c r="AM15" s="11">
        <f t="shared" si="1"/>
        <v>0</v>
      </c>
      <c r="AN15" s="5">
        <f t="shared" si="6"/>
        <v>0</v>
      </c>
    </row>
    <row r="16" spans="1:40" x14ac:dyDescent="0.45">
      <c r="A16" s="25"/>
      <c r="B16" s="26"/>
      <c r="C16" s="27"/>
      <c r="D16" s="4" t="s">
        <v>12</v>
      </c>
      <c r="E16" s="4" t="s">
        <v>13</v>
      </c>
      <c r="H16" s="24"/>
      <c r="I16" s="5"/>
      <c r="J16" s="5"/>
      <c r="K16" s="5">
        <f t="shared" si="2"/>
        <v>0</v>
      </c>
      <c r="L16" s="14"/>
      <c r="M16" s="19"/>
      <c r="P16" s="5">
        <f t="shared" si="3"/>
        <v>0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6">
        <f t="shared" si="4"/>
        <v>0</v>
      </c>
      <c r="AI16" s="14"/>
      <c r="AJ16" s="5"/>
      <c r="AK16" s="5">
        <f t="shared" si="5"/>
        <v>0</v>
      </c>
      <c r="AL16" s="5">
        <f t="shared" si="0"/>
        <v>0</v>
      </c>
      <c r="AM16" s="11">
        <f t="shared" si="1"/>
        <v>0</v>
      </c>
      <c r="AN16" s="5">
        <f t="shared" si="6"/>
        <v>0</v>
      </c>
    </row>
    <row r="17" spans="1:40" x14ac:dyDescent="0.45">
      <c r="A17" s="25"/>
      <c r="B17" s="26"/>
      <c r="C17" s="27"/>
      <c r="D17" s="4" t="s">
        <v>12</v>
      </c>
      <c r="E17" s="4" t="s">
        <v>13</v>
      </c>
      <c r="H17" s="24"/>
      <c r="I17" s="5"/>
      <c r="J17" s="5"/>
      <c r="K17" s="5">
        <f t="shared" si="2"/>
        <v>0</v>
      </c>
      <c r="L17" s="14"/>
      <c r="M17" s="19"/>
      <c r="P17" s="5">
        <f t="shared" si="3"/>
        <v>0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6">
        <f t="shared" si="4"/>
        <v>0</v>
      </c>
      <c r="AI17" s="14"/>
      <c r="AJ17" s="5"/>
      <c r="AK17" s="5">
        <f t="shared" si="5"/>
        <v>0</v>
      </c>
      <c r="AL17" s="5">
        <f t="shared" si="0"/>
        <v>0</v>
      </c>
      <c r="AM17" s="11">
        <f t="shared" si="1"/>
        <v>0</v>
      </c>
      <c r="AN17" s="5">
        <f t="shared" si="6"/>
        <v>0</v>
      </c>
    </row>
    <row r="18" spans="1:40" x14ac:dyDescent="0.45">
      <c r="A18" s="25"/>
      <c r="B18" s="26"/>
      <c r="C18" s="27"/>
      <c r="D18" s="4" t="s">
        <v>12</v>
      </c>
      <c r="E18" s="4" t="s">
        <v>13</v>
      </c>
      <c r="H18" s="24"/>
      <c r="I18" s="5"/>
      <c r="J18" s="5"/>
      <c r="K18" s="5">
        <f t="shared" si="2"/>
        <v>0</v>
      </c>
      <c r="L18" s="14"/>
      <c r="M18" s="19"/>
      <c r="P18" s="5">
        <f t="shared" si="3"/>
        <v>0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6">
        <f t="shared" si="4"/>
        <v>0</v>
      </c>
      <c r="AI18" s="14"/>
      <c r="AJ18" s="5"/>
      <c r="AK18" s="5">
        <f t="shared" si="5"/>
        <v>0</v>
      </c>
      <c r="AL18" s="5">
        <f t="shared" si="0"/>
        <v>0</v>
      </c>
      <c r="AM18" s="11">
        <f t="shared" si="1"/>
        <v>0</v>
      </c>
      <c r="AN18" s="5">
        <f t="shared" si="6"/>
        <v>0</v>
      </c>
    </row>
    <row r="19" spans="1:40" x14ac:dyDescent="0.45">
      <c r="A19" s="25"/>
      <c r="B19" s="26"/>
      <c r="C19" s="27"/>
      <c r="D19" s="4" t="s">
        <v>12</v>
      </c>
      <c r="E19" s="4" t="s">
        <v>13</v>
      </c>
      <c r="H19" s="24"/>
      <c r="I19" s="5"/>
      <c r="J19" s="5"/>
      <c r="K19" s="5">
        <f t="shared" si="2"/>
        <v>0</v>
      </c>
      <c r="L19" s="14"/>
      <c r="M19" s="19"/>
      <c r="P19" s="5">
        <f t="shared" si="3"/>
        <v>0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6">
        <f t="shared" si="4"/>
        <v>0</v>
      </c>
      <c r="AI19" s="14"/>
      <c r="AJ19" s="5"/>
      <c r="AK19" s="5">
        <f t="shared" si="5"/>
        <v>0</v>
      </c>
      <c r="AL19" s="5">
        <f t="shared" si="0"/>
        <v>0</v>
      </c>
      <c r="AM19" s="11">
        <f t="shared" si="1"/>
        <v>0</v>
      </c>
      <c r="AN19" s="5">
        <f t="shared" si="6"/>
        <v>0</v>
      </c>
    </row>
    <row r="20" spans="1:40" x14ac:dyDescent="0.45">
      <c r="A20" s="25"/>
      <c r="B20" s="26"/>
      <c r="C20" s="27"/>
      <c r="D20" s="4" t="s">
        <v>12</v>
      </c>
      <c r="E20" s="4" t="s">
        <v>13</v>
      </c>
      <c r="H20" s="24"/>
      <c r="I20" s="5"/>
      <c r="J20" s="5"/>
      <c r="K20" s="5">
        <f t="shared" si="2"/>
        <v>0</v>
      </c>
      <c r="L20" s="14"/>
      <c r="M20" s="19"/>
      <c r="P20" s="5">
        <f t="shared" si="3"/>
        <v>0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6">
        <f t="shared" si="4"/>
        <v>0</v>
      </c>
      <c r="AI20" s="14"/>
      <c r="AJ20" s="5"/>
      <c r="AK20" s="5">
        <f t="shared" si="5"/>
        <v>0</v>
      </c>
      <c r="AL20" s="5">
        <f t="shared" si="0"/>
        <v>0</v>
      </c>
      <c r="AM20" s="11">
        <f t="shared" si="1"/>
        <v>0</v>
      </c>
      <c r="AN20" s="5">
        <f t="shared" si="6"/>
        <v>0</v>
      </c>
    </row>
    <row r="21" spans="1:40" x14ac:dyDescent="0.45">
      <c r="A21" s="25"/>
      <c r="B21" s="26"/>
      <c r="C21" s="27"/>
      <c r="D21" s="4" t="s">
        <v>12</v>
      </c>
      <c r="E21" s="4" t="s">
        <v>13</v>
      </c>
      <c r="H21" s="24"/>
      <c r="I21" s="5"/>
      <c r="J21" s="5"/>
      <c r="K21" s="5">
        <f t="shared" si="2"/>
        <v>0</v>
      </c>
      <c r="L21" s="14"/>
      <c r="M21" s="19"/>
      <c r="P21" s="5">
        <f t="shared" si="3"/>
        <v>0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6">
        <f t="shared" si="4"/>
        <v>0</v>
      </c>
      <c r="AI21" s="14"/>
      <c r="AJ21" s="5"/>
      <c r="AK21" s="5">
        <f t="shared" si="5"/>
        <v>0</v>
      </c>
      <c r="AL21" s="5">
        <f t="shared" si="0"/>
        <v>0</v>
      </c>
      <c r="AM21" s="11">
        <f t="shared" si="1"/>
        <v>0</v>
      </c>
      <c r="AN21" s="5">
        <f t="shared" si="6"/>
        <v>0</v>
      </c>
    </row>
    <row r="22" spans="1:40" x14ac:dyDescent="0.45">
      <c r="A22" s="25"/>
      <c r="B22" s="26"/>
      <c r="C22" s="27"/>
      <c r="D22" s="4" t="s">
        <v>12</v>
      </c>
      <c r="E22" s="4" t="s">
        <v>13</v>
      </c>
      <c r="H22" s="24"/>
      <c r="I22" s="5"/>
      <c r="J22" s="5"/>
      <c r="K22" s="5">
        <f t="shared" si="2"/>
        <v>0</v>
      </c>
      <c r="L22" s="14"/>
      <c r="M22" s="19"/>
      <c r="P22" s="5">
        <f t="shared" si="3"/>
        <v>0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6">
        <f t="shared" si="4"/>
        <v>0</v>
      </c>
      <c r="AI22" s="14"/>
      <c r="AJ22" s="5"/>
      <c r="AK22" s="5">
        <f t="shared" si="5"/>
        <v>0</v>
      </c>
      <c r="AL22" s="5">
        <f t="shared" si="0"/>
        <v>0</v>
      </c>
      <c r="AM22" s="11">
        <f t="shared" si="1"/>
        <v>0</v>
      </c>
      <c r="AN22" s="5">
        <f t="shared" si="6"/>
        <v>0</v>
      </c>
    </row>
    <row r="23" spans="1:40" x14ac:dyDescent="0.45">
      <c r="A23" s="25"/>
      <c r="B23" s="26"/>
      <c r="C23" s="27"/>
      <c r="D23" s="4" t="s">
        <v>12</v>
      </c>
      <c r="E23" s="4" t="s">
        <v>13</v>
      </c>
      <c r="H23" s="24"/>
      <c r="I23" s="5"/>
      <c r="J23" s="5"/>
      <c r="K23" s="5">
        <f t="shared" si="2"/>
        <v>0</v>
      </c>
      <c r="L23" s="14"/>
      <c r="M23" s="19"/>
      <c r="P23" s="5">
        <f t="shared" si="3"/>
        <v>0</v>
      </c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6">
        <f t="shared" si="4"/>
        <v>0</v>
      </c>
      <c r="AI23" s="14"/>
      <c r="AJ23" s="5"/>
      <c r="AK23" s="5">
        <f t="shared" si="5"/>
        <v>0</v>
      </c>
      <c r="AL23" s="5">
        <f t="shared" si="0"/>
        <v>0</v>
      </c>
      <c r="AM23" s="11">
        <f t="shared" si="1"/>
        <v>0</v>
      </c>
      <c r="AN23" s="5">
        <f t="shared" si="6"/>
        <v>0</v>
      </c>
    </row>
    <row r="24" spans="1:40" x14ac:dyDescent="0.45">
      <c r="A24" s="25"/>
      <c r="B24" s="26"/>
      <c r="C24" s="27"/>
      <c r="D24" s="4" t="s">
        <v>12</v>
      </c>
      <c r="E24" s="4" t="s">
        <v>13</v>
      </c>
      <c r="H24" s="24"/>
      <c r="I24" s="5"/>
      <c r="J24" s="5"/>
      <c r="K24" s="5">
        <f t="shared" si="2"/>
        <v>0</v>
      </c>
      <c r="L24" s="14"/>
      <c r="M24" s="19"/>
      <c r="P24" s="5">
        <f t="shared" si="3"/>
        <v>0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6">
        <f t="shared" si="4"/>
        <v>0</v>
      </c>
      <c r="AI24" s="14"/>
      <c r="AJ24" s="5"/>
      <c r="AK24" s="5">
        <f t="shared" si="5"/>
        <v>0</v>
      </c>
      <c r="AL24" s="5">
        <f t="shared" si="0"/>
        <v>0</v>
      </c>
      <c r="AM24" s="11">
        <f t="shared" si="1"/>
        <v>0</v>
      </c>
      <c r="AN24" s="5">
        <f t="shared" si="6"/>
        <v>0</v>
      </c>
    </row>
    <row r="25" spans="1:40" x14ac:dyDescent="0.45">
      <c r="A25" s="25"/>
      <c r="B25" s="26"/>
      <c r="C25" s="27"/>
      <c r="D25" s="4" t="s">
        <v>12</v>
      </c>
      <c r="E25" s="4" t="s">
        <v>13</v>
      </c>
      <c r="H25" s="24"/>
      <c r="I25" s="5"/>
      <c r="J25" s="5"/>
      <c r="K25" s="5">
        <f t="shared" si="2"/>
        <v>0</v>
      </c>
      <c r="L25" s="14"/>
      <c r="M25" s="19"/>
      <c r="P25" s="5">
        <f t="shared" si="3"/>
        <v>0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6">
        <f t="shared" si="4"/>
        <v>0</v>
      </c>
      <c r="AI25" s="14"/>
      <c r="AJ25" s="5"/>
      <c r="AK25" s="5">
        <f t="shared" si="5"/>
        <v>0</v>
      </c>
      <c r="AL25" s="5">
        <f t="shared" si="0"/>
        <v>0</v>
      </c>
      <c r="AM25" s="11">
        <f t="shared" si="1"/>
        <v>0</v>
      </c>
      <c r="AN25" s="5">
        <f t="shared" si="6"/>
        <v>0</v>
      </c>
    </row>
    <row r="26" spans="1:40" x14ac:dyDescent="0.45">
      <c r="A26" s="25"/>
      <c r="B26" s="26"/>
      <c r="C26" s="27"/>
      <c r="D26" s="4" t="s">
        <v>12</v>
      </c>
      <c r="E26" s="4" t="s">
        <v>13</v>
      </c>
      <c r="H26" s="24"/>
      <c r="I26" s="5"/>
      <c r="J26" s="5"/>
      <c r="K26" s="5">
        <f t="shared" si="2"/>
        <v>0</v>
      </c>
      <c r="L26" s="14"/>
      <c r="M26" s="19"/>
      <c r="P26" s="5">
        <f t="shared" si="3"/>
        <v>0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6">
        <f t="shared" si="4"/>
        <v>0</v>
      </c>
      <c r="AI26" s="14"/>
      <c r="AJ26" s="5"/>
      <c r="AK26" s="5">
        <f t="shared" si="5"/>
        <v>0</v>
      </c>
      <c r="AL26" s="5">
        <f t="shared" si="0"/>
        <v>0</v>
      </c>
      <c r="AM26" s="11">
        <f t="shared" si="1"/>
        <v>0</v>
      </c>
      <c r="AN26" s="5">
        <f t="shared" si="6"/>
        <v>0</v>
      </c>
    </row>
    <row r="27" spans="1:40" x14ac:dyDescent="0.45">
      <c r="A27" s="25"/>
      <c r="B27" s="26"/>
      <c r="C27" s="27"/>
      <c r="D27" s="4" t="s">
        <v>12</v>
      </c>
      <c r="E27" s="4" t="s">
        <v>13</v>
      </c>
      <c r="H27" s="24"/>
      <c r="I27" s="5"/>
      <c r="J27" s="5"/>
      <c r="K27" s="5">
        <f t="shared" si="2"/>
        <v>0</v>
      </c>
      <c r="L27" s="14"/>
      <c r="M27" s="19"/>
      <c r="P27" s="5">
        <f t="shared" si="3"/>
        <v>0</v>
      </c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6">
        <f t="shared" si="4"/>
        <v>0</v>
      </c>
      <c r="AI27" s="14"/>
      <c r="AJ27" s="5"/>
      <c r="AK27" s="5">
        <f t="shared" si="5"/>
        <v>0</v>
      </c>
      <c r="AL27" s="5">
        <f t="shared" si="0"/>
        <v>0</v>
      </c>
      <c r="AM27" s="11">
        <f t="shared" si="1"/>
        <v>0</v>
      </c>
      <c r="AN27" s="5">
        <f t="shared" si="6"/>
        <v>0</v>
      </c>
    </row>
    <row r="28" spans="1:40" x14ac:dyDescent="0.45">
      <c r="A28" s="25"/>
      <c r="B28" s="26"/>
      <c r="C28" s="27"/>
      <c r="D28" s="4" t="s">
        <v>12</v>
      </c>
      <c r="E28" s="4" t="s">
        <v>13</v>
      </c>
      <c r="H28" s="24"/>
      <c r="I28" s="5"/>
      <c r="J28" s="5"/>
      <c r="K28" s="5">
        <f t="shared" si="2"/>
        <v>0</v>
      </c>
      <c r="L28" s="14"/>
      <c r="M28" s="19"/>
      <c r="P28" s="5">
        <f t="shared" si="3"/>
        <v>0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6">
        <f t="shared" si="4"/>
        <v>0</v>
      </c>
      <c r="AI28" s="14"/>
      <c r="AJ28" s="5"/>
      <c r="AK28" s="5">
        <f t="shared" si="5"/>
        <v>0</v>
      </c>
      <c r="AL28" s="5">
        <f t="shared" si="0"/>
        <v>0</v>
      </c>
      <c r="AM28" s="11">
        <f t="shared" si="1"/>
        <v>0</v>
      </c>
      <c r="AN28" s="5">
        <f t="shared" si="6"/>
        <v>0</v>
      </c>
    </row>
    <row r="29" spans="1:40" x14ac:dyDescent="0.45">
      <c r="A29" s="25"/>
      <c r="B29" s="26"/>
      <c r="C29" s="27"/>
      <c r="D29" s="4" t="s">
        <v>12</v>
      </c>
      <c r="E29" s="4" t="s">
        <v>13</v>
      </c>
      <c r="H29" s="24"/>
      <c r="I29" s="5"/>
      <c r="J29" s="5"/>
      <c r="K29" s="5">
        <f t="shared" si="2"/>
        <v>0</v>
      </c>
      <c r="L29" s="14"/>
      <c r="M29" s="19"/>
      <c r="P29" s="5">
        <f t="shared" si="3"/>
        <v>0</v>
      </c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6">
        <f t="shared" si="4"/>
        <v>0</v>
      </c>
      <c r="AI29" s="14"/>
      <c r="AJ29" s="5"/>
      <c r="AK29" s="5">
        <f t="shared" si="5"/>
        <v>0</v>
      </c>
      <c r="AL29" s="5">
        <f t="shared" si="0"/>
        <v>0</v>
      </c>
      <c r="AM29" s="11">
        <f t="shared" si="1"/>
        <v>0</v>
      </c>
      <c r="AN29" s="5">
        <f t="shared" si="6"/>
        <v>0</v>
      </c>
    </row>
    <row r="30" spans="1:40" x14ac:dyDescent="0.45">
      <c r="A30" s="25"/>
      <c r="B30" s="26"/>
      <c r="C30" s="27"/>
      <c r="D30" s="4" t="s">
        <v>12</v>
      </c>
      <c r="E30" s="4" t="s">
        <v>13</v>
      </c>
      <c r="H30" s="24"/>
      <c r="I30" s="5"/>
      <c r="J30" s="5"/>
      <c r="K30" s="5">
        <f t="shared" si="2"/>
        <v>0</v>
      </c>
      <c r="L30" s="14"/>
      <c r="M30" s="19"/>
      <c r="P30" s="5">
        <f t="shared" si="3"/>
        <v>0</v>
      </c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6">
        <f t="shared" si="4"/>
        <v>0</v>
      </c>
      <c r="AI30" s="14"/>
      <c r="AJ30" s="5"/>
      <c r="AK30" s="5">
        <f t="shared" si="5"/>
        <v>0</v>
      </c>
      <c r="AL30" s="5">
        <f t="shared" si="0"/>
        <v>0</v>
      </c>
      <c r="AM30" s="11">
        <f t="shared" si="1"/>
        <v>0</v>
      </c>
      <c r="AN30" s="5">
        <f t="shared" si="6"/>
        <v>0</v>
      </c>
    </row>
    <row r="31" spans="1:40" s="3" customFormat="1" x14ac:dyDescent="0.45">
      <c r="A31" s="3" t="str">
        <f>+A3</f>
        <v>HYDRANTS # 113</v>
      </c>
      <c r="B31" s="4"/>
      <c r="C31" s="2"/>
      <c r="D31" s="8"/>
      <c r="E31" s="8"/>
      <c r="H31" s="9">
        <f>SUM(H4:H30)</f>
        <v>79057.840000000011</v>
      </c>
      <c r="I31" s="9">
        <f>SUM(I4:I30)</f>
        <v>6392.86</v>
      </c>
      <c r="J31" s="9">
        <f>SUM(J4:J30)</f>
        <v>0</v>
      </c>
      <c r="K31" s="12">
        <f>SUM(K4:K30)</f>
        <v>85450.700000000012</v>
      </c>
      <c r="L31" s="16">
        <f>SUM(L4:L30)</f>
        <v>0</v>
      </c>
      <c r="M31" s="20"/>
      <c r="P31" s="9">
        <f>SUM(P4:P30)</f>
        <v>85450.700000000012</v>
      </c>
      <c r="R31" s="15">
        <f t="shared" ref="R31:AE31" si="7">SUM(R4:R30)</f>
        <v>0</v>
      </c>
      <c r="S31" s="15">
        <f t="shared" si="7"/>
        <v>0</v>
      </c>
      <c r="T31" s="15">
        <f t="shared" si="7"/>
        <v>0</v>
      </c>
      <c r="U31" s="15">
        <f t="shared" si="7"/>
        <v>0</v>
      </c>
      <c r="V31" s="15">
        <f t="shared" si="7"/>
        <v>0</v>
      </c>
      <c r="W31" s="15">
        <f t="shared" si="7"/>
        <v>0</v>
      </c>
      <c r="X31" s="15">
        <f t="shared" si="7"/>
        <v>0</v>
      </c>
      <c r="Y31" s="15">
        <f t="shared" si="7"/>
        <v>0</v>
      </c>
      <c r="Z31" s="15">
        <f t="shared" si="7"/>
        <v>0</v>
      </c>
      <c r="AA31" s="15">
        <f t="shared" si="7"/>
        <v>0</v>
      </c>
      <c r="AB31" s="15">
        <f t="shared" si="7"/>
        <v>0</v>
      </c>
      <c r="AC31" s="15">
        <f t="shared" si="7"/>
        <v>360.67999999999995</v>
      </c>
      <c r="AD31" s="15">
        <f t="shared" si="7"/>
        <v>700.8</v>
      </c>
      <c r="AE31" s="15">
        <f t="shared" si="7"/>
        <v>700.8</v>
      </c>
      <c r="AF31" s="15">
        <f t="shared" ref="AF31" si="8">SUM(AF4:AF30)</f>
        <v>1140.98</v>
      </c>
      <c r="AG31" s="15">
        <f t="shared" ref="AG31:AH31" si="9">SUM(AG4:AG30)</f>
        <v>1581.1599999999999</v>
      </c>
      <c r="AH31" s="16">
        <f t="shared" si="9"/>
        <v>1709.0199999999998</v>
      </c>
      <c r="AI31" s="16">
        <f>SUM(AI4:AI30)</f>
        <v>0</v>
      </c>
      <c r="AJ31" s="9"/>
      <c r="AK31" s="9">
        <f>SUM(AK4:AK30)</f>
        <v>4484.4199999999992</v>
      </c>
      <c r="AL31" s="9">
        <f>SUM(AL4:AL30)</f>
        <v>6193.44</v>
      </c>
      <c r="AM31" s="9">
        <f>SUM(AM4:AM30)</f>
        <v>79257.259999999995</v>
      </c>
      <c r="AN31" s="9">
        <f>SUM(AN4:AN30)</f>
        <v>0</v>
      </c>
    </row>
    <row r="32" spans="1:40" x14ac:dyDescent="0.45">
      <c r="H32" s="5"/>
      <c r="I32" s="5"/>
      <c r="J32" s="5"/>
      <c r="K32" s="5">
        <f>+H31+I31-J31-K31</f>
        <v>0</v>
      </c>
      <c r="M32" s="18"/>
      <c r="P32" s="5"/>
      <c r="R32" s="42">
        <f>SUM(R31:AC31)</f>
        <v>360.67999999999995</v>
      </c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J32" s="5"/>
      <c r="AK32" s="5"/>
      <c r="AL32" s="5"/>
    </row>
    <row r="33" spans="1:41" x14ac:dyDescent="0.45">
      <c r="H33" s="5"/>
      <c r="I33" s="5"/>
      <c r="J33" s="5"/>
      <c r="K33" s="5"/>
      <c r="M33" s="18"/>
      <c r="P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J33" s="5"/>
      <c r="AK33" s="5"/>
      <c r="AL33" s="5"/>
    </row>
    <row r="34" spans="1:41" x14ac:dyDescent="0.45">
      <c r="A34" t="s">
        <v>33</v>
      </c>
      <c r="H34" s="5">
        <f>+'113'!H31</f>
        <v>203378.25999999998</v>
      </c>
      <c r="I34" s="5">
        <f>+'113'!I31</f>
        <v>0</v>
      </c>
      <c r="J34" s="5">
        <f>+'113'!J31</f>
        <v>0</v>
      </c>
      <c r="K34" s="5">
        <f>+'113'!K31</f>
        <v>203378.25999999998</v>
      </c>
      <c r="L34" s="6">
        <f>+'113'!L31</f>
        <v>0</v>
      </c>
      <c r="M34" s="5"/>
      <c r="P34" s="5">
        <f>+'113'!P31</f>
        <v>203378.25999999998</v>
      </c>
      <c r="R34" s="5">
        <f>+'113'!R31</f>
        <v>21359.79</v>
      </c>
      <c r="S34" s="5">
        <f>+'113'!S31</f>
        <v>1995.8600000000001</v>
      </c>
      <c r="T34" s="5">
        <f>+'113'!T31</f>
        <v>2310.86</v>
      </c>
      <c r="U34" s="5">
        <f>+'113'!U31</f>
        <v>2463.0700000000002</v>
      </c>
      <c r="V34" s="5">
        <f>+'113'!V31</f>
        <v>2850.07</v>
      </c>
      <c r="W34" s="5">
        <f>+'113'!W31</f>
        <v>3272.07</v>
      </c>
      <c r="X34" s="5">
        <f>+'113'!X31</f>
        <v>3307.07</v>
      </c>
      <c r="Y34" s="5">
        <f>+'113'!Y31</f>
        <v>3307.07</v>
      </c>
      <c r="Z34" s="5">
        <f>+'113'!Z31</f>
        <v>3396.07</v>
      </c>
      <c r="AA34" s="5">
        <f>+'113'!AA31</f>
        <v>3485.07</v>
      </c>
      <c r="AB34" s="5">
        <f>+'113'!AB31</f>
        <v>3690.7400000000002</v>
      </c>
      <c r="AC34" s="5">
        <f>+'113'!AC31</f>
        <v>4067.07</v>
      </c>
      <c r="AD34" s="5">
        <f>+'113'!AD31</f>
        <v>4067.5800000000004</v>
      </c>
      <c r="AE34" s="5">
        <f>+'113'!AE31</f>
        <v>4067.5800000000004</v>
      </c>
      <c r="AF34" s="5">
        <f>+'113'!AF31</f>
        <v>4067.5800000000004</v>
      </c>
      <c r="AG34" s="5">
        <f>+'113'!AG31</f>
        <v>4067.5800000000004</v>
      </c>
      <c r="AH34" s="14">
        <f>+'113'!AH31</f>
        <v>4067.5800000000004</v>
      </c>
      <c r="AI34" s="14">
        <f>+'113'!AI31</f>
        <v>0</v>
      </c>
      <c r="AJ34" s="5"/>
      <c r="AK34" s="5">
        <f>+'113'!AK31</f>
        <v>71775.13</v>
      </c>
      <c r="AL34" s="5">
        <f>+'113'!AL31</f>
        <v>75842.710000000006</v>
      </c>
      <c r="AM34" s="5">
        <f>+'113'!AM31</f>
        <v>127535.55</v>
      </c>
      <c r="AN34" s="5">
        <f>+'113'!AN31</f>
        <v>0</v>
      </c>
    </row>
    <row r="35" spans="1:41" x14ac:dyDescent="0.45">
      <c r="A35" t="s">
        <v>34</v>
      </c>
      <c r="H35" s="5">
        <f t="shared" ref="H35:L35" si="10">+H31</f>
        <v>79057.840000000011</v>
      </c>
      <c r="I35" s="5">
        <f t="shared" si="10"/>
        <v>6392.86</v>
      </c>
      <c r="J35" s="5">
        <f t="shared" si="10"/>
        <v>0</v>
      </c>
      <c r="K35" s="5">
        <f t="shared" si="10"/>
        <v>85450.700000000012</v>
      </c>
      <c r="L35" s="6">
        <f t="shared" si="10"/>
        <v>0</v>
      </c>
      <c r="M35" s="5"/>
      <c r="N35" s="38"/>
      <c r="O35" s="38"/>
      <c r="P35" s="5">
        <f>+P31</f>
        <v>85450.700000000012</v>
      </c>
      <c r="R35" s="5">
        <f>+R31</f>
        <v>0</v>
      </c>
      <c r="S35" s="5">
        <f t="shared" ref="S35:AM35" si="11">+S31</f>
        <v>0</v>
      </c>
      <c r="T35" s="5">
        <f t="shared" si="11"/>
        <v>0</v>
      </c>
      <c r="U35" s="5">
        <f t="shared" si="11"/>
        <v>0</v>
      </c>
      <c r="V35" s="5">
        <f t="shared" si="11"/>
        <v>0</v>
      </c>
      <c r="W35" s="5">
        <f t="shared" si="11"/>
        <v>0</v>
      </c>
      <c r="X35" s="5">
        <f t="shared" si="11"/>
        <v>0</v>
      </c>
      <c r="Y35" s="5">
        <f t="shared" si="11"/>
        <v>0</v>
      </c>
      <c r="Z35" s="5">
        <f t="shared" si="11"/>
        <v>0</v>
      </c>
      <c r="AA35" s="5">
        <f t="shared" si="11"/>
        <v>0</v>
      </c>
      <c r="AB35" s="5">
        <f t="shared" si="11"/>
        <v>0</v>
      </c>
      <c r="AC35" s="5">
        <f t="shared" si="11"/>
        <v>360.67999999999995</v>
      </c>
      <c r="AD35" s="5">
        <f t="shared" si="11"/>
        <v>700.8</v>
      </c>
      <c r="AE35" s="5">
        <f t="shared" si="11"/>
        <v>700.8</v>
      </c>
      <c r="AF35" s="5">
        <f t="shared" ref="AF35" si="12">+AF31</f>
        <v>1140.98</v>
      </c>
      <c r="AG35" s="5">
        <f t="shared" ref="AG35:AH35" si="13">+AG31</f>
        <v>1581.1599999999999</v>
      </c>
      <c r="AH35" s="14">
        <f t="shared" si="13"/>
        <v>1709.0199999999998</v>
      </c>
      <c r="AI35" s="14">
        <f t="shared" ref="AI35:AK35" si="14">+AI31</f>
        <v>0</v>
      </c>
      <c r="AJ35" s="5"/>
      <c r="AK35" s="5">
        <f t="shared" si="14"/>
        <v>4484.4199999999992</v>
      </c>
      <c r="AL35" s="5">
        <f t="shared" si="11"/>
        <v>6193.44</v>
      </c>
      <c r="AM35" s="5">
        <f t="shared" si="11"/>
        <v>79257.259999999995</v>
      </c>
      <c r="AN35" s="5">
        <f t="shared" ref="AN35" si="15">+AN31</f>
        <v>0</v>
      </c>
    </row>
    <row r="36" spans="1:41" x14ac:dyDescent="0.45">
      <c r="A36" s="3" t="str">
        <f>A31</f>
        <v>HYDRANTS # 113</v>
      </c>
      <c r="B36" s="39" t="s">
        <v>38</v>
      </c>
      <c r="C36" s="40"/>
      <c r="D36" s="40"/>
      <c r="E36" s="40"/>
      <c r="F36" s="38"/>
      <c r="G36" s="38"/>
      <c r="H36" s="41">
        <f>SUM(H34:H35)</f>
        <v>282436.09999999998</v>
      </c>
      <c r="I36" s="41">
        <f t="shared" ref="I36:P36" si="16">SUM(I34:I35)</f>
        <v>6392.86</v>
      </c>
      <c r="J36" s="41">
        <f t="shared" si="16"/>
        <v>0</v>
      </c>
      <c r="K36" s="41">
        <f t="shared" si="16"/>
        <v>288828.95999999996</v>
      </c>
      <c r="L36" s="10">
        <f t="shared" ref="L36" si="17">SUM(L34:L35)</f>
        <v>0</v>
      </c>
      <c r="M36" s="41"/>
      <c r="P36" s="41">
        <f t="shared" si="16"/>
        <v>288828.95999999996</v>
      </c>
      <c r="R36" s="41">
        <f t="shared" ref="R36:AM36" si="18">SUM(R34:R35)</f>
        <v>21359.79</v>
      </c>
      <c r="S36" s="41">
        <f t="shared" si="18"/>
        <v>1995.8600000000001</v>
      </c>
      <c r="T36" s="41">
        <f t="shared" si="18"/>
        <v>2310.86</v>
      </c>
      <c r="U36" s="41">
        <f t="shared" si="18"/>
        <v>2463.0700000000002</v>
      </c>
      <c r="V36" s="41">
        <f t="shared" si="18"/>
        <v>2850.07</v>
      </c>
      <c r="W36" s="41">
        <f t="shared" si="18"/>
        <v>3272.07</v>
      </c>
      <c r="X36" s="41">
        <f t="shared" si="18"/>
        <v>3307.07</v>
      </c>
      <c r="Y36" s="41">
        <f t="shared" si="18"/>
        <v>3307.07</v>
      </c>
      <c r="Z36" s="41">
        <f t="shared" si="18"/>
        <v>3396.07</v>
      </c>
      <c r="AA36" s="41">
        <f t="shared" si="18"/>
        <v>3485.07</v>
      </c>
      <c r="AB36" s="41">
        <f t="shared" si="18"/>
        <v>3690.7400000000002</v>
      </c>
      <c r="AC36" s="41">
        <f t="shared" si="18"/>
        <v>4427.75</v>
      </c>
      <c r="AD36" s="41">
        <f t="shared" si="18"/>
        <v>4768.38</v>
      </c>
      <c r="AE36" s="41">
        <f t="shared" si="18"/>
        <v>4768.38</v>
      </c>
      <c r="AF36" s="41">
        <f t="shared" ref="AF36" si="19">SUM(AF34:AF35)</f>
        <v>5208.5600000000004</v>
      </c>
      <c r="AG36" s="41">
        <f t="shared" ref="AG36:AH36" si="20">SUM(AG34:AG35)</f>
        <v>5648.74</v>
      </c>
      <c r="AH36" s="16">
        <f t="shared" si="20"/>
        <v>5776.6</v>
      </c>
      <c r="AI36" s="16">
        <f t="shared" ref="AI36:AK36" si="21">SUM(AI34:AI35)</f>
        <v>0</v>
      </c>
      <c r="AJ36" s="41"/>
      <c r="AK36" s="41">
        <f t="shared" si="21"/>
        <v>76259.55</v>
      </c>
      <c r="AL36" s="41">
        <f t="shared" si="18"/>
        <v>82036.150000000009</v>
      </c>
      <c r="AM36" s="41">
        <f t="shared" si="18"/>
        <v>206792.81</v>
      </c>
      <c r="AN36" s="41">
        <f t="shared" ref="AN36" si="22">SUM(AN34:AN35)</f>
        <v>0</v>
      </c>
      <c r="AO36" s="38"/>
    </row>
    <row r="37" spans="1:41" x14ac:dyDescent="0.45">
      <c r="H37" s="5"/>
      <c r="I37" s="5"/>
      <c r="J37" s="5"/>
      <c r="K37" s="5"/>
      <c r="M37" s="18"/>
      <c r="P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J37" s="5"/>
      <c r="AK37" s="5"/>
      <c r="AL37" s="5"/>
    </row>
    <row r="38" spans="1:41" x14ac:dyDescent="0.45">
      <c r="H38" s="5"/>
      <c r="I38" s="5"/>
      <c r="J38" s="5"/>
      <c r="K38" s="5"/>
      <c r="M38" s="18"/>
      <c r="P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J38" s="5"/>
      <c r="AK38" s="5"/>
      <c r="AL38" s="5"/>
    </row>
    <row r="39" spans="1:41" x14ac:dyDescent="0.45">
      <c r="H39" s="5"/>
      <c r="I39" s="5"/>
      <c r="J39" s="5"/>
      <c r="K39" s="5"/>
      <c r="M39" s="18"/>
      <c r="P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J39" s="5"/>
      <c r="AK39" s="5"/>
      <c r="AL39" s="5"/>
    </row>
    <row r="40" spans="1:41" x14ac:dyDescent="0.45">
      <c r="H40" s="5"/>
      <c r="I40" s="5"/>
      <c r="J40" s="5"/>
      <c r="K40" s="5"/>
      <c r="M40" s="18"/>
      <c r="P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J40" s="5"/>
      <c r="AK40" s="5"/>
      <c r="AL40" s="5"/>
    </row>
    <row r="41" spans="1:41" x14ac:dyDescent="0.45">
      <c r="H41" s="5"/>
      <c r="I41" s="5"/>
      <c r="J41" s="5"/>
      <c r="K41" s="5"/>
      <c r="M41" s="18"/>
      <c r="P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J41" s="5"/>
      <c r="AK41" s="5"/>
      <c r="AL41" s="5"/>
    </row>
    <row r="42" spans="1:41" x14ac:dyDescent="0.45">
      <c r="H42" s="5"/>
      <c r="I42" s="5"/>
      <c r="J42" s="5"/>
      <c r="K42" s="5"/>
      <c r="M42" s="18"/>
      <c r="P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J42" s="5"/>
      <c r="AK42" s="5"/>
      <c r="AL42" s="5"/>
    </row>
    <row r="43" spans="1:41" x14ac:dyDescent="0.45">
      <c r="H43" s="5"/>
      <c r="I43" s="5"/>
      <c r="J43" s="5"/>
      <c r="K43" s="5"/>
      <c r="M43" s="18"/>
      <c r="P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J43" s="5"/>
      <c r="AK43" s="5"/>
      <c r="AL43" s="5"/>
    </row>
    <row r="44" spans="1:41" x14ac:dyDescent="0.45">
      <c r="H44" s="5"/>
      <c r="I44" s="5"/>
      <c r="J44" s="5"/>
      <c r="K44" s="5"/>
      <c r="M44" s="18"/>
      <c r="P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J44" s="5"/>
      <c r="AK44" s="5"/>
      <c r="AL44" s="5"/>
    </row>
    <row r="45" spans="1:41" x14ac:dyDescent="0.45">
      <c r="H45" s="5"/>
      <c r="I45" s="5"/>
      <c r="J45" s="5"/>
      <c r="K45" s="5"/>
      <c r="M45" s="18"/>
      <c r="P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J45" s="5"/>
      <c r="AK45" s="5"/>
      <c r="AL45" s="5"/>
    </row>
    <row r="46" spans="1:41" x14ac:dyDescent="0.45">
      <c r="H46" s="5"/>
      <c r="I46" s="5"/>
      <c r="J46" s="5"/>
      <c r="K46" s="5"/>
      <c r="M46" s="18"/>
      <c r="P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J46" s="5"/>
      <c r="AK46" s="5"/>
      <c r="AL46" s="5"/>
    </row>
    <row r="47" spans="1:41" x14ac:dyDescent="0.45">
      <c r="H47" s="5"/>
      <c r="I47" s="5"/>
      <c r="J47" s="5"/>
      <c r="K47" s="5"/>
      <c r="M47" s="18"/>
      <c r="P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J47" s="5"/>
      <c r="AK47" s="5"/>
      <c r="AL47" s="5"/>
    </row>
    <row r="48" spans="1:41" x14ac:dyDescent="0.45">
      <c r="H48" s="5"/>
      <c r="I48" s="5"/>
      <c r="J48" s="5"/>
      <c r="K48" s="5"/>
      <c r="M48" s="18"/>
      <c r="P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J48" s="5"/>
      <c r="AK48" s="5"/>
      <c r="AL48" s="5"/>
    </row>
    <row r="49" spans="8:38" x14ac:dyDescent="0.45">
      <c r="H49" s="5"/>
      <c r="I49" s="5"/>
      <c r="J49" s="5"/>
      <c r="K49" s="5"/>
      <c r="M49" s="18"/>
      <c r="P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J49" s="5"/>
      <c r="AK49" s="5"/>
      <c r="AL49" s="5"/>
    </row>
    <row r="50" spans="8:38" x14ac:dyDescent="0.45">
      <c r="H50" s="5"/>
      <c r="I50" s="5"/>
      <c r="J50" s="5"/>
      <c r="K50" s="5"/>
      <c r="M50" s="18"/>
      <c r="P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J50" s="5"/>
      <c r="AK50" s="5"/>
      <c r="AL50" s="5"/>
    </row>
    <row r="51" spans="8:38" x14ac:dyDescent="0.45">
      <c r="H51" s="5"/>
      <c r="I51" s="5"/>
      <c r="J51" s="5"/>
      <c r="K51" s="5"/>
      <c r="M51" s="18"/>
      <c r="P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J51" s="5"/>
      <c r="AK51" s="5"/>
      <c r="AL51" s="5"/>
    </row>
    <row r="52" spans="8:38" x14ac:dyDescent="0.45">
      <c r="H52" s="5"/>
      <c r="I52" s="5"/>
      <c r="J52" s="5"/>
      <c r="K52" s="5"/>
      <c r="M52" s="18"/>
      <c r="P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J52" s="5"/>
      <c r="AK52" s="5"/>
      <c r="AL52" s="5"/>
    </row>
    <row r="53" spans="8:38" x14ac:dyDescent="0.45">
      <c r="H53" s="5"/>
      <c r="I53" s="5"/>
      <c r="J53" s="5"/>
      <c r="K53" s="5"/>
      <c r="M53" s="18"/>
      <c r="P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J53" s="5"/>
      <c r="AK53" s="5"/>
      <c r="AL53" s="5"/>
    </row>
    <row r="54" spans="8:38" x14ac:dyDescent="0.45">
      <c r="H54" s="5"/>
      <c r="I54" s="5"/>
      <c r="J54" s="5"/>
      <c r="K54" s="5"/>
      <c r="M54" s="18"/>
      <c r="P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J54" s="5"/>
      <c r="AK54" s="5"/>
      <c r="AL54" s="5"/>
    </row>
    <row r="55" spans="8:38" x14ac:dyDescent="0.45">
      <c r="H55" s="5"/>
      <c r="I55" s="5"/>
      <c r="J55" s="5"/>
      <c r="K55" s="5"/>
      <c r="M55" s="18"/>
      <c r="P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J55" s="5"/>
      <c r="AK55" s="5"/>
      <c r="AL55" s="5"/>
    </row>
    <row r="56" spans="8:38" x14ac:dyDescent="0.45">
      <c r="H56" s="5"/>
      <c r="I56" s="5"/>
      <c r="J56" s="5"/>
      <c r="K56" s="5"/>
      <c r="M56" s="18"/>
      <c r="P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J56" s="5"/>
      <c r="AK56" s="5"/>
      <c r="AL56" s="5"/>
    </row>
    <row r="57" spans="8:38" x14ac:dyDescent="0.45">
      <c r="H57" s="5"/>
      <c r="I57" s="5"/>
      <c r="J57" s="5"/>
      <c r="K57" s="5"/>
      <c r="M57" s="18"/>
      <c r="P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J57" s="5"/>
      <c r="AK57" s="5"/>
      <c r="AL57" s="5"/>
    </row>
    <row r="58" spans="8:38" x14ac:dyDescent="0.45">
      <c r="H58" s="5"/>
      <c r="I58" s="5"/>
      <c r="J58" s="5"/>
      <c r="K58" s="5"/>
      <c r="M58" s="18"/>
      <c r="P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J58" s="5"/>
      <c r="AK58" s="5"/>
      <c r="AL58" s="5"/>
    </row>
    <row r="59" spans="8:38" x14ac:dyDescent="0.45">
      <c r="H59" s="5"/>
      <c r="I59" s="5"/>
      <c r="J59" s="5"/>
      <c r="K59" s="5"/>
      <c r="M59" s="18"/>
      <c r="P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J59" s="5"/>
      <c r="AK59" s="5"/>
      <c r="AL59" s="5"/>
    </row>
    <row r="60" spans="8:38" x14ac:dyDescent="0.45">
      <c r="H60" s="5"/>
      <c r="I60" s="5"/>
      <c r="J60" s="5"/>
      <c r="K60" s="5"/>
      <c r="M60" s="18"/>
      <c r="P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J60" s="5"/>
      <c r="AK60" s="5"/>
      <c r="AL60" s="5"/>
    </row>
    <row r="61" spans="8:38" x14ac:dyDescent="0.45">
      <c r="H61" s="5"/>
      <c r="I61" s="5"/>
      <c r="J61" s="5"/>
      <c r="K61" s="5"/>
      <c r="M61" s="18"/>
      <c r="P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J61" s="5"/>
      <c r="AK61" s="5"/>
      <c r="AL61" s="5"/>
    </row>
    <row r="62" spans="8:38" x14ac:dyDescent="0.45">
      <c r="H62" s="5"/>
      <c r="I62" s="5"/>
      <c r="J62" s="5"/>
      <c r="K62" s="5"/>
      <c r="M62" s="18"/>
      <c r="P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J62" s="5"/>
      <c r="AK62" s="5"/>
      <c r="AL62" s="5"/>
    </row>
    <row r="63" spans="8:38" x14ac:dyDescent="0.45">
      <c r="H63" s="5"/>
      <c r="I63" s="5"/>
      <c r="J63" s="5"/>
      <c r="K63" s="5"/>
      <c r="M63" s="18"/>
      <c r="P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J63" s="5"/>
      <c r="AK63" s="5"/>
      <c r="AL63" s="5"/>
    </row>
    <row r="64" spans="8:38" x14ac:dyDescent="0.45">
      <c r="H64" s="5"/>
      <c r="I64" s="5"/>
      <c r="J64" s="5"/>
      <c r="K64" s="5"/>
      <c r="M64" s="18"/>
      <c r="P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J64" s="5"/>
      <c r="AK64" s="5"/>
      <c r="AL64" s="5"/>
    </row>
    <row r="65" spans="8:38" x14ac:dyDescent="0.45">
      <c r="H65" s="5"/>
      <c r="I65" s="5"/>
      <c r="J65" s="5"/>
      <c r="K65" s="5"/>
      <c r="M65" s="18"/>
      <c r="P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J65" s="5"/>
      <c r="AK65" s="5"/>
      <c r="AL65" s="5"/>
    </row>
    <row r="66" spans="8:38" x14ac:dyDescent="0.45">
      <c r="H66" s="5"/>
      <c r="I66" s="5"/>
      <c r="J66" s="5"/>
      <c r="K66" s="5"/>
      <c r="M66" s="18"/>
      <c r="P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J66" s="5"/>
      <c r="AK66" s="5"/>
      <c r="AL66" s="5"/>
    </row>
    <row r="67" spans="8:38" x14ac:dyDescent="0.45">
      <c r="H67" s="5"/>
      <c r="I67" s="5"/>
      <c r="J67" s="5"/>
      <c r="K67" s="5"/>
      <c r="M67" s="18"/>
      <c r="P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J67" s="5"/>
      <c r="AK67" s="5"/>
      <c r="AL67" s="5"/>
    </row>
    <row r="68" spans="8:38" x14ac:dyDescent="0.45">
      <c r="H68" s="5"/>
      <c r="I68" s="5"/>
      <c r="J68" s="5"/>
      <c r="K68" s="5"/>
      <c r="M68" s="18"/>
      <c r="P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J68" s="5"/>
      <c r="AK68" s="5"/>
      <c r="AL68" s="5"/>
    </row>
    <row r="69" spans="8:38" x14ac:dyDescent="0.45">
      <c r="H69" s="5"/>
      <c r="I69" s="5"/>
      <c r="J69" s="5"/>
      <c r="K69" s="5"/>
      <c r="M69" s="18"/>
      <c r="P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J69" s="5"/>
      <c r="AK69" s="5"/>
      <c r="AL69" s="5"/>
    </row>
    <row r="70" spans="8:38" x14ac:dyDescent="0.45">
      <c r="H70" s="5"/>
      <c r="I70" s="5"/>
      <c r="J70" s="5"/>
      <c r="K70" s="5"/>
      <c r="M70" s="18"/>
      <c r="P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J70" s="5"/>
      <c r="AK70" s="5"/>
      <c r="AL70" s="5"/>
    </row>
    <row r="71" spans="8:38" x14ac:dyDescent="0.45">
      <c r="H71" s="5"/>
      <c r="I71" s="5"/>
      <c r="J71" s="5"/>
      <c r="K71" s="5"/>
      <c r="M71" s="18"/>
      <c r="P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J71" s="5"/>
      <c r="AK71" s="5"/>
      <c r="AL71" s="5"/>
    </row>
    <row r="72" spans="8:38" x14ac:dyDescent="0.45">
      <c r="H72" s="5"/>
      <c r="I72" s="5"/>
      <c r="J72" s="5"/>
      <c r="K72" s="5"/>
      <c r="M72" s="18"/>
      <c r="P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J72" s="5"/>
      <c r="AK72" s="5"/>
      <c r="AL72" s="5"/>
    </row>
    <row r="73" spans="8:38" x14ac:dyDescent="0.45">
      <c r="H73" s="5"/>
      <c r="I73" s="5"/>
      <c r="J73" s="5"/>
      <c r="K73" s="5"/>
      <c r="M73" s="18"/>
      <c r="P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J73" s="5"/>
      <c r="AK73" s="5"/>
      <c r="AL73" s="5"/>
    </row>
    <row r="74" spans="8:38" x14ac:dyDescent="0.45">
      <c r="H74" s="5"/>
      <c r="I74" s="5"/>
      <c r="J74" s="5"/>
      <c r="K74" s="5"/>
      <c r="M74" s="18"/>
      <c r="P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J74" s="5"/>
      <c r="AK74" s="5"/>
      <c r="AL74" s="5"/>
    </row>
    <row r="75" spans="8:38" x14ac:dyDescent="0.45">
      <c r="H75" s="5"/>
      <c r="I75" s="5"/>
      <c r="J75" s="5"/>
      <c r="K75" s="5"/>
      <c r="M75" s="18"/>
      <c r="P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J75" s="5"/>
      <c r="AK75" s="5"/>
      <c r="AL75" s="5"/>
    </row>
    <row r="76" spans="8:38" x14ac:dyDescent="0.45">
      <c r="H76" s="5"/>
      <c r="I76" s="5"/>
      <c r="J76" s="5"/>
      <c r="K76" s="5"/>
      <c r="M76" s="18"/>
      <c r="P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J76" s="5"/>
      <c r="AK76" s="5"/>
      <c r="AL76" s="5"/>
    </row>
    <row r="77" spans="8:38" x14ac:dyDescent="0.45">
      <c r="H77" s="5"/>
      <c r="I77" s="5"/>
      <c r="J77" s="5"/>
      <c r="K77" s="5"/>
      <c r="M77" s="18"/>
      <c r="P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J77" s="5"/>
      <c r="AK77" s="5"/>
      <c r="AL77" s="5"/>
    </row>
    <row r="78" spans="8:38" x14ac:dyDescent="0.45">
      <c r="H78" s="5"/>
      <c r="I78" s="5"/>
      <c r="J78" s="5"/>
      <c r="K78" s="5"/>
      <c r="M78" s="18"/>
      <c r="P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J78" s="5"/>
      <c r="AK78" s="5"/>
      <c r="AL78" s="5"/>
    </row>
    <row r="79" spans="8:38" x14ac:dyDescent="0.45">
      <c r="H79" s="5"/>
      <c r="I79" s="5"/>
      <c r="J79" s="5"/>
      <c r="K79" s="5"/>
      <c r="M79" s="18"/>
      <c r="P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J79" s="5"/>
      <c r="AK79" s="5"/>
      <c r="AL79" s="5"/>
    </row>
    <row r="80" spans="8:38" x14ac:dyDescent="0.45">
      <c r="H80" s="5"/>
      <c r="I80" s="5"/>
      <c r="J80" s="5"/>
      <c r="K80" s="5"/>
      <c r="M80" s="18"/>
      <c r="P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J80" s="5"/>
      <c r="AK80" s="5"/>
      <c r="AL80" s="5"/>
    </row>
    <row r="81" spans="8:38" x14ac:dyDescent="0.45">
      <c r="H81" s="5"/>
      <c r="I81" s="5"/>
      <c r="J81" s="5"/>
      <c r="K81" s="5"/>
      <c r="M81" s="18"/>
      <c r="P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J81" s="5"/>
      <c r="AK81" s="5"/>
      <c r="AL81" s="5"/>
    </row>
    <row r="82" spans="8:38" x14ac:dyDescent="0.45">
      <c r="H82" s="5"/>
      <c r="I82" s="5"/>
      <c r="J82" s="5"/>
      <c r="K82" s="5"/>
      <c r="M82" s="18"/>
      <c r="P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J82" s="5"/>
      <c r="AK82" s="5"/>
      <c r="AL82" s="5"/>
    </row>
    <row r="83" spans="8:38" x14ac:dyDescent="0.45">
      <c r="H83" s="5"/>
      <c r="I83" s="5"/>
      <c r="J83" s="5"/>
      <c r="K83" s="5"/>
      <c r="M83" s="18"/>
      <c r="P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J83" s="5"/>
      <c r="AK83" s="5"/>
      <c r="AL83" s="5"/>
    </row>
    <row r="84" spans="8:38" x14ac:dyDescent="0.45">
      <c r="H84" s="5"/>
      <c r="I84" s="5"/>
      <c r="J84" s="5"/>
      <c r="K84" s="5"/>
      <c r="M84" s="18"/>
      <c r="P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J84" s="5"/>
      <c r="AK84" s="5"/>
      <c r="AL84" s="5"/>
    </row>
    <row r="85" spans="8:38" x14ac:dyDescent="0.45">
      <c r="H85" s="5"/>
      <c r="I85" s="5"/>
      <c r="J85" s="5"/>
      <c r="K85" s="5"/>
      <c r="M85" s="18"/>
      <c r="P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J85" s="5"/>
      <c r="AK85" s="5"/>
      <c r="AL85" s="5"/>
    </row>
    <row r="86" spans="8:38" x14ac:dyDescent="0.45">
      <c r="H86" s="5"/>
      <c r="I86" s="5"/>
      <c r="J86" s="5"/>
      <c r="K86" s="5"/>
      <c r="M86" s="18"/>
      <c r="P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J86" s="5"/>
      <c r="AK86" s="5"/>
      <c r="AL86" s="5"/>
    </row>
    <row r="87" spans="8:38" x14ac:dyDescent="0.45">
      <c r="H87" s="5"/>
      <c r="I87" s="5"/>
      <c r="J87" s="5"/>
      <c r="K87" s="5"/>
      <c r="M87" s="18"/>
      <c r="P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J87" s="5"/>
      <c r="AK87" s="5"/>
      <c r="AL87" s="5"/>
    </row>
    <row r="88" spans="8:38" x14ac:dyDescent="0.45">
      <c r="H88" s="5"/>
      <c r="I88" s="5"/>
      <c r="J88" s="5"/>
      <c r="K88" s="5"/>
      <c r="M88" s="18"/>
      <c r="P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J88" s="5"/>
      <c r="AK88" s="5"/>
      <c r="AL88" s="5"/>
    </row>
    <row r="89" spans="8:38" x14ac:dyDescent="0.45">
      <c r="H89" s="5"/>
      <c r="I89" s="5"/>
      <c r="J89" s="5"/>
      <c r="K89" s="5"/>
      <c r="M89" s="18"/>
      <c r="P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J89" s="5"/>
      <c r="AK89" s="5"/>
      <c r="AL89" s="5"/>
    </row>
    <row r="90" spans="8:38" x14ac:dyDescent="0.45">
      <c r="H90" s="5"/>
      <c r="I90" s="5"/>
      <c r="J90" s="5"/>
      <c r="K90" s="5"/>
      <c r="M90" s="18"/>
      <c r="P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J90" s="5"/>
      <c r="AK90" s="5"/>
      <c r="AL90" s="5"/>
    </row>
    <row r="91" spans="8:38" x14ac:dyDescent="0.45">
      <c r="H91" s="5"/>
      <c r="I91" s="5"/>
      <c r="J91" s="5"/>
      <c r="K91" s="5"/>
      <c r="M91" s="18"/>
      <c r="P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J91" s="5"/>
      <c r="AK91" s="5"/>
      <c r="AL91" s="5"/>
    </row>
    <row r="92" spans="8:38" x14ac:dyDescent="0.45">
      <c r="H92" s="5"/>
      <c r="I92" s="5"/>
      <c r="J92" s="5"/>
      <c r="K92" s="5"/>
      <c r="M92" s="18"/>
      <c r="P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J92" s="5"/>
      <c r="AK92" s="5"/>
      <c r="AL92" s="5"/>
    </row>
    <row r="93" spans="8:38" x14ac:dyDescent="0.45">
      <c r="H93" s="5"/>
      <c r="I93" s="5"/>
      <c r="J93" s="5"/>
      <c r="K93" s="5"/>
      <c r="M93" s="18"/>
      <c r="P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J93" s="5"/>
      <c r="AK93" s="5"/>
      <c r="AL93" s="5"/>
    </row>
    <row r="94" spans="8:38" x14ac:dyDescent="0.45">
      <c r="H94" s="5"/>
      <c r="I94" s="5"/>
      <c r="J94" s="5"/>
      <c r="K94" s="5"/>
      <c r="M94" s="18"/>
      <c r="P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J94" s="5"/>
      <c r="AK94" s="5"/>
      <c r="AL94" s="5"/>
    </row>
    <row r="95" spans="8:38" x14ac:dyDescent="0.45">
      <c r="H95" s="5"/>
      <c r="I95" s="5"/>
      <c r="J95" s="5"/>
      <c r="K95" s="5"/>
      <c r="M95" s="18"/>
      <c r="P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J95" s="5"/>
      <c r="AK95" s="5"/>
      <c r="AL95" s="5"/>
    </row>
    <row r="96" spans="8:38" x14ac:dyDescent="0.45">
      <c r="H96" s="5"/>
      <c r="I96" s="5"/>
      <c r="J96" s="5"/>
      <c r="K96" s="5"/>
      <c r="M96" s="18"/>
      <c r="P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J96" s="5"/>
      <c r="AK96" s="5"/>
      <c r="AL96" s="5"/>
    </row>
    <row r="97" spans="8:38" x14ac:dyDescent="0.45">
      <c r="H97" s="5"/>
      <c r="I97" s="5"/>
      <c r="J97" s="5"/>
      <c r="K97" s="5"/>
      <c r="M97" s="18"/>
      <c r="P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J97" s="5"/>
      <c r="AK97" s="5"/>
      <c r="AL97" s="5"/>
    </row>
    <row r="98" spans="8:38" x14ac:dyDescent="0.45">
      <c r="H98" s="5"/>
      <c r="I98" s="5"/>
      <c r="J98" s="5"/>
      <c r="K98" s="5"/>
      <c r="M98" s="18"/>
      <c r="P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J98" s="5"/>
      <c r="AK98" s="5"/>
      <c r="AL98" s="5"/>
    </row>
    <row r="99" spans="8:38" x14ac:dyDescent="0.45">
      <c r="H99" s="5"/>
      <c r="I99" s="5"/>
      <c r="J99" s="5"/>
      <c r="K99" s="5"/>
      <c r="M99" s="18"/>
      <c r="P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J99" s="5"/>
      <c r="AK99" s="5"/>
      <c r="AL99" s="5"/>
    </row>
    <row r="100" spans="8:38" x14ac:dyDescent="0.45">
      <c r="H100" s="5"/>
      <c r="I100" s="5"/>
      <c r="J100" s="5"/>
      <c r="K100" s="5"/>
      <c r="M100" s="18"/>
      <c r="P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J100" s="5"/>
      <c r="AK100" s="5"/>
      <c r="AL100" s="5"/>
    </row>
    <row r="101" spans="8:38" x14ac:dyDescent="0.45">
      <c r="H101" s="5"/>
      <c r="I101" s="5"/>
      <c r="J101" s="5"/>
      <c r="K101" s="5"/>
      <c r="M101" s="18"/>
      <c r="P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J101" s="5"/>
      <c r="AK101" s="5"/>
      <c r="AL101" s="5"/>
    </row>
    <row r="102" spans="8:38" x14ac:dyDescent="0.45">
      <c r="H102" s="5"/>
      <c r="I102" s="5"/>
      <c r="J102" s="5"/>
      <c r="K102" s="5"/>
      <c r="M102" s="18"/>
      <c r="P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J102" s="5"/>
      <c r="AK102" s="5"/>
      <c r="AL102" s="5"/>
    </row>
    <row r="103" spans="8:38" x14ac:dyDescent="0.45">
      <c r="H103" s="5"/>
      <c r="I103" s="5"/>
      <c r="J103" s="5"/>
      <c r="K103" s="5"/>
      <c r="M103" s="18"/>
      <c r="P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J103" s="5"/>
      <c r="AK103" s="5"/>
      <c r="AL103" s="5"/>
    </row>
    <row r="104" spans="8:38" x14ac:dyDescent="0.45">
      <c r="H104" s="5"/>
      <c r="I104" s="5"/>
      <c r="J104" s="5"/>
      <c r="K104" s="5"/>
      <c r="M104" s="18"/>
      <c r="P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J104" s="5"/>
      <c r="AK104" s="5"/>
      <c r="AL104" s="5"/>
    </row>
    <row r="105" spans="8:38" x14ac:dyDescent="0.45">
      <c r="H105" s="5"/>
      <c r="I105" s="5"/>
      <c r="J105" s="5"/>
      <c r="K105" s="5"/>
      <c r="M105" s="18"/>
      <c r="P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J105" s="5"/>
      <c r="AK105" s="5"/>
      <c r="AL105" s="5"/>
    </row>
    <row r="106" spans="8:38" x14ac:dyDescent="0.45">
      <c r="H106" s="5"/>
      <c r="I106" s="5"/>
      <c r="J106" s="5"/>
      <c r="K106" s="5"/>
      <c r="M106" s="18"/>
      <c r="P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J106" s="5"/>
      <c r="AK106" s="5"/>
      <c r="AL106" s="5"/>
    </row>
    <row r="107" spans="8:38" x14ac:dyDescent="0.45">
      <c r="H107" s="5"/>
      <c r="I107" s="5"/>
      <c r="J107" s="5"/>
      <c r="K107" s="5"/>
      <c r="M107" s="18"/>
      <c r="P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J107" s="5"/>
      <c r="AK107" s="5"/>
      <c r="AL107" s="5"/>
    </row>
    <row r="108" spans="8:38" x14ac:dyDescent="0.45">
      <c r="H108" s="5"/>
      <c r="I108" s="5"/>
      <c r="J108" s="5"/>
      <c r="K108" s="5"/>
      <c r="M108" s="18"/>
      <c r="P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J108" s="5"/>
      <c r="AK108" s="5"/>
      <c r="AL108" s="5"/>
    </row>
    <row r="109" spans="8:38" x14ac:dyDescent="0.45">
      <c r="H109" s="5"/>
      <c r="I109" s="5"/>
      <c r="J109" s="5"/>
      <c r="K109" s="5"/>
      <c r="M109" s="18"/>
      <c r="P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J109" s="5"/>
      <c r="AK109" s="5"/>
      <c r="AL109" s="5"/>
    </row>
    <row r="110" spans="8:38" x14ac:dyDescent="0.45">
      <c r="H110" s="5"/>
      <c r="I110" s="5"/>
      <c r="J110" s="5"/>
      <c r="K110" s="5"/>
      <c r="M110" s="18"/>
      <c r="P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J110" s="5"/>
      <c r="AK110" s="5"/>
      <c r="AL110" s="5"/>
    </row>
    <row r="111" spans="8:38" x14ac:dyDescent="0.45">
      <c r="H111" s="5"/>
      <c r="I111" s="5"/>
      <c r="J111" s="5"/>
      <c r="K111" s="5"/>
      <c r="M111" s="18"/>
      <c r="P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J111" s="5"/>
      <c r="AK111" s="5"/>
      <c r="AL111" s="5"/>
    </row>
    <row r="112" spans="8:38" x14ac:dyDescent="0.45">
      <c r="H112" s="5"/>
      <c r="I112" s="5"/>
      <c r="J112" s="5"/>
      <c r="K112" s="5"/>
      <c r="M112" s="18"/>
      <c r="P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J112" s="5"/>
      <c r="AK112" s="5"/>
      <c r="AL112" s="5"/>
    </row>
    <row r="113" spans="8:38" x14ac:dyDescent="0.45">
      <c r="H113" s="5"/>
      <c r="I113" s="5"/>
      <c r="J113" s="5"/>
      <c r="K113" s="5"/>
      <c r="M113" s="18"/>
      <c r="P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J113" s="5"/>
      <c r="AK113" s="5"/>
      <c r="AL113" s="5"/>
    </row>
    <row r="114" spans="8:38" x14ac:dyDescent="0.45">
      <c r="H114" s="5"/>
      <c r="I114" s="5"/>
      <c r="J114" s="5"/>
      <c r="K114" s="5"/>
      <c r="M114" s="18"/>
      <c r="P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J114" s="5"/>
      <c r="AK114" s="5"/>
      <c r="AL114" s="5"/>
    </row>
    <row r="115" spans="8:38" x14ac:dyDescent="0.45">
      <c r="H115" s="5"/>
      <c r="I115" s="5"/>
      <c r="J115" s="5"/>
      <c r="K115" s="5"/>
      <c r="M115" s="18"/>
      <c r="P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J115" s="5"/>
      <c r="AK115" s="5"/>
      <c r="AL115" s="5"/>
    </row>
    <row r="116" spans="8:38" x14ac:dyDescent="0.45">
      <c r="H116" s="5"/>
      <c r="I116" s="5"/>
      <c r="J116" s="5"/>
      <c r="K116" s="5"/>
      <c r="M116" s="18"/>
      <c r="P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J116" s="5"/>
      <c r="AK116" s="5"/>
      <c r="AL116" s="5"/>
    </row>
    <row r="117" spans="8:38" x14ac:dyDescent="0.45">
      <c r="H117" s="5"/>
      <c r="I117" s="5"/>
      <c r="J117" s="5"/>
      <c r="K117" s="5"/>
      <c r="M117" s="18"/>
      <c r="P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J117" s="5"/>
      <c r="AK117" s="5"/>
      <c r="AL117" s="5"/>
    </row>
    <row r="118" spans="8:38" x14ac:dyDescent="0.45">
      <c r="H118" s="5"/>
      <c r="I118" s="5"/>
      <c r="J118" s="5"/>
      <c r="K118" s="5"/>
      <c r="M118" s="18"/>
      <c r="P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J118" s="5"/>
      <c r="AK118" s="5"/>
      <c r="AL118" s="5"/>
    </row>
    <row r="119" spans="8:38" x14ac:dyDescent="0.45">
      <c r="H119" s="5"/>
      <c r="I119" s="5"/>
      <c r="J119" s="5"/>
      <c r="K119" s="5"/>
      <c r="M119" s="18"/>
      <c r="P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J119" s="5"/>
      <c r="AK119" s="5"/>
      <c r="AL119" s="5"/>
    </row>
    <row r="120" spans="8:38" x14ac:dyDescent="0.45">
      <c r="H120" s="5"/>
      <c r="I120" s="5"/>
      <c r="J120" s="5"/>
      <c r="K120" s="5"/>
      <c r="M120" s="18"/>
      <c r="P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J120" s="5"/>
      <c r="AK120" s="5"/>
      <c r="AL120" s="5"/>
    </row>
    <row r="121" spans="8:38" x14ac:dyDescent="0.45">
      <c r="H121" s="5"/>
      <c r="I121" s="5"/>
      <c r="J121" s="5"/>
      <c r="K121" s="5"/>
      <c r="M121" s="18"/>
      <c r="P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J121" s="5"/>
      <c r="AL121" s="5"/>
    </row>
    <row r="122" spans="8:38" x14ac:dyDescent="0.45">
      <c r="H122" s="5"/>
      <c r="I122" s="5"/>
      <c r="J122" s="5"/>
      <c r="K122" s="5"/>
      <c r="M122" s="18"/>
      <c r="P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J122" s="5"/>
      <c r="AL122" s="5"/>
    </row>
    <row r="123" spans="8:38" x14ac:dyDescent="0.45">
      <c r="H123" s="5"/>
      <c r="I123" s="5"/>
      <c r="J123" s="5"/>
      <c r="K123" s="5"/>
      <c r="M123" s="18"/>
      <c r="P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J123" s="5"/>
      <c r="AL123" s="5"/>
    </row>
    <row r="124" spans="8:38" x14ac:dyDescent="0.45">
      <c r="H124" s="5"/>
      <c r="I124" s="5"/>
      <c r="J124" s="5"/>
      <c r="K124" s="5"/>
      <c r="M124" s="18"/>
      <c r="P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J124" s="5"/>
      <c r="AL124" s="5"/>
    </row>
    <row r="125" spans="8:38" x14ac:dyDescent="0.45">
      <c r="H125" s="5"/>
      <c r="I125" s="5"/>
      <c r="J125" s="5"/>
      <c r="K125" s="5"/>
      <c r="M125" s="18"/>
      <c r="P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J125" s="5"/>
      <c r="AL125" s="5"/>
    </row>
    <row r="126" spans="8:38" x14ac:dyDescent="0.45">
      <c r="H126" s="5"/>
      <c r="I126" s="5"/>
      <c r="J126" s="5"/>
      <c r="K126" s="5"/>
      <c r="M126" s="18"/>
      <c r="P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J126" s="5"/>
      <c r="AL126" s="5"/>
    </row>
    <row r="127" spans="8:38" x14ac:dyDescent="0.45">
      <c r="H127" s="5"/>
      <c r="I127" s="5"/>
      <c r="J127" s="5"/>
      <c r="K127" s="5"/>
      <c r="M127" s="18"/>
      <c r="P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J127" s="5"/>
      <c r="AL127" s="5"/>
    </row>
    <row r="128" spans="8:38" x14ac:dyDescent="0.45">
      <c r="H128" s="5"/>
      <c r="I128" s="5"/>
      <c r="J128" s="5"/>
      <c r="K128" s="5"/>
      <c r="M128" s="18"/>
      <c r="P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J128" s="5"/>
      <c r="AL128" s="5"/>
    </row>
    <row r="129" spans="8:38" x14ac:dyDescent="0.45">
      <c r="H129" s="5"/>
      <c r="I129" s="5"/>
      <c r="J129" s="5"/>
      <c r="K129" s="5"/>
      <c r="M129" s="18"/>
      <c r="P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J129" s="5"/>
      <c r="AL129" s="5"/>
    </row>
    <row r="130" spans="8:38" x14ac:dyDescent="0.45">
      <c r="H130" s="5"/>
      <c r="I130" s="5"/>
      <c r="J130" s="5"/>
      <c r="K130" s="5"/>
      <c r="M130" s="18"/>
      <c r="P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J130" s="5"/>
      <c r="AL130" s="5"/>
    </row>
    <row r="131" spans="8:38" x14ac:dyDescent="0.45">
      <c r="H131" s="5"/>
      <c r="I131" s="5"/>
      <c r="J131" s="5"/>
      <c r="K131" s="5"/>
      <c r="M131" s="18"/>
      <c r="P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J131" s="5"/>
      <c r="AL131" s="5"/>
    </row>
    <row r="132" spans="8:38" x14ac:dyDescent="0.45">
      <c r="H132" s="5"/>
      <c r="I132" s="5"/>
      <c r="J132" s="5"/>
      <c r="K132" s="5"/>
      <c r="M132" s="18"/>
      <c r="P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J132" s="5"/>
      <c r="AL132" s="5"/>
    </row>
    <row r="133" spans="8:38" x14ac:dyDescent="0.45">
      <c r="H133" s="5"/>
      <c r="I133" s="5"/>
      <c r="J133" s="5"/>
      <c r="K133" s="5"/>
      <c r="M133" s="18"/>
      <c r="P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J133" s="5"/>
      <c r="AL133" s="5"/>
    </row>
    <row r="134" spans="8:38" x14ac:dyDescent="0.45">
      <c r="H134" s="5"/>
      <c r="I134" s="5"/>
      <c r="J134" s="5"/>
      <c r="K134" s="5"/>
      <c r="M134" s="18"/>
      <c r="P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J134" s="5"/>
      <c r="AL134" s="5"/>
    </row>
    <row r="135" spans="8:38" x14ac:dyDescent="0.45">
      <c r="H135" s="5"/>
      <c r="I135" s="5"/>
      <c r="J135" s="5"/>
      <c r="K135" s="5"/>
      <c r="M135" s="18"/>
      <c r="P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J135" s="5"/>
      <c r="AL135" s="5"/>
    </row>
    <row r="136" spans="8:38" x14ac:dyDescent="0.45">
      <c r="H136" s="5"/>
      <c r="I136" s="5"/>
      <c r="J136" s="5"/>
      <c r="K136" s="5"/>
      <c r="M136" s="18"/>
      <c r="P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J136" s="5"/>
      <c r="AL136" s="5"/>
    </row>
    <row r="137" spans="8:38" x14ac:dyDescent="0.45">
      <c r="H137" s="5"/>
      <c r="I137" s="5"/>
      <c r="J137" s="5"/>
      <c r="K137" s="5"/>
      <c r="M137" s="18"/>
      <c r="P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J137" s="5"/>
      <c r="AL137" s="5"/>
    </row>
    <row r="138" spans="8:38" x14ac:dyDescent="0.45">
      <c r="H138" s="5"/>
      <c r="I138" s="5"/>
      <c r="J138" s="5"/>
      <c r="K138" s="5"/>
      <c r="M138" s="18"/>
      <c r="P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J138" s="5"/>
      <c r="AL138" s="5"/>
    </row>
    <row r="139" spans="8:38" x14ac:dyDescent="0.45">
      <c r="H139" s="5"/>
      <c r="I139" s="5"/>
      <c r="J139" s="5"/>
      <c r="K139" s="5"/>
      <c r="M139" s="18"/>
      <c r="P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J139" s="5"/>
      <c r="AL139" s="5"/>
    </row>
    <row r="140" spans="8:38" x14ac:dyDescent="0.45">
      <c r="H140" s="5"/>
      <c r="I140" s="5"/>
      <c r="J140" s="5"/>
      <c r="K140" s="5"/>
      <c r="M140" s="18"/>
      <c r="P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J140" s="5"/>
      <c r="AL140" s="5"/>
    </row>
  </sheetData>
  <conditionalFormatting sqref="AM1:AM33 AM37:AM1048576 AN31">
    <cfRule type="cellIs" dxfId="28" priority="2" operator="lessThan">
      <formula>0</formula>
    </cfRule>
  </conditionalFormatting>
  <printOptions gridLines="1"/>
  <pageMargins left="0.7" right="0.7" top="1.3958333333333333" bottom="0.75" header="0.3" footer="0.3"/>
  <pageSetup paperSize="5" scale="58" fitToHeight="0" orientation="landscape" r:id="rId1"/>
  <headerFooter>
    <oddHeader>&amp;C&amp;"-,Bold"&amp;14NORTH SHELBY WATER COMPANY
DEPRECIATION SCHEDULE 
SUMMARY SHEET
DECEMBER 31, 2021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N140"/>
  <sheetViews>
    <sheetView zoomScale="90" zoomScaleNormal="90" workbookViewId="0">
      <selection activeCell="K31" sqref="K31"/>
    </sheetView>
  </sheetViews>
  <sheetFormatPr defaultRowHeight="14.25" x14ac:dyDescent="0.45"/>
  <cols>
    <col min="1" max="1" width="33.3984375" bestFit="1" customWidth="1"/>
    <col min="2" max="2" width="11.59765625" style="4" bestFit="1" customWidth="1"/>
    <col min="3" max="3" width="3.265625" style="2" bestFit="1" customWidth="1"/>
    <col min="4" max="4" width="3.73046875" style="2" bestFit="1" customWidth="1"/>
    <col min="5" max="5" width="2.73046875" style="2" bestFit="1" customWidth="1"/>
    <col min="6" max="7" width="1.73046875" customWidth="1"/>
    <col min="8" max="8" width="12.1328125" bestFit="1" customWidth="1"/>
    <col min="9" max="9" width="10.3984375" bestFit="1" customWidth="1"/>
    <col min="10" max="10" width="12.59765625" bestFit="1" customWidth="1"/>
    <col min="11" max="11" width="12.1328125" bestFit="1" customWidth="1"/>
    <col min="12" max="12" width="12" style="6" bestFit="1" customWidth="1"/>
    <col min="13" max="13" width="11.59765625" style="17" bestFit="1" customWidth="1"/>
    <col min="14" max="15" width="1.73046875" customWidth="1"/>
    <col min="16" max="16" width="12.1328125" bestFit="1" customWidth="1"/>
    <col min="17" max="17" width="1.73046875" customWidth="1"/>
    <col min="18" max="18" width="11.59765625" hidden="1" customWidth="1"/>
    <col min="19" max="29" width="9.265625" hidden="1" customWidth="1"/>
    <col min="30" max="30" width="11.1328125" hidden="1" customWidth="1"/>
    <col min="31" max="31" width="8.3984375" bestFit="1" customWidth="1"/>
    <col min="32" max="32" width="10" bestFit="1" customWidth="1"/>
    <col min="33" max="33" width="5.59765625" bestFit="1" customWidth="1"/>
    <col min="34" max="34" width="5.59765625" style="6" bestFit="1" customWidth="1"/>
    <col min="35" max="35" width="13.1328125" style="6" bestFit="1" customWidth="1"/>
    <col min="36" max="36" width="2.73046875" customWidth="1"/>
    <col min="37" max="38" width="13.86328125" bestFit="1" customWidth="1"/>
    <col min="39" max="39" width="12.1328125" bestFit="1" customWidth="1"/>
    <col min="40" max="40" width="13.3984375" style="5" bestFit="1" customWidth="1"/>
  </cols>
  <sheetData>
    <row r="1" spans="1:40" s="1" customFormat="1" x14ac:dyDescent="0.45">
      <c r="B1" s="4"/>
      <c r="C1" s="2"/>
      <c r="D1" s="2"/>
      <c r="E1" s="2"/>
      <c r="H1" s="21" t="s">
        <v>0</v>
      </c>
      <c r="I1" s="21"/>
      <c r="J1" s="21"/>
      <c r="K1" s="21" t="s">
        <v>1</v>
      </c>
      <c r="L1" s="23">
        <v>2021</v>
      </c>
      <c r="M1" s="21" t="s">
        <v>16</v>
      </c>
      <c r="N1" s="21"/>
      <c r="O1" s="21"/>
      <c r="P1" s="21" t="s">
        <v>2</v>
      </c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2"/>
      <c r="AI1" s="23">
        <v>2021</v>
      </c>
      <c r="AJ1" s="21"/>
      <c r="AK1" s="1" t="s">
        <v>400</v>
      </c>
      <c r="AL1" s="21" t="s">
        <v>9</v>
      </c>
      <c r="AM1" s="21" t="s">
        <v>11</v>
      </c>
      <c r="AN1" s="56" t="s">
        <v>464</v>
      </c>
    </row>
    <row r="2" spans="1:40" s="1" customFormat="1" x14ac:dyDescent="0.45">
      <c r="B2" s="4"/>
      <c r="C2" s="2"/>
      <c r="D2" s="2"/>
      <c r="E2" s="2"/>
      <c r="H2" s="21" t="s">
        <v>3</v>
      </c>
      <c r="I2" s="21" t="s">
        <v>4</v>
      </c>
      <c r="J2" s="21" t="s">
        <v>5</v>
      </c>
      <c r="K2" s="21" t="s">
        <v>3</v>
      </c>
      <c r="L2" s="23" t="s">
        <v>399</v>
      </c>
      <c r="M2" s="21" t="s">
        <v>17</v>
      </c>
      <c r="N2" s="21"/>
      <c r="O2" s="21"/>
      <c r="P2" s="21" t="s">
        <v>6</v>
      </c>
      <c r="Q2" s="21"/>
      <c r="R2" s="21" t="s">
        <v>0</v>
      </c>
      <c r="S2" s="21">
        <v>2006</v>
      </c>
      <c r="T2" s="21">
        <v>2007</v>
      </c>
      <c r="U2" s="21">
        <v>2008</v>
      </c>
      <c r="V2" s="21">
        <v>2009</v>
      </c>
      <c r="W2" s="21">
        <v>2010</v>
      </c>
      <c r="X2" s="21">
        <v>2011</v>
      </c>
      <c r="Y2" s="21">
        <v>2012</v>
      </c>
      <c r="Z2" s="21">
        <v>2013</v>
      </c>
      <c r="AA2" s="21">
        <v>2014</v>
      </c>
      <c r="AB2" s="21">
        <v>2015</v>
      </c>
      <c r="AC2" s="21">
        <v>2016</v>
      </c>
      <c r="AD2" s="21">
        <v>2017</v>
      </c>
      <c r="AE2" s="21">
        <v>2018</v>
      </c>
      <c r="AF2" s="21">
        <v>2019</v>
      </c>
      <c r="AG2" s="21">
        <v>2020</v>
      </c>
      <c r="AH2" s="23">
        <v>2021</v>
      </c>
      <c r="AI2" s="23" t="s">
        <v>5</v>
      </c>
      <c r="AJ2" s="21"/>
      <c r="AK2" s="1" t="s">
        <v>401</v>
      </c>
      <c r="AL2" s="21" t="s">
        <v>10</v>
      </c>
      <c r="AM2" s="21" t="s">
        <v>6</v>
      </c>
      <c r="AN2" s="56" t="s">
        <v>465</v>
      </c>
    </row>
    <row r="3" spans="1:40" x14ac:dyDescent="0.45">
      <c r="A3" s="3" t="s">
        <v>25</v>
      </c>
      <c r="B3" s="28" t="s">
        <v>17</v>
      </c>
      <c r="C3" s="29" t="s">
        <v>20</v>
      </c>
    </row>
    <row r="4" spans="1:40" x14ac:dyDescent="0.45">
      <c r="A4" s="25" t="s">
        <v>198</v>
      </c>
      <c r="B4" s="26">
        <v>26816</v>
      </c>
      <c r="C4" s="27">
        <v>30</v>
      </c>
      <c r="D4" s="4" t="s">
        <v>12</v>
      </c>
      <c r="E4" s="4" t="s">
        <v>13</v>
      </c>
      <c r="H4" s="24">
        <v>35177.980000000003</v>
      </c>
      <c r="I4" s="5"/>
      <c r="J4" s="5"/>
      <c r="K4" s="5"/>
      <c r="L4" s="14"/>
      <c r="M4" s="18"/>
      <c r="P4" s="5">
        <f>+K4</f>
        <v>0</v>
      </c>
      <c r="R4" s="13">
        <v>35177.980000000003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5">
        <v>0</v>
      </c>
      <c r="AF4" s="5">
        <v>0</v>
      </c>
      <c r="AG4" s="5">
        <f>+IF(P4-R4-Q4-S4-T4-U4-V4-W4-X4-Y4-Z4-AA4-AB4-AC4-AD4-AE4&gt;1,ROUND(P4/C4,2),0)</f>
        <v>0</v>
      </c>
      <c r="AH4" s="6">
        <f>+IF(P4-AG4-S4-R4-T4-U4-V4-W4-X4-Y4-Z4-AA4-AB4-AC4-AD4-AE4-AF4&gt;1,ROUND(P4/C4,2),0)</f>
        <v>0</v>
      </c>
      <c r="AI4" s="14"/>
      <c r="AJ4" s="5"/>
      <c r="AK4" s="5">
        <f>+AL4-AI4-AH4</f>
        <v>35177.980000000003</v>
      </c>
      <c r="AL4" s="5">
        <f t="shared" ref="AL4:AL10" si="0">SUM(R4:AI4)</f>
        <v>35177.980000000003</v>
      </c>
      <c r="AM4" s="11">
        <f t="shared" ref="AM4:AM30" si="1">+P4-AL4</f>
        <v>-35177.980000000003</v>
      </c>
      <c r="AN4" s="5">
        <f>IF(AM4=0,AL4,0)</f>
        <v>0</v>
      </c>
    </row>
    <row r="5" spans="1:40" x14ac:dyDescent="0.45">
      <c r="A5" s="25" t="s">
        <v>30</v>
      </c>
      <c r="B5" s="26">
        <v>27546</v>
      </c>
      <c r="C5" s="27">
        <v>30</v>
      </c>
      <c r="D5" s="4" t="s">
        <v>12</v>
      </c>
      <c r="E5" s="4" t="s">
        <v>13</v>
      </c>
      <c r="H5" s="24">
        <v>782.2</v>
      </c>
      <c r="I5" s="5"/>
      <c r="J5" s="5"/>
      <c r="K5" s="5"/>
      <c r="L5" s="14"/>
      <c r="M5" s="18"/>
      <c r="P5" s="5">
        <f t="shared" ref="P5:P30" si="2">+K5</f>
        <v>0</v>
      </c>
      <c r="R5" s="13">
        <v>782.2</v>
      </c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5">
        <v>0</v>
      </c>
      <c r="AF5" s="5">
        <v>0</v>
      </c>
      <c r="AG5" s="5">
        <f t="shared" ref="AG5:AG16" si="3">+IF(P5-R5-Q5-S5-T5-U5-V5-W5-X5-Y5-Z5-AA5-AB5-AC5-AD5-AE5&gt;1,ROUND(P5/C5,2),0)</f>
        <v>0</v>
      </c>
      <c r="AH5" s="6">
        <f t="shared" ref="AH5:AH30" si="4">+IF(P5-AG5-S5-R5-T5-U5-V5-W5-X5-Y5-Z5-AA5-AB5-AC5-AD5-AE5-AF5&gt;1,ROUND(P5/C5,2),0)</f>
        <v>0</v>
      </c>
      <c r="AI5" s="14"/>
      <c r="AJ5" s="5"/>
      <c r="AK5" s="5">
        <f t="shared" ref="AK5:AK30" si="5">+AL5-AI5-AH5</f>
        <v>782.2</v>
      </c>
      <c r="AL5" s="5">
        <f t="shared" si="0"/>
        <v>782.2</v>
      </c>
      <c r="AM5" s="11">
        <f t="shared" si="1"/>
        <v>-782.2</v>
      </c>
      <c r="AN5" s="5">
        <f t="shared" ref="AN5:AN30" si="6">IF(AM5=0,AL5,0)</f>
        <v>0</v>
      </c>
    </row>
    <row r="6" spans="1:40" x14ac:dyDescent="0.45">
      <c r="A6" s="25" t="s">
        <v>30</v>
      </c>
      <c r="B6" s="26">
        <v>28642</v>
      </c>
      <c r="C6" s="27">
        <v>30</v>
      </c>
      <c r="D6" s="4" t="s">
        <v>12</v>
      </c>
      <c r="E6" s="4" t="s">
        <v>13</v>
      </c>
      <c r="H6" s="24">
        <v>992</v>
      </c>
      <c r="I6" s="5"/>
      <c r="J6" s="5"/>
      <c r="K6" s="5"/>
      <c r="L6" s="14"/>
      <c r="M6" s="18"/>
      <c r="P6" s="5">
        <f t="shared" si="2"/>
        <v>0</v>
      </c>
      <c r="R6" s="13">
        <v>992</v>
      </c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5">
        <v>0</v>
      </c>
      <c r="AF6" s="5">
        <v>0</v>
      </c>
      <c r="AG6" s="5">
        <f t="shared" si="3"/>
        <v>0</v>
      </c>
      <c r="AH6" s="6">
        <f t="shared" si="4"/>
        <v>0</v>
      </c>
      <c r="AI6" s="14"/>
      <c r="AJ6" s="5"/>
      <c r="AK6" s="5">
        <f t="shared" si="5"/>
        <v>992</v>
      </c>
      <c r="AL6" s="5">
        <f t="shared" si="0"/>
        <v>992</v>
      </c>
      <c r="AM6" s="11">
        <f t="shared" si="1"/>
        <v>-992</v>
      </c>
      <c r="AN6" s="5">
        <f t="shared" si="6"/>
        <v>0</v>
      </c>
    </row>
    <row r="7" spans="1:40" x14ac:dyDescent="0.45">
      <c r="A7" s="25" t="s">
        <v>30</v>
      </c>
      <c r="B7" s="26">
        <v>29373</v>
      </c>
      <c r="C7" s="27">
        <v>30</v>
      </c>
      <c r="D7" s="4" t="s">
        <v>12</v>
      </c>
      <c r="E7" s="4" t="s">
        <v>13</v>
      </c>
      <c r="H7" s="24">
        <v>35405.4</v>
      </c>
      <c r="I7" s="5"/>
      <c r="J7" s="5"/>
      <c r="K7" s="5"/>
      <c r="L7" s="14"/>
      <c r="M7" s="18"/>
      <c r="P7" s="5">
        <f t="shared" si="2"/>
        <v>0</v>
      </c>
      <c r="R7" s="13">
        <v>30093.78</v>
      </c>
      <c r="S7" s="13">
        <v>1180.18</v>
      </c>
      <c r="T7" s="13">
        <v>1180.18</v>
      </c>
      <c r="U7" s="13">
        <v>1180.18</v>
      </c>
      <c r="V7" s="13">
        <v>1180.18</v>
      </c>
      <c r="W7" s="13">
        <v>590.9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/>
      <c r="AE7" s="5">
        <v>0</v>
      </c>
      <c r="AF7" s="5">
        <v>0</v>
      </c>
      <c r="AG7" s="5">
        <f t="shared" si="3"/>
        <v>0</v>
      </c>
      <c r="AH7" s="6">
        <f t="shared" si="4"/>
        <v>0</v>
      </c>
      <c r="AI7" s="14"/>
      <c r="AJ7" s="5"/>
      <c r="AK7" s="5">
        <f t="shared" si="5"/>
        <v>35405.4</v>
      </c>
      <c r="AL7" s="5">
        <f t="shared" si="0"/>
        <v>35405.4</v>
      </c>
      <c r="AM7" s="11">
        <f t="shared" si="1"/>
        <v>-35405.4</v>
      </c>
      <c r="AN7" s="5">
        <f t="shared" si="6"/>
        <v>0</v>
      </c>
    </row>
    <row r="8" spans="1:40" x14ac:dyDescent="0.45">
      <c r="A8" s="25" t="s">
        <v>30</v>
      </c>
      <c r="B8" s="26">
        <v>29738</v>
      </c>
      <c r="C8" s="27">
        <v>15</v>
      </c>
      <c r="D8" s="4" t="s">
        <v>12</v>
      </c>
      <c r="E8" s="4" t="s">
        <v>13</v>
      </c>
      <c r="H8" s="24">
        <v>4880.6099999999997</v>
      </c>
      <c r="I8" s="5"/>
      <c r="J8" s="5"/>
      <c r="K8" s="5"/>
      <c r="L8" s="14"/>
      <c r="M8" s="19"/>
      <c r="P8" s="5">
        <f t="shared" si="2"/>
        <v>0</v>
      </c>
      <c r="R8" s="13">
        <v>4880.6099999999997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5">
        <v>0</v>
      </c>
      <c r="AF8" s="5">
        <v>0</v>
      </c>
      <c r="AG8" s="5">
        <f t="shared" si="3"/>
        <v>0</v>
      </c>
      <c r="AH8" s="6">
        <f t="shared" si="4"/>
        <v>0</v>
      </c>
      <c r="AI8" s="14"/>
      <c r="AJ8" s="5"/>
      <c r="AK8" s="5">
        <f t="shared" si="5"/>
        <v>4880.6099999999997</v>
      </c>
      <c r="AL8" s="5">
        <f t="shared" si="0"/>
        <v>4880.6099999999997</v>
      </c>
      <c r="AM8" s="11">
        <f t="shared" si="1"/>
        <v>-4880.6099999999997</v>
      </c>
      <c r="AN8" s="5">
        <f t="shared" si="6"/>
        <v>0</v>
      </c>
    </row>
    <row r="9" spans="1:40" x14ac:dyDescent="0.45">
      <c r="A9" s="25" t="s">
        <v>30</v>
      </c>
      <c r="B9" s="26">
        <v>30834</v>
      </c>
      <c r="C9" s="27">
        <v>15</v>
      </c>
      <c r="D9" s="4" t="s">
        <v>12</v>
      </c>
      <c r="E9" s="4" t="s">
        <v>13</v>
      </c>
      <c r="H9" s="24">
        <v>688</v>
      </c>
      <c r="I9" s="5"/>
      <c r="J9" s="5"/>
      <c r="K9" s="5"/>
      <c r="L9" s="14"/>
      <c r="M9" s="19"/>
      <c r="P9" s="5">
        <f t="shared" si="2"/>
        <v>0</v>
      </c>
      <c r="R9" s="13">
        <v>688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5">
        <v>0</v>
      </c>
      <c r="AF9" s="5">
        <v>0</v>
      </c>
      <c r="AG9" s="5">
        <f t="shared" si="3"/>
        <v>0</v>
      </c>
      <c r="AH9" s="6">
        <f t="shared" si="4"/>
        <v>0</v>
      </c>
      <c r="AI9" s="14"/>
      <c r="AJ9" s="5"/>
      <c r="AK9" s="5">
        <f t="shared" si="5"/>
        <v>688</v>
      </c>
      <c r="AL9" s="5">
        <f t="shared" si="0"/>
        <v>688</v>
      </c>
      <c r="AM9" s="11">
        <f t="shared" si="1"/>
        <v>-688</v>
      </c>
      <c r="AN9" s="5">
        <f t="shared" si="6"/>
        <v>0</v>
      </c>
    </row>
    <row r="10" spans="1:40" x14ac:dyDescent="0.45">
      <c r="A10" s="25" t="s">
        <v>199</v>
      </c>
      <c r="B10" s="26">
        <v>31199</v>
      </c>
      <c r="C10" s="27">
        <v>15</v>
      </c>
      <c r="D10" s="4" t="s">
        <v>12</v>
      </c>
      <c r="E10" s="4" t="s">
        <v>13</v>
      </c>
      <c r="H10" s="24">
        <v>18995</v>
      </c>
      <c r="I10" s="5"/>
      <c r="J10" s="5"/>
      <c r="K10" s="5"/>
      <c r="L10" s="14"/>
      <c r="M10" s="19"/>
      <c r="P10" s="5">
        <f t="shared" si="2"/>
        <v>0</v>
      </c>
      <c r="R10" s="13">
        <v>18995</v>
      </c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5">
        <v>0</v>
      </c>
      <c r="AF10" s="5">
        <v>0</v>
      </c>
      <c r="AG10" s="5">
        <f t="shared" si="3"/>
        <v>0</v>
      </c>
      <c r="AH10" s="6">
        <f t="shared" si="4"/>
        <v>0</v>
      </c>
      <c r="AI10" s="14"/>
      <c r="AJ10" s="5"/>
      <c r="AK10" s="5">
        <f t="shared" si="5"/>
        <v>18995</v>
      </c>
      <c r="AL10" s="5">
        <f t="shared" si="0"/>
        <v>18995</v>
      </c>
      <c r="AM10" s="11">
        <f t="shared" si="1"/>
        <v>-18995</v>
      </c>
      <c r="AN10" s="5">
        <f t="shared" si="6"/>
        <v>0</v>
      </c>
    </row>
    <row r="11" spans="1:40" x14ac:dyDescent="0.45">
      <c r="A11" s="25" t="s">
        <v>204</v>
      </c>
      <c r="B11" s="26">
        <v>31199</v>
      </c>
      <c r="C11" s="27">
        <v>5</v>
      </c>
      <c r="D11" s="4" t="s">
        <v>12</v>
      </c>
      <c r="E11" s="4" t="s">
        <v>13</v>
      </c>
      <c r="H11" s="24">
        <v>678.15</v>
      </c>
      <c r="I11" s="5"/>
      <c r="J11" s="5"/>
      <c r="K11" s="5"/>
      <c r="L11" s="14"/>
      <c r="M11" s="19"/>
      <c r="P11" s="5">
        <f t="shared" si="2"/>
        <v>0</v>
      </c>
      <c r="R11" s="13">
        <v>678.15</v>
      </c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5">
        <v>0</v>
      </c>
      <c r="AF11" s="5">
        <v>0</v>
      </c>
      <c r="AG11" s="5">
        <f t="shared" si="3"/>
        <v>0</v>
      </c>
      <c r="AH11" s="6">
        <f t="shared" si="4"/>
        <v>0</v>
      </c>
      <c r="AI11" s="14"/>
      <c r="AJ11" s="5"/>
      <c r="AK11" s="5">
        <f t="shared" si="5"/>
        <v>678.15</v>
      </c>
      <c r="AL11" s="5">
        <f t="shared" ref="AL11:AL30" si="7">SUM(R11:AI11)</f>
        <v>678.15</v>
      </c>
      <c r="AM11" s="11">
        <f t="shared" si="1"/>
        <v>-678.15</v>
      </c>
      <c r="AN11" s="5">
        <f t="shared" si="6"/>
        <v>0</v>
      </c>
    </row>
    <row r="12" spans="1:40" x14ac:dyDescent="0.45">
      <c r="A12" s="25" t="s">
        <v>30</v>
      </c>
      <c r="B12" s="26">
        <v>31199</v>
      </c>
      <c r="C12" s="27">
        <v>5</v>
      </c>
      <c r="D12" s="4" t="s">
        <v>12</v>
      </c>
      <c r="E12" s="4" t="s">
        <v>13</v>
      </c>
      <c r="H12" s="24">
        <v>155</v>
      </c>
      <c r="I12" s="5"/>
      <c r="J12" s="5"/>
      <c r="K12" s="5"/>
      <c r="L12" s="14"/>
      <c r="M12" s="19"/>
      <c r="P12" s="5">
        <f t="shared" si="2"/>
        <v>0</v>
      </c>
      <c r="R12" s="13">
        <v>155</v>
      </c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5">
        <v>0</v>
      </c>
      <c r="AF12" s="5">
        <v>0</v>
      </c>
      <c r="AG12" s="5">
        <f t="shared" si="3"/>
        <v>0</v>
      </c>
      <c r="AH12" s="6">
        <f t="shared" si="4"/>
        <v>0</v>
      </c>
      <c r="AI12" s="14"/>
      <c r="AJ12" s="5"/>
      <c r="AK12" s="5">
        <f t="shared" si="5"/>
        <v>155</v>
      </c>
      <c r="AL12" s="5">
        <f t="shared" si="7"/>
        <v>155</v>
      </c>
      <c r="AM12" s="11">
        <f t="shared" si="1"/>
        <v>-155</v>
      </c>
      <c r="AN12" s="5">
        <f t="shared" si="6"/>
        <v>0</v>
      </c>
    </row>
    <row r="13" spans="1:40" x14ac:dyDescent="0.45">
      <c r="A13" s="25" t="s">
        <v>200</v>
      </c>
      <c r="B13" s="26">
        <v>32324</v>
      </c>
      <c r="C13" s="27"/>
      <c r="D13" s="4"/>
      <c r="E13" s="4"/>
      <c r="H13" s="24">
        <v>1000</v>
      </c>
      <c r="I13" s="5"/>
      <c r="J13" s="5"/>
      <c r="K13" s="5"/>
      <c r="L13" s="14"/>
      <c r="M13" s="19"/>
      <c r="P13" s="5">
        <v>0</v>
      </c>
      <c r="R13" s="13">
        <v>0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5">
        <v>0</v>
      </c>
      <c r="AF13" s="5">
        <v>0</v>
      </c>
      <c r="AG13" s="5">
        <f t="shared" si="3"/>
        <v>0</v>
      </c>
      <c r="AH13" s="6">
        <f t="shared" si="4"/>
        <v>0</v>
      </c>
      <c r="AI13" s="14"/>
      <c r="AJ13" s="5"/>
      <c r="AK13" s="5">
        <f t="shared" si="5"/>
        <v>0</v>
      </c>
      <c r="AL13" s="5">
        <f t="shared" si="7"/>
        <v>0</v>
      </c>
      <c r="AM13" s="11">
        <f t="shared" si="1"/>
        <v>0</v>
      </c>
      <c r="AN13" s="5">
        <f t="shared" si="6"/>
        <v>0</v>
      </c>
    </row>
    <row r="14" spans="1:40" x14ac:dyDescent="0.45">
      <c r="A14" s="25" t="s">
        <v>201</v>
      </c>
      <c r="B14" s="26">
        <v>32416</v>
      </c>
      <c r="C14" s="27">
        <v>30</v>
      </c>
      <c r="D14" s="4" t="s">
        <v>12</v>
      </c>
      <c r="E14" s="4" t="s">
        <v>13</v>
      </c>
      <c r="H14" s="24">
        <v>31766.28</v>
      </c>
      <c r="I14" s="5"/>
      <c r="J14" s="5"/>
      <c r="K14" s="5"/>
      <c r="L14" s="14"/>
      <c r="M14" s="19"/>
      <c r="P14" s="5">
        <f t="shared" si="2"/>
        <v>0</v>
      </c>
      <c r="R14" s="13">
        <v>18353.86</v>
      </c>
      <c r="S14" s="13">
        <v>1058.8800000000001</v>
      </c>
      <c r="T14" s="13">
        <v>1058.8800000000001</v>
      </c>
      <c r="U14" s="13">
        <v>1058.8800000000001</v>
      </c>
      <c r="V14" s="13">
        <v>1058.8800000000001</v>
      </c>
      <c r="W14" s="13">
        <v>1058.8800000000001</v>
      </c>
      <c r="X14" s="13">
        <v>1058.8800000000001</v>
      </c>
      <c r="Y14" s="13">
        <v>1058.8800000000001</v>
      </c>
      <c r="Z14" s="13">
        <v>1058.8800000000001</v>
      </c>
      <c r="AA14" s="13">
        <v>1058.8800000000001</v>
      </c>
      <c r="AB14" s="13">
        <v>1058.8800000000001</v>
      </c>
      <c r="AC14" s="13">
        <v>1058.8800000000001</v>
      </c>
      <c r="AD14" s="13">
        <v>1058.8800000000001</v>
      </c>
      <c r="AE14" s="5">
        <v>705.86</v>
      </c>
      <c r="AF14" s="5">
        <v>0</v>
      </c>
      <c r="AG14" s="5">
        <f t="shared" si="3"/>
        <v>0</v>
      </c>
      <c r="AH14" s="6">
        <f t="shared" si="4"/>
        <v>0</v>
      </c>
      <c r="AI14" s="14"/>
      <c r="AJ14" s="5"/>
      <c r="AK14" s="5">
        <f t="shared" si="5"/>
        <v>31766.280000000013</v>
      </c>
      <c r="AL14" s="5">
        <f t="shared" si="7"/>
        <v>31766.280000000013</v>
      </c>
      <c r="AM14" s="11">
        <f t="shared" si="1"/>
        <v>-31766.280000000013</v>
      </c>
      <c r="AN14" s="5">
        <f t="shared" si="6"/>
        <v>0</v>
      </c>
    </row>
    <row r="15" spans="1:40" x14ac:dyDescent="0.45">
      <c r="A15" s="25" t="s">
        <v>202</v>
      </c>
      <c r="B15" s="26">
        <v>32478</v>
      </c>
      <c r="C15" s="27">
        <v>7</v>
      </c>
      <c r="D15" s="4" t="s">
        <v>12</v>
      </c>
      <c r="E15" s="4" t="s">
        <v>13</v>
      </c>
      <c r="H15" s="24">
        <v>19852.95</v>
      </c>
      <c r="I15" s="5"/>
      <c r="J15" s="5"/>
      <c r="K15" s="5"/>
      <c r="L15" s="14"/>
      <c r="M15" s="19"/>
      <c r="P15" s="5">
        <f t="shared" si="2"/>
        <v>0</v>
      </c>
      <c r="R15" s="13">
        <v>19852.95</v>
      </c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5">
        <v>0</v>
      </c>
      <c r="AF15" s="5">
        <v>0</v>
      </c>
      <c r="AG15" s="5">
        <f t="shared" si="3"/>
        <v>0</v>
      </c>
      <c r="AH15" s="6">
        <f t="shared" si="4"/>
        <v>0</v>
      </c>
      <c r="AI15" s="14"/>
      <c r="AJ15" s="5"/>
      <c r="AK15" s="5">
        <f t="shared" si="5"/>
        <v>19852.95</v>
      </c>
      <c r="AL15" s="5">
        <f t="shared" si="7"/>
        <v>19852.95</v>
      </c>
      <c r="AM15" s="11">
        <f t="shared" si="1"/>
        <v>-19852.95</v>
      </c>
      <c r="AN15" s="5">
        <f t="shared" si="6"/>
        <v>0</v>
      </c>
    </row>
    <row r="16" spans="1:40" x14ac:dyDescent="0.45">
      <c r="A16" s="25" t="s">
        <v>203</v>
      </c>
      <c r="B16" s="26">
        <v>32509</v>
      </c>
      <c r="C16" s="27">
        <v>7</v>
      </c>
      <c r="D16" s="4" t="s">
        <v>12</v>
      </c>
      <c r="E16" s="4" t="s">
        <v>13</v>
      </c>
      <c r="H16" s="24">
        <v>1265</v>
      </c>
      <c r="I16" s="5"/>
      <c r="J16" s="5"/>
      <c r="K16" s="5"/>
      <c r="L16" s="14"/>
      <c r="M16" s="19"/>
      <c r="P16" s="5">
        <f t="shared" si="2"/>
        <v>0</v>
      </c>
      <c r="R16" s="13">
        <v>1265</v>
      </c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5">
        <v>0</v>
      </c>
      <c r="AF16" s="5">
        <v>0</v>
      </c>
      <c r="AG16" s="5">
        <f t="shared" si="3"/>
        <v>0</v>
      </c>
      <c r="AH16" s="6">
        <f t="shared" si="4"/>
        <v>0</v>
      </c>
      <c r="AI16" s="14"/>
      <c r="AJ16" s="5"/>
      <c r="AK16" s="5">
        <f t="shared" si="5"/>
        <v>1265</v>
      </c>
      <c r="AL16" s="5">
        <f t="shared" si="7"/>
        <v>1265</v>
      </c>
      <c r="AM16" s="11">
        <f t="shared" si="1"/>
        <v>-1265</v>
      </c>
      <c r="AN16" s="5">
        <f t="shared" si="6"/>
        <v>0</v>
      </c>
    </row>
    <row r="17" spans="1:40" x14ac:dyDescent="0.45">
      <c r="A17" s="25" t="s">
        <v>205</v>
      </c>
      <c r="B17" s="26">
        <v>32904</v>
      </c>
      <c r="C17" s="27">
        <v>7</v>
      </c>
      <c r="D17" s="4" t="s">
        <v>12</v>
      </c>
      <c r="E17" s="4" t="s">
        <v>13</v>
      </c>
      <c r="H17" s="24">
        <v>480</v>
      </c>
      <c r="I17" s="5"/>
      <c r="J17" s="5"/>
      <c r="K17" s="5"/>
      <c r="L17" s="14"/>
      <c r="M17" s="31"/>
      <c r="P17" s="5">
        <f t="shared" si="2"/>
        <v>0</v>
      </c>
      <c r="R17" s="13">
        <v>480</v>
      </c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>
        <v>0</v>
      </c>
      <c r="AE17" s="5">
        <v>0</v>
      </c>
      <c r="AF17" s="5">
        <v>0</v>
      </c>
      <c r="AG17" s="5">
        <f>+IF(P17-R17-Q17-S17-T17-U17-V17-W17-X17-Y17-Z17-AA17-AB17-AC17-AD17-AE17&gt;1,ROUND(P17/C17,2),0)</f>
        <v>0</v>
      </c>
      <c r="AH17" s="6">
        <f t="shared" si="4"/>
        <v>0</v>
      </c>
      <c r="AI17" s="14"/>
      <c r="AJ17" s="5"/>
      <c r="AK17" s="5">
        <f t="shared" si="5"/>
        <v>480</v>
      </c>
      <c r="AL17" s="5">
        <f t="shared" si="7"/>
        <v>480</v>
      </c>
      <c r="AM17" s="11">
        <f t="shared" si="1"/>
        <v>-480</v>
      </c>
      <c r="AN17" s="5">
        <f t="shared" si="6"/>
        <v>0</v>
      </c>
    </row>
    <row r="18" spans="1:40" x14ac:dyDescent="0.45">
      <c r="A18" s="25" t="s">
        <v>206</v>
      </c>
      <c r="B18" s="26">
        <v>34184</v>
      </c>
      <c r="C18" s="27">
        <v>10</v>
      </c>
      <c r="D18" s="4" t="s">
        <v>12</v>
      </c>
      <c r="E18" s="4" t="s">
        <v>13</v>
      </c>
      <c r="H18" s="24">
        <v>2309.27</v>
      </c>
      <c r="I18" s="5"/>
      <c r="J18" s="5"/>
      <c r="K18" s="5"/>
      <c r="L18" s="14"/>
      <c r="M18" s="31"/>
      <c r="P18" s="5">
        <f t="shared" si="2"/>
        <v>0</v>
      </c>
      <c r="R18" s="13">
        <v>2309.27</v>
      </c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>
        <v>0</v>
      </c>
      <c r="AE18" s="5">
        <v>0</v>
      </c>
      <c r="AF18" s="5">
        <v>0</v>
      </c>
      <c r="AG18" s="5">
        <f t="shared" ref="AG18:AG30" si="8">+IF(P18-R18-Q18-S18-T18-U18-V18-W18-X18-Y18-Z18-AA18-AB18-AC18-AD18-AE18&gt;1,ROUND(P18/C18,2),0)</f>
        <v>0</v>
      </c>
      <c r="AH18" s="6">
        <f t="shared" si="4"/>
        <v>0</v>
      </c>
      <c r="AI18" s="14"/>
      <c r="AJ18" s="5"/>
      <c r="AK18" s="5">
        <f t="shared" si="5"/>
        <v>2309.27</v>
      </c>
      <c r="AL18" s="5">
        <f t="shared" si="7"/>
        <v>2309.27</v>
      </c>
      <c r="AM18" s="11">
        <f t="shared" si="1"/>
        <v>-2309.27</v>
      </c>
      <c r="AN18" s="5">
        <f t="shared" si="6"/>
        <v>0</v>
      </c>
    </row>
    <row r="19" spans="1:40" x14ac:dyDescent="0.45">
      <c r="A19" s="25" t="s">
        <v>207</v>
      </c>
      <c r="B19" s="26">
        <v>34638</v>
      </c>
      <c r="C19" s="27">
        <v>7</v>
      </c>
      <c r="D19" s="4" t="s">
        <v>12</v>
      </c>
      <c r="E19" s="4" t="s">
        <v>13</v>
      </c>
      <c r="H19" s="24">
        <v>426.92</v>
      </c>
      <c r="I19" s="5"/>
      <c r="J19" s="5"/>
      <c r="K19" s="5"/>
      <c r="L19" s="14"/>
      <c r="M19" s="31"/>
      <c r="P19" s="5">
        <f t="shared" si="2"/>
        <v>0</v>
      </c>
      <c r="R19" s="13">
        <v>426.92</v>
      </c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>
        <v>0</v>
      </c>
      <c r="AE19" s="5">
        <v>0</v>
      </c>
      <c r="AF19" s="5">
        <v>0</v>
      </c>
      <c r="AG19" s="5">
        <f t="shared" si="8"/>
        <v>0</v>
      </c>
      <c r="AH19" s="6">
        <f t="shared" si="4"/>
        <v>0</v>
      </c>
      <c r="AI19" s="14"/>
      <c r="AJ19" s="5"/>
      <c r="AK19" s="5">
        <f t="shared" si="5"/>
        <v>426.92</v>
      </c>
      <c r="AL19" s="5">
        <f t="shared" si="7"/>
        <v>426.92</v>
      </c>
      <c r="AM19" s="11">
        <f t="shared" si="1"/>
        <v>-426.92</v>
      </c>
      <c r="AN19" s="5">
        <f t="shared" si="6"/>
        <v>0</v>
      </c>
    </row>
    <row r="20" spans="1:40" x14ac:dyDescent="0.45">
      <c r="A20" s="25" t="s">
        <v>208</v>
      </c>
      <c r="B20" s="26">
        <v>34638</v>
      </c>
      <c r="C20" s="27">
        <v>7</v>
      </c>
      <c r="D20" s="4" t="s">
        <v>12</v>
      </c>
      <c r="E20" s="4" t="s">
        <v>13</v>
      </c>
      <c r="H20" s="24">
        <v>112.22</v>
      </c>
      <c r="I20" s="5"/>
      <c r="J20" s="5"/>
      <c r="K20" s="5"/>
      <c r="L20" s="14"/>
      <c r="M20" s="31"/>
      <c r="P20" s="5">
        <f t="shared" si="2"/>
        <v>0</v>
      </c>
      <c r="R20" s="13">
        <v>112.22</v>
      </c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>
        <v>0</v>
      </c>
      <c r="AE20" s="5">
        <v>0</v>
      </c>
      <c r="AF20" s="5">
        <v>0</v>
      </c>
      <c r="AG20" s="5">
        <f t="shared" si="8"/>
        <v>0</v>
      </c>
      <c r="AH20" s="6">
        <f t="shared" si="4"/>
        <v>0</v>
      </c>
      <c r="AI20" s="14"/>
      <c r="AJ20" s="5"/>
      <c r="AK20" s="5">
        <f t="shared" si="5"/>
        <v>112.22</v>
      </c>
      <c r="AL20" s="5">
        <f t="shared" si="7"/>
        <v>112.22</v>
      </c>
      <c r="AM20" s="11">
        <f t="shared" si="1"/>
        <v>-112.22</v>
      </c>
      <c r="AN20" s="5">
        <f t="shared" si="6"/>
        <v>0</v>
      </c>
    </row>
    <row r="21" spans="1:40" x14ac:dyDescent="0.45">
      <c r="A21" s="25" t="s">
        <v>209</v>
      </c>
      <c r="B21" s="26">
        <v>35308</v>
      </c>
      <c r="C21" s="27">
        <v>7</v>
      </c>
      <c r="D21" s="4" t="s">
        <v>12</v>
      </c>
      <c r="E21" s="4" t="s">
        <v>13</v>
      </c>
      <c r="H21" s="24">
        <v>1173.8900000000001</v>
      </c>
      <c r="I21" s="5"/>
      <c r="J21" s="5"/>
      <c r="K21" s="5"/>
      <c r="L21" s="14"/>
      <c r="M21" s="32"/>
      <c r="P21" s="5">
        <f t="shared" si="2"/>
        <v>0</v>
      </c>
      <c r="R21" s="13">
        <v>1173.8900000000001</v>
      </c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>
        <v>0</v>
      </c>
      <c r="AE21" s="5">
        <v>0</v>
      </c>
      <c r="AF21" s="5">
        <v>0</v>
      </c>
      <c r="AG21" s="5">
        <f t="shared" si="8"/>
        <v>0</v>
      </c>
      <c r="AH21" s="6">
        <f t="shared" si="4"/>
        <v>0</v>
      </c>
      <c r="AI21" s="14"/>
      <c r="AJ21" s="5"/>
      <c r="AK21" s="5">
        <f t="shared" si="5"/>
        <v>1173.8900000000001</v>
      </c>
      <c r="AL21" s="5">
        <f t="shared" si="7"/>
        <v>1173.8900000000001</v>
      </c>
      <c r="AM21" s="11">
        <f t="shared" si="1"/>
        <v>-1173.8900000000001</v>
      </c>
      <c r="AN21" s="5">
        <f t="shared" si="6"/>
        <v>0</v>
      </c>
    </row>
    <row r="22" spans="1:40" x14ac:dyDescent="0.45">
      <c r="A22" s="25" t="s">
        <v>210</v>
      </c>
      <c r="B22" s="26">
        <v>35462</v>
      </c>
      <c r="C22" s="27">
        <v>7</v>
      </c>
      <c r="D22" s="4" t="s">
        <v>12</v>
      </c>
      <c r="E22" s="4" t="s">
        <v>13</v>
      </c>
      <c r="H22" s="24">
        <v>344.5</v>
      </c>
      <c r="I22" s="5"/>
      <c r="J22" s="5"/>
      <c r="K22" s="5"/>
      <c r="L22" s="14"/>
      <c r="M22" s="32"/>
      <c r="P22" s="5">
        <f t="shared" si="2"/>
        <v>0</v>
      </c>
      <c r="R22" s="13">
        <v>344.5</v>
      </c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>
        <v>0</v>
      </c>
      <c r="AE22" s="5">
        <v>0</v>
      </c>
      <c r="AF22" s="5">
        <v>0</v>
      </c>
      <c r="AG22" s="5">
        <f t="shared" si="8"/>
        <v>0</v>
      </c>
      <c r="AH22" s="6">
        <f t="shared" si="4"/>
        <v>0</v>
      </c>
      <c r="AI22" s="14"/>
      <c r="AJ22" s="5"/>
      <c r="AK22" s="5">
        <f t="shared" si="5"/>
        <v>344.5</v>
      </c>
      <c r="AL22" s="5">
        <f t="shared" si="7"/>
        <v>344.5</v>
      </c>
      <c r="AM22" s="11">
        <f t="shared" si="1"/>
        <v>-344.5</v>
      </c>
      <c r="AN22" s="5">
        <f t="shared" si="6"/>
        <v>0</v>
      </c>
    </row>
    <row r="23" spans="1:40" x14ac:dyDescent="0.45">
      <c r="A23" s="25" t="s">
        <v>211</v>
      </c>
      <c r="B23" s="26">
        <v>35612</v>
      </c>
      <c r="C23" s="27">
        <v>7</v>
      </c>
      <c r="D23" s="4" t="s">
        <v>12</v>
      </c>
      <c r="E23" s="4" t="s">
        <v>13</v>
      </c>
      <c r="H23" s="24">
        <v>2234.98</v>
      </c>
      <c r="I23" s="5"/>
      <c r="J23" s="5">
        <v>2234.98</v>
      </c>
      <c r="K23" s="5"/>
      <c r="L23" s="14"/>
      <c r="M23" s="32">
        <v>2019</v>
      </c>
      <c r="P23" s="5">
        <f t="shared" si="2"/>
        <v>0</v>
      </c>
      <c r="R23" s="13">
        <v>2234.98</v>
      </c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>
        <v>0</v>
      </c>
      <c r="AE23" s="5">
        <v>0</v>
      </c>
      <c r="AF23" s="13">
        <v>-2234.98</v>
      </c>
      <c r="AG23" s="5">
        <f t="shared" si="8"/>
        <v>0</v>
      </c>
      <c r="AH23" s="6">
        <f t="shared" si="4"/>
        <v>0</v>
      </c>
      <c r="AI23" s="14"/>
      <c r="AJ23" s="5"/>
      <c r="AK23" s="5">
        <f t="shared" si="5"/>
        <v>0</v>
      </c>
      <c r="AL23" s="5">
        <f t="shared" si="7"/>
        <v>0</v>
      </c>
      <c r="AM23" s="11">
        <f t="shared" si="1"/>
        <v>0</v>
      </c>
      <c r="AN23" s="5">
        <f t="shared" si="6"/>
        <v>0</v>
      </c>
    </row>
    <row r="24" spans="1:40" x14ac:dyDescent="0.45">
      <c r="A24" s="25" t="s">
        <v>212</v>
      </c>
      <c r="B24" s="26"/>
      <c r="C24" s="27">
        <v>7</v>
      </c>
      <c r="D24" s="4" t="s">
        <v>12</v>
      </c>
      <c r="E24" s="4" t="s">
        <v>13</v>
      </c>
      <c r="H24" s="24">
        <v>6950.37</v>
      </c>
      <c r="I24" s="5"/>
      <c r="J24" s="5"/>
      <c r="K24" s="5"/>
      <c r="L24" s="14"/>
      <c r="M24" s="32"/>
      <c r="P24" s="5">
        <f t="shared" si="2"/>
        <v>0</v>
      </c>
      <c r="R24" s="13">
        <v>6950.37</v>
      </c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>
        <v>0</v>
      </c>
      <c r="AE24" s="5">
        <v>0</v>
      </c>
      <c r="AF24" s="5">
        <v>0</v>
      </c>
      <c r="AG24" s="5">
        <f t="shared" si="8"/>
        <v>0</v>
      </c>
      <c r="AH24" s="6">
        <f t="shared" si="4"/>
        <v>0</v>
      </c>
      <c r="AI24" s="14"/>
      <c r="AJ24" s="5"/>
      <c r="AK24" s="5">
        <f t="shared" si="5"/>
        <v>6950.37</v>
      </c>
      <c r="AL24" s="5">
        <f t="shared" si="7"/>
        <v>6950.37</v>
      </c>
      <c r="AM24" s="11">
        <f t="shared" si="1"/>
        <v>-6950.37</v>
      </c>
      <c r="AN24" s="5">
        <f t="shared" si="6"/>
        <v>0</v>
      </c>
    </row>
    <row r="25" spans="1:40" x14ac:dyDescent="0.45">
      <c r="A25" s="25" t="s">
        <v>213</v>
      </c>
      <c r="B25" s="26">
        <v>36083</v>
      </c>
      <c r="C25" s="27">
        <v>30</v>
      </c>
      <c r="D25" s="4" t="s">
        <v>12</v>
      </c>
      <c r="E25" s="4" t="s">
        <v>13</v>
      </c>
      <c r="H25" s="24">
        <v>26261.71</v>
      </c>
      <c r="I25" s="5"/>
      <c r="J25" s="5">
        <v>26261.71</v>
      </c>
      <c r="K25" s="5"/>
      <c r="L25" s="14"/>
      <c r="M25" s="32">
        <v>2017</v>
      </c>
      <c r="P25" s="5">
        <f t="shared" si="2"/>
        <v>0</v>
      </c>
      <c r="R25" s="13">
        <v>6346.58</v>
      </c>
      <c r="S25" s="13">
        <v>875.39</v>
      </c>
      <c r="T25" s="13">
        <v>875.39</v>
      </c>
      <c r="U25" s="13">
        <v>875.39</v>
      </c>
      <c r="V25" s="13">
        <v>875.39</v>
      </c>
      <c r="W25" s="13">
        <v>875.39</v>
      </c>
      <c r="X25" s="13">
        <v>875.39</v>
      </c>
      <c r="Y25" s="13">
        <v>875.39</v>
      </c>
      <c r="Z25" s="13">
        <v>875.39</v>
      </c>
      <c r="AA25" s="13">
        <v>875.39</v>
      </c>
      <c r="AB25" s="13">
        <v>875.39</v>
      </c>
      <c r="AC25" s="13">
        <v>875.39</v>
      </c>
      <c r="AD25" s="13">
        <v>-15975.87</v>
      </c>
      <c r="AE25" s="5">
        <v>0</v>
      </c>
      <c r="AF25" s="5">
        <v>0</v>
      </c>
      <c r="AG25" s="5">
        <f t="shared" si="8"/>
        <v>0</v>
      </c>
      <c r="AH25" s="6">
        <f t="shared" si="4"/>
        <v>0</v>
      </c>
      <c r="AI25" s="14"/>
      <c r="AJ25" s="5"/>
      <c r="AK25" s="5">
        <f t="shared" si="5"/>
        <v>-5.4569682106375694E-12</v>
      </c>
      <c r="AL25" s="5">
        <f t="shared" si="7"/>
        <v>-5.4569682106375694E-12</v>
      </c>
      <c r="AM25" s="11">
        <f t="shared" si="1"/>
        <v>5.4569682106375694E-12</v>
      </c>
      <c r="AN25" s="5">
        <f t="shared" si="6"/>
        <v>0</v>
      </c>
    </row>
    <row r="26" spans="1:40" x14ac:dyDescent="0.45">
      <c r="A26" s="25" t="s">
        <v>214</v>
      </c>
      <c r="B26" s="26">
        <v>36175</v>
      </c>
      <c r="C26" s="27">
        <v>7</v>
      </c>
      <c r="D26" s="4" t="s">
        <v>12</v>
      </c>
      <c r="E26" s="4" t="s">
        <v>13</v>
      </c>
      <c r="H26" s="24">
        <v>791.82</v>
      </c>
      <c r="I26" s="5"/>
      <c r="J26" s="5">
        <v>791.82</v>
      </c>
      <c r="K26" s="5"/>
      <c r="L26" s="14"/>
      <c r="M26" s="32">
        <v>2019</v>
      </c>
      <c r="P26" s="5">
        <f t="shared" si="2"/>
        <v>0</v>
      </c>
      <c r="R26" s="13">
        <v>735.28</v>
      </c>
      <c r="S26" s="13">
        <v>56.54</v>
      </c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>
        <v>0</v>
      </c>
      <c r="AE26" s="5">
        <v>0</v>
      </c>
      <c r="AF26" s="13">
        <v>-791.82</v>
      </c>
      <c r="AG26" s="5">
        <f t="shared" si="8"/>
        <v>0</v>
      </c>
      <c r="AH26" s="6">
        <f t="shared" si="4"/>
        <v>0</v>
      </c>
      <c r="AI26" s="14"/>
      <c r="AJ26" s="5"/>
      <c r="AK26" s="5">
        <f t="shared" si="5"/>
        <v>-1.1368683772161603E-13</v>
      </c>
      <c r="AL26" s="5">
        <f t="shared" si="7"/>
        <v>-1.1368683772161603E-13</v>
      </c>
      <c r="AM26" s="11">
        <f t="shared" si="1"/>
        <v>1.1368683772161603E-13</v>
      </c>
      <c r="AN26" s="5">
        <f t="shared" si="6"/>
        <v>0</v>
      </c>
    </row>
    <row r="27" spans="1:40" x14ac:dyDescent="0.45">
      <c r="A27" s="25" t="s">
        <v>215</v>
      </c>
      <c r="B27" s="26">
        <v>36206</v>
      </c>
      <c r="C27" s="27">
        <v>7</v>
      </c>
      <c r="D27" s="4" t="s">
        <v>12</v>
      </c>
      <c r="E27" s="4" t="s">
        <v>13</v>
      </c>
      <c r="H27" s="24">
        <v>636.79999999999995</v>
      </c>
      <c r="I27" s="5"/>
      <c r="J27" s="5">
        <v>636.79999999999995</v>
      </c>
      <c r="K27" s="5"/>
      <c r="L27" s="14"/>
      <c r="M27" s="32">
        <v>2017</v>
      </c>
      <c r="P27" s="5">
        <f t="shared" si="2"/>
        <v>0</v>
      </c>
      <c r="R27" s="13">
        <v>591.30999999999995</v>
      </c>
      <c r="S27" s="13">
        <v>45.49</v>
      </c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>
        <v>-636.79999999999995</v>
      </c>
      <c r="AE27" s="5">
        <v>0</v>
      </c>
      <c r="AF27" s="5">
        <v>0</v>
      </c>
      <c r="AG27" s="5">
        <f t="shared" si="8"/>
        <v>0</v>
      </c>
      <c r="AH27" s="6">
        <f t="shared" si="4"/>
        <v>0</v>
      </c>
      <c r="AI27" s="14"/>
      <c r="AJ27" s="5"/>
      <c r="AK27" s="5">
        <f t="shared" si="5"/>
        <v>0</v>
      </c>
      <c r="AL27" s="5">
        <f t="shared" si="7"/>
        <v>0</v>
      </c>
      <c r="AM27" s="11">
        <f t="shared" si="1"/>
        <v>0</v>
      </c>
      <c r="AN27" s="5">
        <f t="shared" si="6"/>
        <v>0</v>
      </c>
    </row>
    <row r="28" spans="1:40" x14ac:dyDescent="0.45">
      <c r="A28" s="25" t="s">
        <v>216</v>
      </c>
      <c r="B28" s="26">
        <v>36220</v>
      </c>
      <c r="C28" s="27">
        <v>7</v>
      </c>
      <c r="D28" s="4" t="s">
        <v>12</v>
      </c>
      <c r="E28" s="4" t="s">
        <v>13</v>
      </c>
      <c r="H28" s="24">
        <v>1196.4000000000001</v>
      </c>
      <c r="I28" s="5"/>
      <c r="J28" s="5">
        <v>1196.4000000000001</v>
      </c>
      <c r="K28" s="5"/>
      <c r="L28" s="14"/>
      <c r="M28" s="32">
        <v>2019</v>
      </c>
      <c r="P28" s="5">
        <f t="shared" si="2"/>
        <v>0</v>
      </c>
      <c r="R28" s="13">
        <v>1110.92</v>
      </c>
      <c r="S28" s="13">
        <v>85.48</v>
      </c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>
        <v>0</v>
      </c>
      <c r="AE28" s="5">
        <v>0</v>
      </c>
      <c r="AF28" s="13">
        <v>-1196.4000000000001</v>
      </c>
      <c r="AG28" s="5">
        <f t="shared" si="8"/>
        <v>0</v>
      </c>
      <c r="AH28" s="6">
        <f t="shared" si="4"/>
        <v>0</v>
      </c>
      <c r="AI28" s="14"/>
      <c r="AJ28" s="5"/>
      <c r="AK28" s="5">
        <f t="shared" si="5"/>
        <v>0</v>
      </c>
      <c r="AL28" s="5">
        <f t="shared" si="7"/>
        <v>0</v>
      </c>
      <c r="AM28" s="11">
        <f t="shared" si="1"/>
        <v>0</v>
      </c>
      <c r="AN28" s="5">
        <f t="shared" si="6"/>
        <v>0</v>
      </c>
    </row>
    <row r="29" spans="1:40" x14ac:dyDescent="0.45">
      <c r="A29" s="25" t="s">
        <v>230</v>
      </c>
      <c r="B29" s="26">
        <v>36343</v>
      </c>
      <c r="C29" s="27">
        <v>7</v>
      </c>
      <c r="D29" s="4" t="s">
        <v>12</v>
      </c>
      <c r="E29" s="4" t="s">
        <v>13</v>
      </c>
      <c r="H29" s="24">
        <v>420.15</v>
      </c>
      <c r="I29" s="5"/>
      <c r="J29" s="5">
        <v>420.15</v>
      </c>
      <c r="K29" s="5"/>
      <c r="L29" s="14"/>
      <c r="M29" s="32">
        <v>2019</v>
      </c>
      <c r="P29" s="5">
        <f t="shared" si="2"/>
        <v>0</v>
      </c>
      <c r="R29" s="13">
        <v>390.13</v>
      </c>
      <c r="S29" s="13">
        <v>30.02</v>
      </c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>
        <v>0</v>
      </c>
      <c r="AE29" s="5">
        <v>0</v>
      </c>
      <c r="AF29" s="13">
        <v>-420.15</v>
      </c>
      <c r="AG29" s="5">
        <f t="shared" si="8"/>
        <v>0</v>
      </c>
      <c r="AH29" s="6">
        <f t="shared" si="4"/>
        <v>0</v>
      </c>
      <c r="AI29" s="14"/>
      <c r="AJ29" s="5"/>
      <c r="AK29" s="5">
        <f t="shared" si="5"/>
        <v>0</v>
      </c>
      <c r="AL29" s="5">
        <f t="shared" si="7"/>
        <v>0</v>
      </c>
      <c r="AM29" s="11">
        <f t="shared" si="1"/>
        <v>0</v>
      </c>
      <c r="AN29" s="5">
        <f t="shared" si="6"/>
        <v>0</v>
      </c>
    </row>
    <row r="30" spans="1:40" x14ac:dyDescent="0.45">
      <c r="A30" s="25" t="s">
        <v>217</v>
      </c>
      <c r="B30" s="26">
        <v>36459</v>
      </c>
      <c r="C30" s="27">
        <v>7</v>
      </c>
      <c r="D30" s="4" t="s">
        <v>12</v>
      </c>
      <c r="E30" s="4" t="s">
        <v>13</v>
      </c>
      <c r="H30" s="24">
        <v>503.9</v>
      </c>
      <c r="I30" s="5"/>
      <c r="J30" s="5">
        <v>503.9</v>
      </c>
      <c r="K30" s="5"/>
      <c r="L30" s="14"/>
      <c r="M30" s="32">
        <v>2019</v>
      </c>
      <c r="P30" s="5">
        <f t="shared" si="2"/>
        <v>0</v>
      </c>
      <c r="R30" s="13">
        <v>467.93</v>
      </c>
      <c r="S30" s="13">
        <v>35.97</v>
      </c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>
        <v>0</v>
      </c>
      <c r="AE30" s="5">
        <v>0</v>
      </c>
      <c r="AF30" s="13">
        <v>-503.9</v>
      </c>
      <c r="AG30" s="5">
        <f t="shared" si="8"/>
        <v>0</v>
      </c>
      <c r="AH30" s="6">
        <f t="shared" si="4"/>
        <v>0</v>
      </c>
      <c r="AI30" s="14"/>
      <c r="AJ30" s="5"/>
      <c r="AK30" s="5">
        <f t="shared" si="5"/>
        <v>0</v>
      </c>
      <c r="AL30" s="5">
        <f t="shared" si="7"/>
        <v>0</v>
      </c>
      <c r="AM30" s="11">
        <f t="shared" si="1"/>
        <v>0</v>
      </c>
      <c r="AN30" s="5">
        <f t="shared" si="6"/>
        <v>0</v>
      </c>
    </row>
    <row r="31" spans="1:40" s="3" customFormat="1" x14ac:dyDescent="0.45">
      <c r="A31" s="3" t="str">
        <f>+A3</f>
        <v>PUMPING STATION EQUIP # 115</v>
      </c>
      <c r="B31" s="4"/>
      <c r="C31" s="2"/>
      <c r="D31" s="8"/>
      <c r="E31" s="8"/>
      <c r="H31" s="9">
        <f>SUM(H4:H30)</f>
        <v>195481.5</v>
      </c>
      <c r="I31" s="9">
        <f>SUM(I4:I30)</f>
        <v>0</v>
      </c>
      <c r="J31" s="9">
        <f>SUM(J4:J30)</f>
        <v>32045.760000000002</v>
      </c>
      <c r="K31" s="12">
        <f>SUM(K4:K30)</f>
        <v>0</v>
      </c>
      <c r="L31" s="16">
        <f>SUM(L4:L30)</f>
        <v>0</v>
      </c>
      <c r="M31" s="20"/>
      <c r="P31" s="9">
        <f>SUM(P4:P30)</f>
        <v>0</v>
      </c>
      <c r="R31" s="15">
        <f t="shared" ref="R31:AF31" si="9">SUM(R4:R30)</f>
        <v>155588.82999999999</v>
      </c>
      <c r="S31" s="15">
        <f t="shared" si="9"/>
        <v>3367.95</v>
      </c>
      <c r="T31" s="15">
        <f t="shared" si="9"/>
        <v>3114.4500000000003</v>
      </c>
      <c r="U31" s="15">
        <f t="shared" si="9"/>
        <v>3114.4500000000003</v>
      </c>
      <c r="V31" s="15">
        <f t="shared" si="9"/>
        <v>3114.4500000000003</v>
      </c>
      <c r="W31" s="15">
        <f t="shared" si="9"/>
        <v>2525.17</v>
      </c>
      <c r="X31" s="15">
        <f t="shared" si="9"/>
        <v>1934.27</v>
      </c>
      <c r="Y31" s="15">
        <f t="shared" si="9"/>
        <v>1934.27</v>
      </c>
      <c r="Z31" s="15">
        <f t="shared" si="9"/>
        <v>1934.27</v>
      </c>
      <c r="AA31" s="15">
        <f t="shared" si="9"/>
        <v>1934.27</v>
      </c>
      <c r="AB31" s="15">
        <f t="shared" si="9"/>
        <v>1934.27</v>
      </c>
      <c r="AC31" s="15">
        <f t="shared" si="9"/>
        <v>1934.27</v>
      </c>
      <c r="AD31" s="15">
        <f t="shared" si="9"/>
        <v>-15553.79</v>
      </c>
      <c r="AE31" s="15">
        <f t="shared" si="9"/>
        <v>705.86</v>
      </c>
      <c r="AF31" s="15">
        <f t="shared" si="9"/>
        <v>-5147.25</v>
      </c>
      <c r="AG31" s="15">
        <f t="shared" ref="AG31:AH31" si="10">SUM(AG4:AG30)</f>
        <v>0</v>
      </c>
      <c r="AH31" s="16">
        <f t="shared" si="10"/>
        <v>0</v>
      </c>
      <c r="AI31" s="16"/>
      <c r="AJ31" s="9"/>
      <c r="AK31" s="9">
        <f>SUM(AK4:AK30)</f>
        <v>162435.74000000002</v>
      </c>
      <c r="AL31" s="9">
        <f>SUM(AL4:AL30)</f>
        <v>162435.74000000002</v>
      </c>
      <c r="AM31" s="9">
        <f>SUM(AM4:AM30)</f>
        <v>-162435.74000000002</v>
      </c>
      <c r="AN31" s="9">
        <f>SUM(AN4:AN30)</f>
        <v>0</v>
      </c>
    </row>
    <row r="32" spans="1:40" x14ac:dyDescent="0.45">
      <c r="H32" s="5"/>
      <c r="I32" s="5"/>
      <c r="J32" s="5"/>
      <c r="K32" s="5">
        <f>+H31+I31-J31-K31</f>
        <v>163435.74</v>
      </c>
      <c r="M32" s="18"/>
      <c r="P32" s="5"/>
      <c r="R32" s="42">
        <f>SUM(R31:AC31)</f>
        <v>182430.91999999998</v>
      </c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J32" s="5"/>
      <c r="AK32" s="5"/>
      <c r="AL32" s="5"/>
    </row>
    <row r="33" spans="8:38" x14ac:dyDescent="0.45">
      <c r="H33" s="5"/>
      <c r="I33" s="5"/>
      <c r="J33" s="5"/>
      <c r="K33" s="5"/>
      <c r="M33" s="18"/>
      <c r="P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J33" s="5"/>
      <c r="AK33" s="5"/>
      <c r="AL33" s="5"/>
    </row>
    <row r="34" spans="8:38" x14ac:dyDescent="0.45">
      <c r="H34" s="5"/>
      <c r="I34" s="5"/>
      <c r="J34" s="5"/>
      <c r="K34" s="5"/>
      <c r="M34" s="18"/>
      <c r="P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J34" s="5"/>
      <c r="AL34" s="5"/>
    </row>
    <row r="35" spans="8:38" x14ac:dyDescent="0.45">
      <c r="H35" s="5"/>
      <c r="I35" s="5"/>
      <c r="J35" s="5"/>
      <c r="K35" s="5"/>
      <c r="M35" s="18"/>
      <c r="P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J35" s="5"/>
      <c r="AL35" s="5"/>
    </row>
    <row r="36" spans="8:38" x14ac:dyDescent="0.45">
      <c r="H36" s="5"/>
      <c r="I36" s="5"/>
      <c r="J36" s="5"/>
      <c r="K36" s="5"/>
      <c r="M36" s="18"/>
      <c r="P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J36" s="5"/>
      <c r="AK36" s="5"/>
      <c r="AL36" s="5"/>
    </row>
    <row r="37" spans="8:38" x14ac:dyDescent="0.45">
      <c r="H37" s="5"/>
      <c r="I37" s="5"/>
      <c r="J37" s="5"/>
      <c r="K37" s="5"/>
      <c r="M37" s="18"/>
      <c r="P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J37" s="5"/>
      <c r="AK37" s="5"/>
      <c r="AL37" s="5"/>
    </row>
    <row r="38" spans="8:38" x14ac:dyDescent="0.45">
      <c r="H38" s="5"/>
      <c r="I38" s="5"/>
      <c r="J38" s="5"/>
      <c r="K38" s="5"/>
      <c r="M38" s="18"/>
      <c r="P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J38" s="5"/>
      <c r="AK38" s="5"/>
      <c r="AL38" s="5"/>
    </row>
    <row r="39" spans="8:38" x14ac:dyDescent="0.45">
      <c r="H39" s="5"/>
      <c r="I39" s="5"/>
      <c r="J39" s="5"/>
      <c r="K39" s="5"/>
      <c r="M39" s="18"/>
      <c r="P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J39" s="5"/>
      <c r="AK39" s="5"/>
      <c r="AL39" s="5"/>
    </row>
    <row r="40" spans="8:38" x14ac:dyDescent="0.45">
      <c r="H40" s="5"/>
      <c r="I40" s="5"/>
      <c r="J40" s="5"/>
      <c r="K40" s="5"/>
      <c r="M40" s="18"/>
      <c r="P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J40" s="5"/>
      <c r="AK40" s="5"/>
      <c r="AL40" s="5"/>
    </row>
    <row r="41" spans="8:38" x14ac:dyDescent="0.45">
      <c r="H41" s="5"/>
      <c r="I41" s="5"/>
      <c r="J41" s="5"/>
      <c r="K41" s="5"/>
      <c r="M41" s="18"/>
      <c r="P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J41" s="5"/>
      <c r="AK41" s="5"/>
      <c r="AL41" s="5"/>
    </row>
    <row r="42" spans="8:38" x14ac:dyDescent="0.45">
      <c r="H42" s="5"/>
      <c r="I42" s="5"/>
      <c r="J42" s="5"/>
      <c r="K42" s="5"/>
      <c r="M42" s="18"/>
      <c r="P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J42" s="5"/>
      <c r="AK42" s="5"/>
      <c r="AL42" s="5"/>
    </row>
    <row r="43" spans="8:38" x14ac:dyDescent="0.45">
      <c r="H43" s="5"/>
      <c r="I43" s="5"/>
      <c r="J43" s="5"/>
      <c r="K43" s="5"/>
      <c r="M43" s="18"/>
      <c r="P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J43" s="5"/>
      <c r="AK43" s="5"/>
      <c r="AL43" s="5"/>
    </row>
    <row r="44" spans="8:38" x14ac:dyDescent="0.45">
      <c r="H44" s="5"/>
      <c r="I44" s="5"/>
      <c r="J44" s="5"/>
      <c r="K44" s="5"/>
      <c r="M44" s="18"/>
      <c r="P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J44" s="5"/>
      <c r="AK44" s="5"/>
      <c r="AL44" s="5"/>
    </row>
    <row r="45" spans="8:38" x14ac:dyDescent="0.45">
      <c r="H45" s="5"/>
      <c r="I45" s="5"/>
      <c r="J45" s="5"/>
      <c r="K45" s="5"/>
      <c r="M45" s="18"/>
      <c r="P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J45" s="5"/>
      <c r="AK45" s="5"/>
      <c r="AL45" s="5"/>
    </row>
    <row r="46" spans="8:38" x14ac:dyDescent="0.45">
      <c r="H46" s="5"/>
      <c r="I46" s="5"/>
      <c r="J46" s="5"/>
      <c r="K46" s="5"/>
      <c r="M46" s="18"/>
      <c r="P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J46" s="5"/>
      <c r="AK46" s="5"/>
      <c r="AL46" s="5"/>
    </row>
    <row r="47" spans="8:38" x14ac:dyDescent="0.45">
      <c r="H47" s="5"/>
      <c r="I47" s="5"/>
      <c r="J47" s="5"/>
      <c r="K47" s="5"/>
      <c r="M47" s="18"/>
      <c r="P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J47" s="5"/>
      <c r="AK47" s="5"/>
      <c r="AL47" s="5"/>
    </row>
    <row r="48" spans="8:38" x14ac:dyDescent="0.45">
      <c r="H48" s="5"/>
      <c r="I48" s="5"/>
      <c r="J48" s="5"/>
      <c r="K48" s="5"/>
      <c r="M48" s="18"/>
      <c r="P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J48" s="5"/>
      <c r="AK48" s="5"/>
      <c r="AL48" s="5"/>
    </row>
    <row r="49" spans="8:38" x14ac:dyDescent="0.45">
      <c r="H49" s="5"/>
      <c r="I49" s="5"/>
      <c r="J49" s="5"/>
      <c r="K49" s="5"/>
      <c r="M49" s="18"/>
      <c r="P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J49" s="5"/>
      <c r="AK49" s="5"/>
      <c r="AL49" s="5"/>
    </row>
    <row r="50" spans="8:38" x14ac:dyDescent="0.45">
      <c r="H50" s="5"/>
      <c r="I50" s="5"/>
      <c r="J50" s="5"/>
      <c r="K50" s="5"/>
      <c r="M50" s="18"/>
      <c r="P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J50" s="5"/>
      <c r="AK50" s="5"/>
      <c r="AL50" s="5"/>
    </row>
    <row r="51" spans="8:38" x14ac:dyDescent="0.45">
      <c r="H51" s="5"/>
      <c r="I51" s="5"/>
      <c r="J51" s="5"/>
      <c r="K51" s="5"/>
      <c r="M51" s="18"/>
      <c r="P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J51" s="5"/>
      <c r="AK51" s="5"/>
      <c r="AL51" s="5"/>
    </row>
    <row r="52" spans="8:38" x14ac:dyDescent="0.45">
      <c r="H52" s="5"/>
      <c r="I52" s="5"/>
      <c r="J52" s="5"/>
      <c r="K52" s="5"/>
      <c r="M52" s="18"/>
      <c r="P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J52" s="5"/>
      <c r="AK52" s="5"/>
      <c r="AL52" s="5"/>
    </row>
    <row r="53" spans="8:38" x14ac:dyDescent="0.45">
      <c r="H53" s="5"/>
      <c r="I53" s="5"/>
      <c r="J53" s="5"/>
      <c r="K53" s="5"/>
      <c r="M53" s="18"/>
      <c r="P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J53" s="5"/>
      <c r="AK53" s="5"/>
      <c r="AL53" s="5"/>
    </row>
    <row r="54" spans="8:38" x14ac:dyDescent="0.45">
      <c r="H54" s="5"/>
      <c r="I54" s="5"/>
      <c r="J54" s="5"/>
      <c r="K54" s="5"/>
      <c r="M54" s="18"/>
      <c r="P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J54" s="5"/>
      <c r="AK54" s="5"/>
      <c r="AL54" s="5"/>
    </row>
    <row r="55" spans="8:38" x14ac:dyDescent="0.45">
      <c r="H55" s="5"/>
      <c r="I55" s="5"/>
      <c r="J55" s="5"/>
      <c r="K55" s="5"/>
      <c r="M55" s="18"/>
      <c r="P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J55" s="5"/>
      <c r="AK55" s="5"/>
      <c r="AL55" s="5"/>
    </row>
    <row r="56" spans="8:38" x14ac:dyDescent="0.45">
      <c r="H56" s="5"/>
      <c r="I56" s="5"/>
      <c r="J56" s="5"/>
      <c r="K56" s="5"/>
      <c r="M56" s="18"/>
      <c r="P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J56" s="5"/>
      <c r="AK56" s="5"/>
      <c r="AL56" s="5"/>
    </row>
    <row r="57" spans="8:38" x14ac:dyDescent="0.45">
      <c r="H57" s="5"/>
      <c r="I57" s="5"/>
      <c r="J57" s="5"/>
      <c r="K57" s="5"/>
      <c r="M57" s="18"/>
      <c r="P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J57" s="5"/>
      <c r="AK57" s="5"/>
      <c r="AL57" s="5"/>
    </row>
    <row r="58" spans="8:38" x14ac:dyDescent="0.45">
      <c r="H58" s="5"/>
      <c r="I58" s="5"/>
      <c r="J58" s="5"/>
      <c r="K58" s="5"/>
      <c r="M58" s="18"/>
      <c r="P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J58" s="5"/>
      <c r="AK58" s="5"/>
      <c r="AL58" s="5"/>
    </row>
    <row r="59" spans="8:38" x14ac:dyDescent="0.45">
      <c r="H59" s="5"/>
      <c r="I59" s="5"/>
      <c r="J59" s="5"/>
      <c r="K59" s="5"/>
      <c r="M59" s="18"/>
      <c r="P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J59" s="5"/>
      <c r="AK59" s="5"/>
      <c r="AL59" s="5"/>
    </row>
    <row r="60" spans="8:38" x14ac:dyDescent="0.45">
      <c r="H60" s="5"/>
      <c r="I60" s="5"/>
      <c r="J60" s="5"/>
      <c r="K60" s="5"/>
      <c r="M60" s="18"/>
      <c r="P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J60" s="5"/>
      <c r="AK60" s="5"/>
      <c r="AL60" s="5"/>
    </row>
    <row r="61" spans="8:38" x14ac:dyDescent="0.45">
      <c r="H61" s="5"/>
      <c r="I61" s="5"/>
      <c r="J61" s="5"/>
      <c r="K61" s="5"/>
      <c r="M61" s="18"/>
      <c r="P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J61" s="5"/>
      <c r="AK61" s="5"/>
      <c r="AL61" s="5"/>
    </row>
    <row r="62" spans="8:38" x14ac:dyDescent="0.45">
      <c r="H62" s="5"/>
      <c r="I62" s="5"/>
      <c r="J62" s="5"/>
      <c r="K62" s="5"/>
      <c r="M62" s="18"/>
      <c r="P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J62" s="5"/>
      <c r="AK62" s="5"/>
      <c r="AL62" s="5"/>
    </row>
    <row r="63" spans="8:38" x14ac:dyDescent="0.45">
      <c r="H63" s="5"/>
      <c r="I63" s="5"/>
      <c r="J63" s="5"/>
      <c r="K63" s="5"/>
      <c r="M63" s="18"/>
      <c r="P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J63" s="5"/>
      <c r="AK63" s="5"/>
      <c r="AL63" s="5"/>
    </row>
    <row r="64" spans="8:38" x14ac:dyDescent="0.45">
      <c r="H64" s="5"/>
      <c r="I64" s="5"/>
      <c r="J64" s="5"/>
      <c r="K64" s="5"/>
      <c r="M64" s="18"/>
      <c r="P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J64" s="5"/>
      <c r="AK64" s="5"/>
      <c r="AL64" s="5"/>
    </row>
    <row r="65" spans="8:38" x14ac:dyDescent="0.45">
      <c r="H65" s="5"/>
      <c r="I65" s="5"/>
      <c r="J65" s="5"/>
      <c r="K65" s="5"/>
      <c r="M65" s="18"/>
      <c r="P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J65" s="5"/>
      <c r="AK65" s="5"/>
      <c r="AL65" s="5"/>
    </row>
    <row r="66" spans="8:38" x14ac:dyDescent="0.45">
      <c r="H66" s="5"/>
      <c r="I66" s="5"/>
      <c r="J66" s="5"/>
      <c r="K66" s="5"/>
      <c r="M66" s="18"/>
      <c r="P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J66" s="5"/>
      <c r="AK66" s="5"/>
      <c r="AL66" s="5"/>
    </row>
    <row r="67" spans="8:38" x14ac:dyDescent="0.45">
      <c r="H67" s="5"/>
      <c r="I67" s="5"/>
      <c r="J67" s="5"/>
      <c r="K67" s="5"/>
      <c r="M67" s="18"/>
      <c r="P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J67" s="5"/>
      <c r="AK67" s="5"/>
      <c r="AL67" s="5"/>
    </row>
    <row r="68" spans="8:38" x14ac:dyDescent="0.45">
      <c r="H68" s="5"/>
      <c r="I68" s="5"/>
      <c r="J68" s="5"/>
      <c r="K68" s="5"/>
      <c r="M68" s="18"/>
      <c r="P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J68" s="5"/>
      <c r="AK68" s="5"/>
      <c r="AL68" s="5"/>
    </row>
    <row r="69" spans="8:38" x14ac:dyDescent="0.45">
      <c r="H69" s="5"/>
      <c r="I69" s="5"/>
      <c r="J69" s="5"/>
      <c r="K69" s="5"/>
      <c r="M69" s="18"/>
      <c r="P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J69" s="5"/>
      <c r="AK69" s="5"/>
      <c r="AL69" s="5"/>
    </row>
    <row r="70" spans="8:38" x14ac:dyDescent="0.45">
      <c r="H70" s="5"/>
      <c r="I70" s="5"/>
      <c r="J70" s="5"/>
      <c r="K70" s="5"/>
      <c r="M70" s="18"/>
      <c r="P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J70" s="5"/>
      <c r="AK70" s="5"/>
      <c r="AL70" s="5"/>
    </row>
    <row r="71" spans="8:38" x14ac:dyDescent="0.45">
      <c r="H71" s="5"/>
      <c r="I71" s="5"/>
      <c r="J71" s="5"/>
      <c r="K71" s="5"/>
      <c r="M71" s="18"/>
      <c r="P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J71" s="5"/>
      <c r="AK71" s="5"/>
      <c r="AL71" s="5"/>
    </row>
    <row r="72" spans="8:38" x14ac:dyDescent="0.45">
      <c r="H72" s="5"/>
      <c r="I72" s="5"/>
      <c r="J72" s="5"/>
      <c r="K72" s="5"/>
      <c r="M72" s="18"/>
      <c r="P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J72" s="5"/>
      <c r="AK72" s="5"/>
      <c r="AL72" s="5"/>
    </row>
    <row r="73" spans="8:38" x14ac:dyDescent="0.45">
      <c r="H73" s="5"/>
      <c r="I73" s="5"/>
      <c r="J73" s="5"/>
      <c r="K73" s="5"/>
      <c r="M73" s="18"/>
      <c r="P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J73" s="5"/>
      <c r="AK73" s="5"/>
      <c r="AL73" s="5"/>
    </row>
    <row r="74" spans="8:38" x14ac:dyDescent="0.45">
      <c r="H74" s="5"/>
      <c r="I74" s="5"/>
      <c r="J74" s="5"/>
      <c r="K74" s="5"/>
      <c r="M74" s="18"/>
      <c r="P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J74" s="5"/>
      <c r="AK74" s="5"/>
      <c r="AL74" s="5"/>
    </row>
    <row r="75" spans="8:38" x14ac:dyDescent="0.45">
      <c r="H75" s="5"/>
      <c r="I75" s="5"/>
      <c r="J75" s="5"/>
      <c r="K75" s="5"/>
      <c r="M75" s="18"/>
      <c r="P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J75" s="5"/>
      <c r="AK75" s="5"/>
      <c r="AL75" s="5"/>
    </row>
    <row r="76" spans="8:38" x14ac:dyDescent="0.45">
      <c r="H76" s="5"/>
      <c r="I76" s="5"/>
      <c r="J76" s="5"/>
      <c r="K76" s="5"/>
      <c r="M76" s="18"/>
      <c r="P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J76" s="5"/>
      <c r="AK76" s="5"/>
      <c r="AL76" s="5"/>
    </row>
    <row r="77" spans="8:38" x14ac:dyDescent="0.45">
      <c r="H77" s="5"/>
      <c r="I77" s="5"/>
      <c r="J77" s="5"/>
      <c r="K77" s="5"/>
      <c r="M77" s="18"/>
      <c r="P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J77" s="5"/>
      <c r="AK77" s="5"/>
      <c r="AL77" s="5"/>
    </row>
    <row r="78" spans="8:38" x14ac:dyDescent="0.45">
      <c r="H78" s="5"/>
      <c r="I78" s="5"/>
      <c r="J78" s="5"/>
      <c r="K78" s="5"/>
      <c r="M78" s="18"/>
      <c r="P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J78" s="5"/>
      <c r="AK78" s="5"/>
      <c r="AL78" s="5"/>
    </row>
    <row r="79" spans="8:38" x14ac:dyDescent="0.45">
      <c r="H79" s="5"/>
      <c r="I79" s="5"/>
      <c r="J79" s="5"/>
      <c r="K79" s="5"/>
      <c r="M79" s="18"/>
      <c r="P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J79" s="5"/>
      <c r="AK79" s="5"/>
      <c r="AL79" s="5"/>
    </row>
    <row r="80" spans="8:38" x14ac:dyDescent="0.45">
      <c r="H80" s="5"/>
      <c r="I80" s="5"/>
      <c r="J80" s="5"/>
      <c r="K80" s="5"/>
      <c r="M80" s="18"/>
      <c r="P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J80" s="5"/>
      <c r="AK80" s="5"/>
      <c r="AL80" s="5"/>
    </row>
    <row r="81" spans="8:38" x14ac:dyDescent="0.45">
      <c r="H81" s="5"/>
      <c r="I81" s="5"/>
      <c r="J81" s="5"/>
      <c r="K81" s="5"/>
      <c r="M81" s="18"/>
      <c r="P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J81" s="5"/>
      <c r="AK81" s="5"/>
      <c r="AL81" s="5"/>
    </row>
    <row r="82" spans="8:38" x14ac:dyDescent="0.45">
      <c r="H82" s="5"/>
      <c r="I82" s="5"/>
      <c r="J82" s="5"/>
      <c r="K82" s="5"/>
      <c r="M82" s="18"/>
      <c r="P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J82" s="5"/>
      <c r="AK82" s="5"/>
      <c r="AL82" s="5"/>
    </row>
    <row r="83" spans="8:38" x14ac:dyDescent="0.45">
      <c r="H83" s="5"/>
      <c r="I83" s="5"/>
      <c r="J83" s="5"/>
      <c r="K83" s="5"/>
      <c r="M83" s="18"/>
      <c r="P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J83" s="5"/>
      <c r="AK83" s="5"/>
      <c r="AL83" s="5"/>
    </row>
    <row r="84" spans="8:38" x14ac:dyDescent="0.45">
      <c r="H84" s="5"/>
      <c r="I84" s="5"/>
      <c r="J84" s="5"/>
      <c r="K84" s="5"/>
      <c r="M84" s="18"/>
      <c r="P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J84" s="5"/>
      <c r="AK84" s="5"/>
      <c r="AL84" s="5"/>
    </row>
    <row r="85" spans="8:38" x14ac:dyDescent="0.45">
      <c r="H85" s="5"/>
      <c r="I85" s="5"/>
      <c r="J85" s="5"/>
      <c r="K85" s="5"/>
      <c r="M85" s="18"/>
      <c r="P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J85" s="5"/>
      <c r="AK85" s="5"/>
      <c r="AL85" s="5"/>
    </row>
    <row r="86" spans="8:38" x14ac:dyDescent="0.45">
      <c r="H86" s="5"/>
      <c r="I86" s="5"/>
      <c r="J86" s="5"/>
      <c r="K86" s="5"/>
      <c r="M86" s="18"/>
      <c r="P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J86" s="5"/>
      <c r="AK86" s="5"/>
      <c r="AL86" s="5"/>
    </row>
    <row r="87" spans="8:38" x14ac:dyDescent="0.45">
      <c r="H87" s="5"/>
      <c r="I87" s="5"/>
      <c r="J87" s="5"/>
      <c r="K87" s="5"/>
      <c r="M87" s="18"/>
      <c r="P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J87" s="5"/>
      <c r="AK87" s="5"/>
      <c r="AL87" s="5"/>
    </row>
    <row r="88" spans="8:38" x14ac:dyDescent="0.45">
      <c r="H88" s="5"/>
      <c r="I88" s="5"/>
      <c r="J88" s="5"/>
      <c r="K88" s="5"/>
      <c r="M88" s="18"/>
      <c r="P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J88" s="5"/>
      <c r="AK88" s="5"/>
      <c r="AL88" s="5"/>
    </row>
    <row r="89" spans="8:38" x14ac:dyDescent="0.45">
      <c r="H89" s="5"/>
      <c r="I89" s="5"/>
      <c r="J89" s="5"/>
      <c r="K89" s="5"/>
      <c r="M89" s="18"/>
      <c r="P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J89" s="5"/>
      <c r="AK89" s="5"/>
      <c r="AL89" s="5"/>
    </row>
    <row r="90" spans="8:38" x14ac:dyDescent="0.45">
      <c r="H90" s="5"/>
      <c r="I90" s="5"/>
      <c r="J90" s="5"/>
      <c r="K90" s="5"/>
      <c r="M90" s="18"/>
      <c r="P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J90" s="5"/>
      <c r="AK90" s="5"/>
      <c r="AL90" s="5"/>
    </row>
    <row r="91" spans="8:38" x14ac:dyDescent="0.45">
      <c r="H91" s="5"/>
      <c r="I91" s="5"/>
      <c r="J91" s="5"/>
      <c r="K91" s="5"/>
      <c r="M91" s="18"/>
      <c r="P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J91" s="5"/>
      <c r="AK91" s="5"/>
      <c r="AL91" s="5"/>
    </row>
    <row r="92" spans="8:38" x14ac:dyDescent="0.45">
      <c r="H92" s="5"/>
      <c r="I92" s="5"/>
      <c r="J92" s="5"/>
      <c r="K92" s="5"/>
      <c r="M92" s="18"/>
      <c r="P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J92" s="5"/>
      <c r="AK92" s="5"/>
      <c r="AL92" s="5"/>
    </row>
    <row r="93" spans="8:38" x14ac:dyDescent="0.45">
      <c r="H93" s="5"/>
      <c r="I93" s="5"/>
      <c r="J93" s="5"/>
      <c r="K93" s="5"/>
      <c r="M93" s="18"/>
      <c r="P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J93" s="5"/>
      <c r="AK93" s="5"/>
      <c r="AL93" s="5"/>
    </row>
    <row r="94" spans="8:38" x14ac:dyDescent="0.45">
      <c r="H94" s="5"/>
      <c r="I94" s="5"/>
      <c r="J94" s="5"/>
      <c r="K94" s="5"/>
      <c r="M94" s="18"/>
      <c r="P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J94" s="5"/>
      <c r="AK94" s="5"/>
      <c r="AL94" s="5"/>
    </row>
    <row r="95" spans="8:38" x14ac:dyDescent="0.45">
      <c r="H95" s="5"/>
      <c r="I95" s="5"/>
      <c r="J95" s="5"/>
      <c r="K95" s="5"/>
      <c r="M95" s="18"/>
      <c r="P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J95" s="5"/>
      <c r="AK95" s="5"/>
      <c r="AL95" s="5"/>
    </row>
    <row r="96" spans="8:38" x14ac:dyDescent="0.45">
      <c r="H96" s="5"/>
      <c r="I96" s="5"/>
      <c r="J96" s="5"/>
      <c r="K96" s="5"/>
      <c r="M96" s="18"/>
      <c r="P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J96" s="5"/>
      <c r="AK96" s="5"/>
      <c r="AL96" s="5"/>
    </row>
    <row r="97" spans="8:38" x14ac:dyDescent="0.45">
      <c r="H97" s="5"/>
      <c r="I97" s="5"/>
      <c r="J97" s="5"/>
      <c r="K97" s="5"/>
      <c r="M97" s="18"/>
      <c r="P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J97" s="5"/>
      <c r="AK97" s="5"/>
      <c r="AL97" s="5"/>
    </row>
    <row r="98" spans="8:38" x14ac:dyDescent="0.45">
      <c r="H98" s="5"/>
      <c r="I98" s="5"/>
      <c r="J98" s="5"/>
      <c r="K98" s="5"/>
      <c r="M98" s="18"/>
      <c r="P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J98" s="5"/>
      <c r="AK98" s="5"/>
      <c r="AL98" s="5"/>
    </row>
    <row r="99" spans="8:38" x14ac:dyDescent="0.45">
      <c r="H99" s="5"/>
      <c r="I99" s="5"/>
      <c r="J99" s="5"/>
      <c r="K99" s="5"/>
      <c r="M99" s="18"/>
      <c r="P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J99" s="5"/>
      <c r="AK99" s="5"/>
      <c r="AL99" s="5"/>
    </row>
    <row r="100" spans="8:38" x14ac:dyDescent="0.45">
      <c r="H100" s="5"/>
      <c r="I100" s="5"/>
      <c r="J100" s="5"/>
      <c r="K100" s="5"/>
      <c r="M100" s="18"/>
      <c r="P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J100" s="5"/>
      <c r="AK100" s="5"/>
      <c r="AL100" s="5"/>
    </row>
    <row r="101" spans="8:38" x14ac:dyDescent="0.45">
      <c r="H101" s="5"/>
      <c r="I101" s="5"/>
      <c r="J101" s="5"/>
      <c r="K101" s="5"/>
      <c r="M101" s="18"/>
      <c r="P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J101" s="5"/>
      <c r="AK101" s="5"/>
      <c r="AL101" s="5"/>
    </row>
    <row r="102" spans="8:38" x14ac:dyDescent="0.45">
      <c r="H102" s="5"/>
      <c r="I102" s="5"/>
      <c r="J102" s="5"/>
      <c r="K102" s="5"/>
      <c r="M102" s="18"/>
      <c r="P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J102" s="5"/>
      <c r="AK102" s="5"/>
      <c r="AL102" s="5"/>
    </row>
    <row r="103" spans="8:38" x14ac:dyDescent="0.45">
      <c r="H103" s="5"/>
      <c r="I103" s="5"/>
      <c r="J103" s="5"/>
      <c r="K103" s="5"/>
      <c r="M103" s="18"/>
      <c r="P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J103" s="5"/>
      <c r="AK103" s="5"/>
      <c r="AL103" s="5"/>
    </row>
    <row r="104" spans="8:38" x14ac:dyDescent="0.45">
      <c r="H104" s="5"/>
      <c r="I104" s="5"/>
      <c r="J104" s="5"/>
      <c r="K104" s="5"/>
      <c r="M104" s="18"/>
      <c r="P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J104" s="5"/>
      <c r="AK104" s="5"/>
      <c r="AL104" s="5"/>
    </row>
    <row r="105" spans="8:38" x14ac:dyDescent="0.45">
      <c r="H105" s="5"/>
      <c r="I105" s="5"/>
      <c r="J105" s="5"/>
      <c r="K105" s="5"/>
      <c r="M105" s="18"/>
      <c r="P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J105" s="5"/>
      <c r="AK105" s="5"/>
      <c r="AL105" s="5"/>
    </row>
    <row r="106" spans="8:38" x14ac:dyDescent="0.45">
      <c r="H106" s="5"/>
      <c r="I106" s="5"/>
      <c r="J106" s="5"/>
      <c r="K106" s="5"/>
      <c r="M106" s="18"/>
      <c r="P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J106" s="5"/>
      <c r="AK106" s="5"/>
      <c r="AL106" s="5"/>
    </row>
    <row r="107" spans="8:38" x14ac:dyDescent="0.45">
      <c r="H107" s="5"/>
      <c r="I107" s="5"/>
      <c r="J107" s="5"/>
      <c r="K107" s="5"/>
      <c r="M107" s="18"/>
      <c r="P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J107" s="5"/>
      <c r="AK107" s="5"/>
      <c r="AL107" s="5"/>
    </row>
    <row r="108" spans="8:38" x14ac:dyDescent="0.45">
      <c r="H108" s="5"/>
      <c r="I108" s="5"/>
      <c r="J108" s="5"/>
      <c r="K108" s="5"/>
      <c r="M108" s="18"/>
      <c r="P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J108" s="5"/>
      <c r="AK108" s="5"/>
      <c r="AL108" s="5"/>
    </row>
    <row r="109" spans="8:38" x14ac:dyDescent="0.45">
      <c r="H109" s="5"/>
      <c r="I109" s="5"/>
      <c r="J109" s="5"/>
      <c r="K109" s="5"/>
      <c r="M109" s="18"/>
      <c r="P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J109" s="5"/>
      <c r="AK109" s="5"/>
      <c r="AL109" s="5"/>
    </row>
    <row r="110" spans="8:38" x14ac:dyDescent="0.45">
      <c r="H110" s="5"/>
      <c r="I110" s="5"/>
      <c r="J110" s="5"/>
      <c r="K110" s="5"/>
      <c r="M110" s="18"/>
      <c r="P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J110" s="5"/>
      <c r="AK110" s="5"/>
      <c r="AL110" s="5"/>
    </row>
    <row r="111" spans="8:38" x14ac:dyDescent="0.45">
      <c r="H111" s="5"/>
      <c r="I111" s="5"/>
      <c r="J111" s="5"/>
      <c r="K111" s="5"/>
      <c r="M111" s="18"/>
      <c r="P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J111" s="5"/>
      <c r="AK111" s="5"/>
      <c r="AL111" s="5"/>
    </row>
    <row r="112" spans="8:38" x14ac:dyDescent="0.45">
      <c r="H112" s="5"/>
      <c r="I112" s="5"/>
      <c r="J112" s="5"/>
      <c r="K112" s="5"/>
      <c r="M112" s="18"/>
      <c r="P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J112" s="5"/>
      <c r="AK112" s="5"/>
      <c r="AL112" s="5"/>
    </row>
    <row r="113" spans="8:38" x14ac:dyDescent="0.45">
      <c r="H113" s="5"/>
      <c r="I113" s="5"/>
      <c r="J113" s="5"/>
      <c r="K113" s="5"/>
      <c r="M113" s="18"/>
      <c r="P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J113" s="5"/>
      <c r="AK113" s="5"/>
      <c r="AL113" s="5"/>
    </row>
    <row r="114" spans="8:38" x14ac:dyDescent="0.45">
      <c r="H114" s="5"/>
      <c r="I114" s="5"/>
      <c r="J114" s="5"/>
      <c r="K114" s="5"/>
      <c r="M114" s="18"/>
      <c r="P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J114" s="5"/>
      <c r="AK114" s="5"/>
      <c r="AL114" s="5"/>
    </row>
    <row r="115" spans="8:38" x14ac:dyDescent="0.45">
      <c r="H115" s="5"/>
      <c r="I115" s="5"/>
      <c r="J115" s="5"/>
      <c r="K115" s="5"/>
      <c r="M115" s="18"/>
      <c r="P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J115" s="5"/>
      <c r="AK115" s="5"/>
      <c r="AL115" s="5"/>
    </row>
    <row r="116" spans="8:38" x14ac:dyDescent="0.45">
      <c r="H116" s="5"/>
      <c r="I116" s="5"/>
      <c r="J116" s="5"/>
      <c r="K116" s="5"/>
      <c r="M116" s="18"/>
      <c r="P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J116" s="5"/>
      <c r="AK116" s="5"/>
      <c r="AL116" s="5"/>
    </row>
    <row r="117" spans="8:38" x14ac:dyDescent="0.45">
      <c r="H117" s="5"/>
      <c r="I117" s="5"/>
      <c r="J117" s="5"/>
      <c r="K117" s="5"/>
      <c r="M117" s="18"/>
      <c r="P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J117" s="5"/>
      <c r="AK117" s="5"/>
      <c r="AL117" s="5"/>
    </row>
    <row r="118" spans="8:38" x14ac:dyDescent="0.45">
      <c r="H118" s="5"/>
      <c r="I118" s="5"/>
      <c r="J118" s="5"/>
      <c r="K118" s="5"/>
      <c r="M118" s="18"/>
      <c r="P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J118" s="5"/>
      <c r="AK118" s="5"/>
      <c r="AL118" s="5"/>
    </row>
    <row r="119" spans="8:38" x14ac:dyDescent="0.45">
      <c r="H119" s="5"/>
      <c r="I119" s="5"/>
      <c r="J119" s="5"/>
      <c r="K119" s="5"/>
      <c r="M119" s="18"/>
      <c r="P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J119" s="5"/>
      <c r="AK119" s="5"/>
      <c r="AL119" s="5"/>
    </row>
    <row r="120" spans="8:38" x14ac:dyDescent="0.45">
      <c r="H120" s="5"/>
      <c r="I120" s="5"/>
      <c r="J120" s="5"/>
      <c r="K120" s="5"/>
      <c r="M120" s="18"/>
      <c r="P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J120" s="5"/>
      <c r="AK120" s="5"/>
      <c r="AL120" s="5"/>
    </row>
    <row r="121" spans="8:38" x14ac:dyDescent="0.45">
      <c r="H121" s="5"/>
      <c r="I121" s="5"/>
      <c r="J121" s="5"/>
      <c r="K121" s="5"/>
      <c r="M121" s="18"/>
      <c r="P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J121" s="5"/>
      <c r="AL121" s="5"/>
    </row>
    <row r="122" spans="8:38" x14ac:dyDescent="0.45">
      <c r="H122" s="5"/>
      <c r="I122" s="5"/>
      <c r="J122" s="5"/>
      <c r="K122" s="5"/>
      <c r="M122" s="18"/>
      <c r="P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J122" s="5"/>
      <c r="AL122" s="5"/>
    </row>
    <row r="123" spans="8:38" x14ac:dyDescent="0.45">
      <c r="H123" s="5"/>
      <c r="I123" s="5"/>
      <c r="J123" s="5"/>
      <c r="K123" s="5"/>
      <c r="M123" s="18"/>
      <c r="P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J123" s="5"/>
      <c r="AL123" s="5"/>
    </row>
    <row r="124" spans="8:38" x14ac:dyDescent="0.45">
      <c r="H124" s="5"/>
      <c r="I124" s="5"/>
      <c r="J124" s="5"/>
      <c r="K124" s="5"/>
      <c r="M124" s="18"/>
      <c r="P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J124" s="5"/>
      <c r="AL124" s="5"/>
    </row>
    <row r="125" spans="8:38" x14ac:dyDescent="0.45">
      <c r="H125" s="5"/>
      <c r="I125" s="5"/>
      <c r="J125" s="5"/>
      <c r="K125" s="5"/>
      <c r="M125" s="18"/>
      <c r="P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J125" s="5"/>
      <c r="AL125" s="5"/>
    </row>
    <row r="126" spans="8:38" x14ac:dyDescent="0.45">
      <c r="H126" s="5"/>
      <c r="I126" s="5"/>
      <c r="J126" s="5"/>
      <c r="K126" s="5"/>
      <c r="M126" s="18"/>
      <c r="P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J126" s="5"/>
      <c r="AL126" s="5"/>
    </row>
    <row r="127" spans="8:38" x14ac:dyDescent="0.45">
      <c r="H127" s="5"/>
      <c r="I127" s="5"/>
      <c r="J127" s="5"/>
      <c r="K127" s="5"/>
      <c r="M127" s="18"/>
      <c r="P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J127" s="5"/>
      <c r="AL127" s="5"/>
    </row>
    <row r="128" spans="8:38" x14ac:dyDescent="0.45">
      <c r="H128" s="5"/>
      <c r="I128" s="5"/>
      <c r="J128" s="5"/>
      <c r="K128" s="5"/>
      <c r="M128" s="18"/>
      <c r="P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J128" s="5"/>
      <c r="AL128" s="5"/>
    </row>
    <row r="129" spans="8:38" x14ac:dyDescent="0.45">
      <c r="H129" s="5"/>
      <c r="I129" s="5"/>
      <c r="J129" s="5"/>
      <c r="K129" s="5"/>
      <c r="M129" s="18"/>
      <c r="P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J129" s="5"/>
      <c r="AL129" s="5"/>
    </row>
    <row r="130" spans="8:38" x14ac:dyDescent="0.45">
      <c r="H130" s="5"/>
      <c r="I130" s="5"/>
      <c r="J130" s="5"/>
      <c r="K130" s="5"/>
      <c r="M130" s="18"/>
      <c r="P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J130" s="5"/>
      <c r="AL130" s="5"/>
    </row>
    <row r="131" spans="8:38" x14ac:dyDescent="0.45">
      <c r="H131" s="5"/>
      <c r="I131" s="5"/>
      <c r="J131" s="5"/>
      <c r="K131" s="5"/>
      <c r="M131" s="18"/>
      <c r="P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J131" s="5"/>
      <c r="AL131" s="5"/>
    </row>
    <row r="132" spans="8:38" x14ac:dyDescent="0.45">
      <c r="H132" s="5"/>
      <c r="I132" s="5"/>
      <c r="J132" s="5"/>
      <c r="K132" s="5"/>
      <c r="M132" s="18"/>
      <c r="P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J132" s="5"/>
      <c r="AL132" s="5"/>
    </row>
    <row r="133" spans="8:38" x14ac:dyDescent="0.45">
      <c r="H133" s="5"/>
      <c r="I133" s="5"/>
      <c r="J133" s="5"/>
      <c r="K133" s="5"/>
      <c r="M133" s="18"/>
      <c r="P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J133" s="5"/>
      <c r="AL133" s="5"/>
    </row>
    <row r="134" spans="8:38" x14ac:dyDescent="0.45">
      <c r="H134" s="5"/>
      <c r="I134" s="5"/>
      <c r="J134" s="5"/>
      <c r="K134" s="5"/>
      <c r="M134" s="18"/>
      <c r="P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J134" s="5"/>
      <c r="AL134" s="5"/>
    </row>
    <row r="135" spans="8:38" x14ac:dyDescent="0.45">
      <c r="H135" s="5"/>
      <c r="I135" s="5"/>
      <c r="J135" s="5"/>
      <c r="K135" s="5"/>
      <c r="M135" s="18"/>
      <c r="P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J135" s="5"/>
      <c r="AL135" s="5"/>
    </row>
    <row r="136" spans="8:38" x14ac:dyDescent="0.45">
      <c r="H136" s="5"/>
      <c r="I136" s="5"/>
      <c r="J136" s="5"/>
      <c r="K136" s="5"/>
      <c r="M136" s="18"/>
      <c r="P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J136" s="5"/>
      <c r="AL136" s="5"/>
    </row>
    <row r="137" spans="8:38" x14ac:dyDescent="0.45">
      <c r="H137" s="5"/>
      <c r="I137" s="5"/>
      <c r="J137" s="5"/>
      <c r="K137" s="5"/>
      <c r="M137" s="18"/>
      <c r="P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J137" s="5"/>
      <c r="AL137" s="5"/>
    </row>
    <row r="138" spans="8:38" x14ac:dyDescent="0.45">
      <c r="H138" s="5"/>
      <c r="I138" s="5"/>
      <c r="J138" s="5"/>
      <c r="K138" s="5"/>
      <c r="M138" s="18"/>
      <c r="P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J138" s="5"/>
      <c r="AL138" s="5"/>
    </row>
    <row r="139" spans="8:38" x14ac:dyDescent="0.45">
      <c r="H139" s="5"/>
      <c r="I139" s="5"/>
      <c r="J139" s="5"/>
      <c r="K139" s="5"/>
      <c r="M139" s="18"/>
      <c r="P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J139" s="5"/>
      <c r="AL139" s="5"/>
    </row>
    <row r="140" spans="8:38" x14ac:dyDescent="0.45">
      <c r="H140" s="5"/>
      <c r="I140" s="5"/>
      <c r="J140" s="5"/>
      <c r="K140" s="5"/>
      <c r="M140" s="18"/>
      <c r="P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J140" s="5"/>
      <c r="AL140" s="5"/>
    </row>
  </sheetData>
  <conditionalFormatting sqref="AM1:AM1048576">
    <cfRule type="cellIs" dxfId="27" priority="2" operator="lessThan">
      <formula>0</formula>
    </cfRule>
  </conditionalFormatting>
  <conditionalFormatting sqref="AN31">
    <cfRule type="cellIs" dxfId="26" priority="1" operator="lessThan">
      <formula>0</formula>
    </cfRule>
  </conditionalFormatting>
  <printOptions gridLines="1"/>
  <pageMargins left="0.7" right="0.7" top="1.3958333333333333" bottom="0.75" header="0.3" footer="0.3"/>
  <pageSetup paperSize="5" scale="65" fitToHeight="0" orientation="landscape" r:id="rId1"/>
  <headerFooter>
    <oddHeader>&amp;C&amp;"-,Bold"&amp;14NORTH SHELBY WATER COMPANY
DEPRECIATION SCHEDULE 
SUMMARY SHEET
DECEMBER 31, 2021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N140"/>
  <sheetViews>
    <sheetView zoomScale="90" zoomScaleNormal="90" workbookViewId="0">
      <selection activeCell="AH6" sqref="AH6"/>
    </sheetView>
  </sheetViews>
  <sheetFormatPr defaultRowHeight="14.25" x14ac:dyDescent="0.45"/>
  <cols>
    <col min="1" max="1" width="37.265625" bestFit="1" customWidth="1"/>
    <col min="2" max="2" width="11.59765625" style="4" bestFit="1" customWidth="1"/>
    <col min="3" max="3" width="3.265625" style="2" bestFit="1" customWidth="1"/>
    <col min="4" max="4" width="3.73046875" style="2" bestFit="1" customWidth="1"/>
    <col min="5" max="5" width="2.73046875" style="2" bestFit="1" customWidth="1"/>
    <col min="6" max="7" width="1.73046875" customWidth="1"/>
    <col min="8" max="8" width="12.1328125" bestFit="1" customWidth="1"/>
    <col min="9" max="9" width="10.3984375" bestFit="1" customWidth="1"/>
    <col min="10" max="10" width="12.59765625" bestFit="1" customWidth="1"/>
    <col min="11" max="11" width="12.1328125" bestFit="1" customWidth="1"/>
    <col min="12" max="12" width="12" style="6" bestFit="1" customWidth="1"/>
    <col min="13" max="13" width="17.3984375" style="17" bestFit="1" customWidth="1"/>
    <col min="14" max="15" width="1.73046875" customWidth="1"/>
    <col min="16" max="16" width="12.1328125" bestFit="1" customWidth="1"/>
    <col min="17" max="17" width="1.73046875" customWidth="1"/>
    <col min="18" max="18" width="10.73046875" hidden="1" customWidth="1"/>
    <col min="19" max="29" width="9.265625" hidden="1" customWidth="1"/>
    <col min="30" max="30" width="11.1328125" hidden="1" customWidth="1"/>
    <col min="31" max="31" width="9.265625" bestFit="1" customWidth="1"/>
    <col min="32" max="32" width="10" bestFit="1" customWidth="1"/>
    <col min="33" max="33" width="9.265625" bestFit="1" customWidth="1"/>
    <col min="34" max="34" width="10" style="6" bestFit="1" customWidth="1"/>
    <col min="35" max="35" width="13.1328125" style="6" bestFit="1" customWidth="1"/>
    <col min="36" max="36" width="2.73046875" customWidth="1"/>
    <col min="37" max="38" width="13.86328125" bestFit="1" customWidth="1"/>
    <col min="39" max="39" width="12.1328125" bestFit="1" customWidth="1"/>
    <col min="40" max="40" width="13.3984375" style="5" bestFit="1" customWidth="1"/>
  </cols>
  <sheetData>
    <row r="1" spans="1:40" s="1" customFormat="1" x14ac:dyDescent="0.45">
      <c r="B1" s="4"/>
      <c r="C1" s="2"/>
      <c r="D1" s="2"/>
      <c r="E1" s="2"/>
      <c r="H1" s="21" t="s">
        <v>0</v>
      </c>
      <c r="I1" s="21"/>
      <c r="J1" s="21"/>
      <c r="K1" s="21" t="s">
        <v>1</v>
      </c>
      <c r="L1" s="23">
        <v>2021</v>
      </c>
      <c r="M1" s="21" t="s">
        <v>16</v>
      </c>
      <c r="N1" s="21"/>
      <c r="O1" s="21"/>
      <c r="P1" s="21" t="s">
        <v>2</v>
      </c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2"/>
      <c r="AI1" s="23">
        <v>2021</v>
      </c>
      <c r="AJ1" s="21"/>
      <c r="AK1" s="1" t="s">
        <v>400</v>
      </c>
      <c r="AL1" s="21" t="s">
        <v>9</v>
      </c>
      <c r="AM1" s="21" t="s">
        <v>11</v>
      </c>
      <c r="AN1" s="56" t="s">
        <v>464</v>
      </c>
    </row>
    <row r="2" spans="1:40" s="1" customFormat="1" x14ac:dyDescent="0.45">
      <c r="B2" s="4"/>
      <c r="C2" s="2"/>
      <c r="D2" s="2"/>
      <c r="E2" s="2"/>
      <c r="H2" s="21" t="s">
        <v>3</v>
      </c>
      <c r="I2" s="21" t="s">
        <v>4</v>
      </c>
      <c r="J2" s="21" t="s">
        <v>5</v>
      </c>
      <c r="K2" s="21" t="s">
        <v>3</v>
      </c>
      <c r="L2" s="23" t="s">
        <v>399</v>
      </c>
      <c r="M2" s="21" t="s">
        <v>17</v>
      </c>
      <c r="N2" s="21"/>
      <c r="O2" s="21"/>
      <c r="P2" s="21" t="s">
        <v>6</v>
      </c>
      <c r="Q2" s="21"/>
      <c r="R2" s="21" t="s">
        <v>0</v>
      </c>
      <c r="S2" s="21">
        <v>2006</v>
      </c>
      <c r="T2" s="21">
        <v>2007</v>
      </c>
      <c r="U2" s="21">
        <v>2008</v>
      </c>
      <c r="V2" s="21">
        <v>2009</v>
      </c>
      <c r="W2" s="21">
        <v>2010</v>
      </c>
      <c r="X2" s="21">
        <v>2011</v>
      </c>
      <c r="Y2" s="21">
        <v>2012</v>
      </c>
      <c r="Z2" s="21">
        <v>2013</v>
      </c>
      <c r="AA2" s="21">
        <v>2014</v>
      </c>
      <c r="AB2" s="21">
        <v>2015</v>
      </c>
      <c r="AC2" s="21">
        <v>2016</v>
      </c>
      <c r="AD2" s="21">
        <v>2017</v>
      </c>
      <c r="AE2" s="21">
        <v>2018</v>
      </c>
      <c r="AF2" s="21">
        <v>2019</v>
      </c>
      <c r="AG2" s="21">
        <v>2020</v>
      </c>
      <c r="AH2" s="23">
        <v>2021</v>
      </c>
      <c r="AI2" s="23" t="s">
        <v>5</v>
      </c>
      <c r="AJ2" s="21"/>
      <c r="AK2" s="1" t="s">
        <v>401</v>
      </c>
      <c r="AL2" s="21" t="s">
        <v>10</v>
      </c>
      <c r="AM2" s="21" t="s">
        <v>6</v>
      </c>
      <c r="AN2" s="56" t="s">
        <v>465</v>
      </c>
    </row>
    <row r="3" spans="1:40" x14ac:dyDescent="0.45">
      <c r="A3" s="3" t="s">
        <v>25</v>
      </c>
      <c r="B3" s="28" t="s">
        <v>17</v>
      </c>
      <c r="C3" s="29" t="s">
        <v>20</v>
      </c>
    </row>
    <row r="4" spans="1:40" x14ac:dyDescent="0.45">
      <c r="A4" s="25" t="s">
        <v>218</v>
      </c>
      <c r="B4" s="26">
        <v>36192</v>
      </c>
      <c r="C4" s="27">
        <v>7</v>
      </c>
      <c r="D4" s="4" t="s">
        <v>12</v>
      </c>
      <c r="E4" s="4" t="s">
        <v>13</v>
      </c>
      <c r="H4" s="24">
        <v>2568.1</v>
      </c>
      <c r="I4" s="5"/>
      <c r="J4" s="5">
        <v>2568.1</v>
      </c>
      <c r="K4" s="5"/>
      <c r="L4" s="14"/>
      <c r="M4" s="32">
        <v>2019</v>
      </c>
      <c r="P4" s="5">
        <f>+K4</f>
        <v>0</v>
      </c>
      <c r="R4" s="13">
        <v>2384.66</v>
      </c>
      <c r="S4" s="13">
        <v>183.44</v>
      </c>
      <c r="T4" s="13"/>
      <c r="U4" s="13"/>
      <c r="V4" s="13"/>
      <c r="W4" s="13"/>
      <c r="X4" s="13"/>
      <c r="Y4" s="13"/>
      <c r="Z4" s="13"/>
      <c r="AA4" s="13"/>
      <c r="AB4" s="13"/>
      <c r="AC4" s="13"/>
      <c r="AD4" s="13">
        <v>0</v>
      </c>
      <c r="AE4" s="5">
        <v>0</v>
      </c>
      <c r="AF4" s="13">
        <v>-2568.1</v>
      </c>
      <c r="AG4" s="5">
        <v>0</v>
      </c>
      <c r="AH4" s="6">
        <f>+IF(P4-AG4-S4-R4-T4-U4-V4-W4-X4-Y4-Z4-AA4-AB4-AC4-AD4-AE4-AF4&gt;1,ROUND(P4/C4,2),0)</f>
        <v>0</v>
      </c>
      <c r="AI4" s="14"/>
      <c r="AJ4" s="5"/>
      <c r="AK4" s="5">
        <f>+AL4-AI4-AH4</f>
        <v>0</v>
      </c>
      <c r="AL4" s="5">
        <f t="shared" ref="AL4:AL10" si="0">SUM(R4:AI4)</f>
        <v>0</v>
      </c>
      <c r="AM4" s="11">
        <f t="shared" ref="AM4:AM30" si="1">+P4-AL4</f>
        <v>0</v>
      </c>
      <c r="AN4" s="5">
        <f>IF(AM4=0,AL4,0)</f>
        <v>0</v>
      </c>
    </row>
    <row r="5" spans="1:40" x14ac:dyDescent="0.45">
      <c r="A5" s="25" t="s">
        <v>29</v>
      </c>
      <c r="B5" s="26">
        <v>36704</v>
      </c>
      <c r="C5" s="27">
        <v>7</v>
      </c>
      <c r="D5" s="4" t="s">
        <v>12</v>
      </c>
      <c r="E5" s="4" t="s">
        <v>13</v>
      </c>
      <c r="H5" s="24">
        <v>850.17</v>
      </c>
      <c r="I5" s="5"/>
      <c r="J5" s="5"/>
      <c r="K5" s="5"/>
      <c r="L5" s="14"/>
      <c r="M5" s="32"/>
      <c r="P5" s="5">
        <f t="shared" ref="P5:P15" si="2">+K5</f>
        <v>0</v>
      </c>
      <c r="R5" s="13">
        <v>667.98</v>
      </c>
      <c r="S5" s="13">
        <v>121.45</v>
      </c>
      <c r="T5" s="13">
        <v>60.74</v>
      </c>
      <c r="U5" s="13"/>
      <c r="V5" s="13"/>
      <c r="W5" s="13"/>
      <c r="X5" s="13"/>
      <c r="Y5" s="13"/>
      <c r="Z5" s="13"/>
      <c r="AA5" s="13"/>
      <c r="AB5" s="13"/>
      <c r="AC5" s="13"/>
      <c r="AD5" s="13">
        <v>0</v>
      </c>
      <c r="AE5" s="5">
        <v>0</v>
      </c>
      <c r="AF5" s="5">
        <v>0</v>
      </c>
      <c r="AG5" s="5">
        <v>0</v>
      </c>
      <c r="AH5" s="6">
        <f t="shared" ref="AH5:AH30" si="3">+IF(P5-AG5-S5-R5-T5-U5-V5-W5-X5-Y5-Z5-AA5-AB5-AC5-AD5-AE5-AF5&gt;1,ROUND(P5/C5,2),0)</f>
        <v>0</v>
      </c>
      <c r="AI5" s="14"/>
      <c r="AJ5" s="5"/>
      <c r="AK5" s="5">
        <f t="shared" ref="AK5:AK30" si="4">+AL5-AI5-AH5</f>
        <v>850.17000000000007</v>
      </c>
      <c r="AL5" s="5">
        <f t="shared" si="0"/>
        <v>850.17000000000007</v>
      </c>
      <c r="AM5" s="11">
        <f t="shared" si="1"/>
        <v>-850.17000000000007</v>
      </c>
      <c r="AN5" s="5">
        <f t="shared" ref="AN5:AN30" si="5">IF(AM5=0,AL5,0)</f>
        <v>0</v>
      </c>
    </row>
    <row r="6" spans="1:40" x14ac:dyDescent="0.45">
      <c r="A6" s="25" t="s">
        <v>219</v>
      </c>
      <c r="B6" s="26">
        <v>36708</v>
      </c>
      <c r="C6" s="27">
        <v>30</v>
      </c>
      <c r="D6" s="4" t="s">
        <v>12</v>
      </c>
      <c r="E6" s="4" t="s">
        <v>13</v>
      </c>
      <c r="H6" s="24">
        <v>4793.5</v>
      </c>
      <c r="I6" s="5"/>
      <c r="J6" s="5"/>
      <c r="K6" s="5"/>
      <c r="L6" s="14"/>
      <c r="M6" s="32"/>
      <c r="P6" s="5">
        <f t="shared" si="2"/>
        <v>0</v>
      </c>
      <c r="R6" s="13">
        <v>878.79</v>
      </c>
      <c r="S6" s="13">
        <v>159.78</v>
      </c>
      <c r="T6" s="13">
        <v>159.78</v>
      </c>
      <c r="U6" s="13">
        <v>159.78</v>
      </c>
      <c r="V6" s="13">
        <v>159.78</v>
      </c>
      <c r="W6" s="13">
        <v>159.78</v>
      </c>
      <c r="X6" s="13">
        <v>159.78</v>
      </c>
      <c r="Y6" s="13">
        <v>159.78</v>
      </c>
      <c r="Z6" s="13">
        <v>159.78</v>
      </c>
      <c r="AA6" s="13">
        <v>159.78</v>
      </c>
      <c r="AB6" s="13">
        <v>159.78</v>
      </c>
      <c r="AC6" s="13">
        <v>159.78</v>
      </c>
      <c r="AD6" s="13">
        <v>159.78</v>
      </c>
      <c r="AE6" s="13">
        <v>159.78</v>
      </c>
      <c r="AF6" s="13">
        <v>159.78</v>
      </c>
      <c r="AG6" s="13">
        <v>159.78</v>
      </c>
      <c r="AH6" s="6">
        <v>159.78</v>
      </c>
      <c r="AI6" s="14"/>
      <c r="AJ6" s="5"/>
      <c r="AK6" s="5">
        <f t="shared" si="4"/>
        <v>3275.4900000000011</v>
      </c>
      <c r="AL6" s="5">
        <f t="shared" si="0"/>
        <v>3435.2700000000013</v>
      </c>
      <c r="AM6" s="11">
        <f t="shared" si="1"/>
        <v>-3435.2700000000013</v>
      </c>
      <c r="AN6" s="5">
        <f t="shared" si="5"/>
        <v>0</v>
      </c>
    </row>
    <row r="7" spans="1:40" x14ac:dyDescent="0.45">
      <c r="A7" s="25" t="s">
        <v>220</v>
      </c>
      <c r="B7" s="26"/>
      <c r="C7" s="27">
        <v>7</v>
      </c>
      <c r="D7" s="4" t="s">
        <v>12</v>
      </c>
      <c r="E7" s="4" t="s">
        <v>13</v>
      </c>
      <c r="H7" s="24">
        <v>1050</v>
      </c>
      <c r="I7" s="5"/>
      <c r="J7" s="5">
        <v>1050</v>
      </c>
      <c r="K7" s="5"/>
      <c r="L7" s="14"/>
      <c r="M7" s="32">
        <v>2017</v>
      </c>
      <c r="P7" s="5">
        <f t="shared" si="2"/>
        <v>0</v>
      </c>
      <c r="R7" s="13">
        <v>825</v>
      </c>
      <c r="S7" s="13">
        <v>150</v>
      </c>
      <c r="T7" s="13">
        <v>75</v>
      </c>
      <c r="U7" s="13">
        <v>75</v>
      </c>
      <c r="V7" s="13">
        <v>75</v>
      </c>
      <c r="W7" s="13">
        <v>75</v>
      </c>
      <c r="X7" s="13">
        <v>75</v>
      </c>
      <c r="Y7" s="13">
        <v>75</v>
      </c>
      <c r="Z7" s="13">
        <v>75</v>
      </c>
      <c r="AA7" s="13">
        <v>-450</v>
      </c>
      <c r="AB7" s="13"/>
      <c r="AC7" s="13"/>
      <c r="AD7" s="13">
        <v>-1050</v>
      </c>
      <c r="AE7" s="5">
        <v>0</v>
      </c>
      <c r="AF7" s="5">
        <v>0</v>
      </c>
      <c r="AG7" s="5">
        <v>0</v>
      </c>
      <c r="AH7" s="6">
        <f t="shared" si="3"/>
        <v>0</v>
      </c>
      <c r="AI7" s="14"/>
      <c r="AJ7" s="5"/>
      <c r="AK7" s="5">
        <f t="shared" si="4"/>
        <v>0</v>
      </c>
      <c r="AL7" s="5">
        <f t="shared" si="0"/>
        <v>0</v>
      </c>
      <c r="AM7" s="11">
        <f t="shared" si="1"/>
        <v>0</v>
      </c>
      <c r="AN7" s="5">
        <f t="shared" si="5"/>
        <v>0</v>
      </c>
    </row>
    <row r="8" spans="1:40" x14ac:dyDescent="0.45">
      <c r="A8" s="25" t="s">
        <v>221</v>
      </c>
      <c r="B8" s="26">
        <v>36541</v>
      </c>
      <c r="C8" s="27">
        <v>7</v>
      </c>
      <c r="D8" s="4" t="s">
        <v>12</v>
      </c>
      <c r="E8" s="4" t="s">
        <v>13</v>
      </c>
      <c r="H8" s="24">
        <v>1496.3</v>
      </c>
      <c r="I8" s="5"/>
      <c r="J8" s="5"/>
      <c r="K8" s="5"/>
      <c r="L8" s="14"/>
      <c r="M8" s="32"/>
      <c r="P8" s="5">
        <f t="shared" si="2"/>
        <v>0</v>
      </c>
      <c r="R8" s="13">
        <v>1175.68</v>
      </c>
      <c r="S8" s="13">
        <v>213.76</v>
      </c>
      <c r="T8" s="13">
        <v>106.86</v>
      </c>
      <c r="U8" s="13"/>
      <c r="V8" s="13"/>
      <c r="W8" s="13"/>
      <c r="X8" s="13"/>
      <c r="Y8" s="13"/>
      <c r="Z8" s="13"/>
      <c r="AA8" s="13"/>
      <c r="AB8" s="13"/>
      <c r="AC8" s="13"/>
      <c r="AD8" s="13">
        <v>0</v>
      </c>
      <c r="AE8" s="5">
        <v>0</v>
      </c>
      <c r="AF8" s="5">
        <v>0</v>
      </c>
      <c r="AG8" s="5">
        <v>0</v>
      </c>
      <c r="AH8" s="6">
        <f t="shared" si="3"/>
        <v>0</v>
      </c>
      <c r="AI8" s="14"/>
      <c r="AJ8" s="5"/>
      <c r="AK8" s="5">
        <f t="shared" si="4"/>
        <v>1496.3</v>
      </c>
      <c r="AL8" s="5">
        <f t="shared" si="0"/>
        <v>1496.3</v>
      </c>
      <c r="AM8" s="11">
        <f t="shared" si="1"/>
        <v>-1496.3</v>
      </c>
      <c r="AN8" s="5">
        <f t="shared" si="5"/>
        <v>0</v>
      </c>
    </row>
    <row r="9" spans="1:40" x14ac:dyDescent="0.45">
      <c r="A9" s="25" t="s">
        <v>222</v>
      </c>
      <c r="B9" s="45" t="s">
        <v>225</v>
      </c>
      <c r="C9" s="27">
        <v>7</v>
      </c>
      <c r="D9" s="4" t="s">
        <v>12</v>
      </c>
      <c r="E9" s="4" t="s">
        <v>13</v>
      </c>
      <c r="H9" s="24">
        <v>3017.77</v>
      </c>
      <c r="I9" s="5"/>
      <c r="J9" s="5"/>
      <c r="K9" s="5"/>
      <c r="L9" s="14"/>
      <c r="M9" s="32"/>
      <c r="P9" s="5">
        <f t="shared" si="2"/>
        <v>0</v>
      </c>
      <c r="R9" s="13">
        <v>2371.11</v>
      </c>
      <c r="S9" s="13">
        <v>431.11</v>
      </c>
      <c r="T9" s="13">
        <v>215.55</v>
      </c>
      <c r="U9" s="13"/>
      <c r="V9" s="13"/>
      <c r="W9" s="13"/>
      <c r="X9" s="13"/>
      <c r="Y9" s="13"/>
      <c r="Z9" s="13"/>
      <c r="AA9" s="13"/>
      <c r="AB9" s="13"/>
      <c r="AC9" s="13"/>
      <c r="AD9" s="13">
        <v>0</v>
      </c>
      <c r="AE9" s="5">
        <v>0</v>
      </c>
      <c r="AF9" s="5">
        <v>0</v>
      </c>
      <c r="AG9" s="5">
        <v>0</v>
      </c>
      <c r="AH9" s="6">
        <f t="shared" si="3"/>
        <v>0</v>
      </c>
      <c r="AI9" s="14"/>
      <c r="AJ9" s="5"/>
      <c r="AK9" s="5">
        <f t="shared" si="4"/>
        <v>3017.7700000000004</v>
      </c>
      <c r="AL9" s="5">
        <f t="shared" si="0"/>
        <v>3017.7700000000004</v>
      </c>
      <c r="AM9" s="11">
        <f t="shared" si="1"/>
        <v>-3017.7700000000004</v>
      </c>
      <c r="AN9" s="5">
        <f t="shared" si="5"/>
        <v>0</v>
      </c>
    </row>
    <row r="10" spans="1:40" x14ac:dyDescent="0.45">
      <c r="A10" s="25" t="s">
        <v>223</v>
      </c>
      <c r="B10" s="45" t="s">
        <v>225</v>
      </c>
      <c r="C10" s="27">
        <v>5</v>
      </c>
      <c r="D10" s="4" t="s">
        <v>12</v>
      </c>
      <c r="E10" s="4" t="s">
        <v>13</v>
      </c>
      <c r="H10" s="24">
        <v>295.39999999999998</v>
      </c>
      <c r="I10" s="5"/>
      <c r="J10" s="5">
        <v>295.39999999999998</v>
      </c>
      <c r="K10" s="5"/>
      <c r="L10" s="14"/>
      <c r="M10" s="32">
        <v>2017</v>
      </c>
      <c r="P10" s="5">
        <f t="shared" si="2"/>
        <v>0</v>
      </c>
      <c r="R10" s="13">
        <v>295.39999999999998</v>
      </c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>
        <v>-295.39999999999998</v>
      </c>
      <c r="AE10" s="5">
        <v>0</v>
      </c>
      <c r="AF10" s="5">
        <v>0</v>
      </c>
      <c r="AG10" s="5">
        <v>0</v>
      </c>
      <c r="AH10" s="6">
        <f t="shared" si="3"/>
        <v>0</v>
      </c>
      <c r="AI10" s="14"/>
      <c r="AJ10" s="5"/>
      <c r="AK10" s="5">
        <f t="shared" si="4"/>
        <v>0</v>
      </c>
      <c r="AL10" s="5">
        <f t="shared" si="0"/>
        <v>0</v>
      </c>
      <c r="AM10" s="11">
        <f t="shared" si="1"/>
        <v>0</v>
      </c>
      <c r="AN10" s="5">
        <f t="shared" si="5"/>
        <v>0</v>
      </c>
    </row>
    <row r="11" spans="1:40" x14ac:dyDescent="0.45">
      <c r="A11" s="25" t="s">
        <v>224</v>
      </c>
      <c r="B11" s="45" t="s">
        <v>225</v>
      </c>
      <c r="C11" s="27">
        <v>3</v>
      </c>
      <c r="D11" s="4" t="s">
        <v>12</v>
      </c>
      <c r="E11" s="4" t="s">
        <v>13</v>
      </c>
      <c r="H11" s="24">
        <v>189.41</v>
      </c>
      <c r="I11" s="5"/>
      <c r="J11" s="5">
        <v>189.41</v>
      </c>
      <c r="K11" s="5"/>
      <c r="L11" s="14"/>
      <c r="M11" s="32">
        <v>2017</v>
      </c>
      <c r="P11" s="5">
        <f t="shared" si="2"/>
        <v>0</v>
      </c>
      <c r="R11" s="13">
        <v>189.41</v>
      </c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>
        <v>-189.41</v>
      </c>
      <c r="AE11" s="5">
        <v>0</v>
      </c>
      <c r="AF11" s="5">
        <v>0</v>
      </c>
      <c r="AG11" s="5">
        <v>0</v>
      </c>
      <c r="AH11" s="6">
        <f t="shared" si="3"/>
        <v>0</v>
      </c>
      <c r="AI11" s="14"/>
      <c r="AJ11" s="5"/>
      <c r="AK11" s="5">
        <f t="shared" si="4"/>
        <v>0</v>
      </c>
      <c r="AL11" s="5">
        <f t="shared" ref="AL11:AL30" si="6">SUM(R11:AI11)</f>
        <v>0</v>
      </c>
      <c r="AM11" s="11">
        <f t="shared" si="1"/>
        <v>0</v>
      </c>
      <c r="AN11" s="5">
        <f t="shared" si="5"/>
        <v>0</v>
      </c>
    </row>
    <row r="12" spans="1:40" x14ac:dyDescent="0.45">
      <c r="A12" s="25" t="s">
        <v>226</v>
      </c>
      <c r="B12" s="26"/>
      <c r="C12" s="27">
        <v>10</v>
      </c>
      <c r="D12" s="4" t="s">
        <v>12</v>
      </c>
      <c r="E12" s="4" t="s">
        <v>13</v>
      </c>
      <c r="H12" s="24">
        <v>3316</v>
      </c>
      <c r="I12" s="5"/>
      <c r="J12" s="5"/>
      <c r="K12" s="5"/>
      <c r="L12" s="14"/>
      <c r="M12" s="32"/>
      <c r="P12" s="5">
        <f t="shared" si="2"/>
        <v>0</v>
      </c>
      <c r="R12" s="13">
        <v>1492.2</v>
      </c>
      <c r="S12" s="13">
        <v>331.6</v>
      </c>
      <c r="T12" s="13">
        <v>331.6</v>
      </c>
      <c r="U12" s="13">
        <v>331.6</v>
      </c>
      <c r="V12" s="13">
        <v>331.6</v>
      </c>
      <c r="W12" s="13">
        <v>331.6</v>
      </c>
      <c r="X12" s="13">
        <v>331.6</v>
      </c>
      <c r="Y12" s="13">
        <v>-165.8</v>
      </c>
      <c r="Z12" s="13"/>
      <c r="AA12" s="13"/>
      <c r="AB12" s="13"/>
      <c r="AC12" s="13"/>
      <c r="AD12" s="13">
        <v>0</v>
      </c>
      <c r="AE12" s="5">
        <v>0</v>
      </c>
      <c r="AF12" s="5">
        <v>0</v>
      </c>
      <c r="AG12" s="5">
        <v>0</v>
      </c>
      <c r="AH12" s="6">
        <f t="shared" si="3"/>
        <v>0</v>
      </c>
      <c r="AI12" s="14"/>
      <c r="AJ12" s="5"/>
      <c r="AK12" s="5">
        <f t="shared" si="4"/>
        <v>3315.9999999999995</v>
      </c>
      <c r="AL12" s="5">
        <f t="shared" si="6"/>
        <v>3315.9999999999995</v>
      </c>
      <c r="AM12" s="11">
        <f t="shared" si="1"/>
        <v>-3315.9999999999995</v>
      </c>
      <c r="AN12" s="5">
        <f t="shared" si="5"/>
        <v>0</v>
      </c>
    </row>
    <row r="13" spans="1:40" x14ac:dyDescent="0.45">
      <c r="A13" s="25" t="s">
        <v>227</v>
      </c>
      <c r="B13" s="26"/>
      <c r="C13" s="27">
        <v>10</v>
      </c>
      <c r="D13" s="4" t="s">
        <v>12</v>
      </c>
      <c r="E13" s="4" t="s">
        <v>13</v>
      </c>
      <c r="H13" s="24">
        <v>3316</v>
      </c>
      <c r="I13" s="5"/>
      <c r="J13" s="5"/>
      <c r="K13" s="5"/>
      <c r="L13" s="14"/>
      <c r="M13" s="32"/>
      <c r="P13" s="5">
        <f t="shared" si="2"/>
        <v>0</v>
      </c>
      <c r="R13" s="13">
        <v>1492.2</v>
      </c>
      <c r="S13" s="13">
        <v>331.6</v>
      </c>
      <c r="T13" s="13">
        <v>331.6</v>
      </c>
      <c r="U13" s="13">
        <v>331.6</v>
      </c>
      <c r="V13" s="13">
        <v>331.6</v>
      </c>
      <c r="W13" s="13">
        <v>331.6</v>
      </c>
      <c r="X13" s="13">
        <v>331.6</v>
      </c>
      <c r="Y13" s="13">
        <v>-165.8</v>
      </c>
      <c r="Z13" s="13"/>
      <c r="AA13" s="13"/>
      <c r="AB13" s="13"/>
      <c r="AC13" s="13"/>
      <c r="AD13" s="13">
        <v>0</v>
      </c>
      <c r="AE13" s="5">
        <v>0</v>
      </c>
      <c r="AF13" s="5">
        <v>0</v>
      </c>
      <c r="AG13" s="5">
        <v>0</v>
      </c>
      <c r="AH13" s="6">
        <f t="shared" si="3"/>
        <v>0</v>
      </c>
      <c r="AI13" s="14"/>
      <c r="AJ13" s="5"/>
      <c r="AK13" s="5">
        <f t="shared" si="4"/>
        <v>3315.9999999999995</v>
      </c>
      <c r="AL13" s="5">
        <f t="shared" si="6"/>
        <v>3315.9999999999995</v>
      </c>
      <c r="AM13" s="11">
        <f t="shared" si="1"/>
        <v>-3315.9999999999995</v>
      </c>
      <c r="AN13" s="5">
        <f t="shared" si="5"/>
        <v>0</v>
      </c>
    </row>
    <row r="14" spans="1:40" x14ac:dyDescent="0.45">
      <c r="A14" s="25" t="s">
        <v>228</v>
      </c>
      <c r="B14" s="26"/>
      <c r="C14" s="27">
        <v>10</v>
      </c>
      <c r="D14" s="4" t="s">
        <v>12</v>
      </c>
      <c r="E14" s="4" t="s">
        <v>13</v>
      </c>
      <c r="H14" s="24">
        <v>2400</v>
      </c>
      <c r="I14" s="5"/>
      <c r="J14" s="5"/>
      <c r="K14" s="5"/>
      <c r="L14" s="14"/>
      <c r="M14" s="32"/>
      <c r="P14" s="5">
        <f t="shared" si="2"/>
        <v>0</v>
      </c>
      <c r="R14" s="13">
        <v>1308</v>
      </c>
      <c r="S14" s="13">
        <v>168</v>
      </c>
      <c r="T14" s="13">
        <v>168</v>
      </c>
      <c r="U14" s="13">
        <v>168</v>
      </c>
      <c r="V14" s="13">
        <v>168</v>
      </c>
      <c r="W14" s="13">
        <v>168</v>
      </c>
      <c r="X14" s="13">
        <v>168</v>
      </c>
      <c r="Y14" s="13">
        <v>84</v>
      </c>
      <c r="Z14" s="13"/>
      <c r="AA14" s="13"/>
      <c r="AB14" s="13"/>
      <c r="AC14" s="13"/>
      <c r="AD14" s="13">
        <v>0</v>
      </c>
      <c r="AE14" s="5">
        <v>0</v>
      </c>
      <c r="AF14" s="5">
        <v>0</v>
      </c>
      <c r="AG14" s="5">
        <v>0</v>
      </c>
      <c r="AH14" s="6">
        <f t="shared" si="3"/>
        <v>0</v>
      </c>
      <c r="AI14" s="14"/>
      <c r="AJ14" s="5"/>
      <c r="AK14" s="5">
        <f t="shared" si="4"/>
        <v>2400</v>
      </c>
      <c r="AL14" s="5">
        <f t="shared" si="6"/>
        <v>2400</v>
      </c>
      <c r="AM14" s="11">
        <f t="shared" si="1"/>
        <v>-2400</v>
      </c>
      <c r="AN14" s="5">
        <f t="shared" si="5"/>
        <v>0</v>
      </c>
    </row>
    <row r="15" spans="1:40" x14ac:dyDescent="0.45">
      <c r="A15" s="25" t="s">
        <v>229</v>
      </c>
      <c r="B15" s="26"/>
      <c r="C15" s="27">
        <v>5</v>
      </c>
      <c r="D15" s="4" t="s">
        <v>12</v>
      </c>
      <c r="E15" s="4" t="s">
        <v>13</v>
      </c>
      <c r="H15" s="24">
        <v>1629.2</v>
      </c>
      <c r="I15" s="5"/>
      <c r="J15" s="5">
        <v>1629.2</v>
      </c>
      <c r="K15" s="5"/>
      <c r="L15" s="14"/>
      <c r="M15" s="32">
        <v>2017</v>
      </c>
      <c r="P15" s="5">
        <f t="shared" si="2"/>
        <v>0</v>
      </c>
      <c r="R15" s="13">
        <v>1287.07</v>
      </c>
      <c r="S15" s="13">
        <v>228.09</v>
      </c>
      <c r="T15" s="13">
        <v>114.04</v>
      </c>
      <c r="U15" s="13"/>
      <c r="V15" s="13"/>
      <c r="W15" s="13"/>
      <c r="X15" s="13"/>
      <c r="Y15" s="13"/>
      <c r="Z15" s="13"/>
      <c r="AA15" s="13"/>
      <c r="AB15" s="13"/>
      <c r="AC15" s="13"/>
      <c r="AD15" s="13">
        <v>-1629.2</v>
      </c>
      <c r="AE15" s="5">
        <v>0</v>
      </c>
      <c r="AF15" s="5">
        <v>0</v>
      </c>
      <c r="AG15" s="5">
        <v>0</v>
      </c>
      <c r="AH15" s="6">
        <f t="shared" si="3"/>
        <v>0</v>
      </c>
      <c r="AI15" s="14"/>
      <c r="AJ15" s="5"/>
      <c r="AK15" s="5">
        <f t="shared" si="4"/>
        <v>-2.2737367544323206E-13</v>
      </c>
      <c r="AL15" s="5">
        <f t="shared" si="6"/>
        <v>-2.2737367544323206E-13</v>
      </c>
      <c r="AM15" s="11">
        <f t="shared" si="1"/>
        <v>2.2737367544323206E-13</v>
      </c>
      <c r="AN15" s="5">
        <f t="shared" si="5"/>
        <v>0</v>
      </c>
    </row>
    <row r="16" spans="1:40" x14ac:dyDescent="0.45">
      <c r="A16" s="25" t="s">
        <v>231</v>
      </c>
      <c r="B16" s="26">
        <v>37419</v>
      </c>
      <c r="C16" s="27">
        <v>5</v>
      </c>
      <c r="D16" s="4" t="s">
        <v>12</v>
      </c>
      <c r="E16" s="4" t="s">
        <v>13</v>
      </c>
      <c r="H16" s="24">
        <v>575</v>
      </c>
      <c r="I16" s="5"/>
      <c r="J16" s="5"/>
      <c r="K16" s="5"/>
      <c r="L16" s="14"/>
      <c r="M16" s="18"/>
      <c r="P16" s="5">
        <f>+K16</f>
        <v>0</v>
      </c>
      <c r="R16" s="13">
        <v>454.25</v>
      </c>
      <c r="S16" s="13">
        <v>80.5</v>
      </c>
      <c r="T16" s="13">
        <v>40.25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5">
        <v>0</v>
      </c>
      <c r="AF16" s="5">
        <v>0</v>
      </c>
      <c r="AG16" s="5">
        <v>0</v>
      </c>
      <c r="AH16" s="6">
        <f t="shared" si="3"/>
        <v>0</v>
      </c>
      <c r="AI16" s="14"/>
      <c r="AJ16" s="5"/>
      <c r="AK16" s="5">
        <f t="shared" si="4"/>
        <v>575</v>
      </c>
      <c r="AL16" s="5">
        <f t="shared" si="6"/>
        <v>575</v>
      </c>
      <c r="AM16" s="11">
        <f t="shared" si="1"/>
        <v>-575</v>
      </c>
      <c r="AN16" s="5">
        <f t="shared" si="5"/>
        <v>0</v>
      </c>
    </row>
    <row r="17" spans="1:40" x14ac:dyDescent="0.45">
      <c r="A17" s="25" t="s">
        <v>232</v>
      </c>
      <c r="B17" s="26">
        <v>37550</v>
      </c>
      <c r="C17" s="27">
        <v>5</v>
      </c>
      <c r="D17" s="4" t="s">
        <v>12</v>
      </c>
      <c r="E17" s="4" t="s">
        <v>13</v>
      </c>
      <c r="H17" s="24">
        <v>1670</v>
      </c>
      <c r="I17" s="5"/>
      <c r="J17" s="5"/>
      <c r="K17" s="5"/>
      <c r="L17" s="14"/>
      <c r="M17" s="18"/>
      <c r="P17" s="5">
        <f t="shared" ref="P17:P30" si="7">+K17</f>
        <v>0</v>
      </c>
      <c r="R17" s="13">
        <v>1319.3</v>
      </c>
      <c r="S17" s="13">
        <v>233.8</v>
      </c>
      <c r="T17" s="13">
        <v>116.9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5">
        <v>0</v>
      </c>
      <c r="AF17" s="5">
        <v>0</v>
      </c>
      <c r="AG17" s="5">
        <v>0</v>
      </c>
      <c r="AH17" s="6">
        <f t="shared" si="3"/>
        <v>0</v>
      </c>
      <c r="AI17" s="14"/>
      <c r="AJ17" s="5"/>
      <c r="AK17" s="5">
        <f t="shared" si="4"/>
        <v>1670</v>
      </c>
      <c r="AL17" s="5">
        <f t="shared" si="6"/>
        <v>1670</v>
      </c>
      <c r="AM17" s="11">
        <f t="shared" si="1"/>
        <v>-1670</v>
      </c>
      <c r="AN17" s="5">
        <f t="shared" si="5"/>
        <v>0</v>
      </c>
    </row>
    <row r="18" spans="1:40" x14ac:dyDescent="0.45">
      <c r="A18" s="25" t="s">
        <v>233</v>
      </c>
      <c r="B18" s="26">
        <v>37560</v>
      </c>
      <c r="C18" s="27">
        <v>5</v>
      </c>
      <c r="D18" s="4" t="s">
        <v>12</v>
      </c>
      <c r="E18" s="4" t="s">
        <v>13</v>
      </c>
      <c r="H18" s="24">
        <v>3500</v>
      </c>
      <c r="I18" s="5"/>
      <c r="J18" s="5"/>
      <c r="K18" s="5"/>
      <c r="L18" s="14"/>
      <c r="M18" s="18"/>
      <c r="P18" s="5">
        <f t="shared" si="7"/>
        <v>0</v>
      </c>
      <c r="R18" s="13">
        <v>2765</v>
      </c>
      <c r="S18" s="13">
        <v>490</v>
      </c>
      <c r="T18" s="13">
        <v>245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5">
        <v>0</v>
      </c>
      <c r="AF18" s="5">
        <v>0</v>
      </c>
      <c r="AG18" s="5">
        <v>0</v>
      </c>
      <c r="AH18" s="6">
        <f t="shared" si="3"/>
        <v>0</v>
      </c>
      <c r="AI18" s="14"/>
      <c r="AJ18" s="5"/>
      <c r="AK18" s="5">
        <f t="shared" si="4"/>
        <v>3500</v>
      </c>
      <c r="AL18" s="5">
        <f t="shared" si="6"/>
        <v>3500</v>
      </c>
      <c r="AM18" s="11">
        <f t="shared" si="1"/>
        <v>-3500</v>
      </c>
      <c r="AN18" s="5">
        <f t="shared" si="5"/>
        <v>0</v>
      </c>
    </row>
    <row r="19" spans="1:40" x14ac:dyDescent="0.45">
      <c r="A19" s="25" t="s">
        <v>234</v>
      </c>
      <c r="B19" s="26">
        <v>37620</v>
      </c>
      <c r="C19" s="27">
        <v>5</v>
      </c>
      <c r="D19" s="4" t="s">
        <v>12</v>
      </c>
      <c r="E19" s="4" t="s">
        <v>13</v>
      </c>
      <c r="H19" s="24">
        <v>1519.85</v>
      </c>
      <c r="I19" s="5"/>
      <c r="J19" s="5">
        <v>1519.85</v>
      </c>
      <c r="K19" s="5"/>
      <c r="L19" s="14"/>
      <c r="M19" s="32">
        <v>2017</v>
      </c>
      <c r="P19" s="5">
        <f t="shared" si="7"/>
        <v>0</v>
      </c>
      <c r="R19" s="13">
        <v>1200.69</v>
      </c>
      <c r="S19" s="13">
        <v>212.78</v>
      </c>
      <c r="T19" s="13">
        <v>106.38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-1519.85</v>
      </c>
      <c r="AE19" s="5">
        <v>0</v>
      </c>
      <c r="AF19" s="5">
        <v>0</v>
      </c>
      <c r="AG19" s="5">
        <v>0</v>
      </c>
      <c r="AH19" s="6">
        <f t="shared" si="3"/>
        <v>0</v>
      </c>
      <c r="AI19" s="14"/>
      <c r="AJ19" s="5"/>
      <c r="AK19" s="5">
        <f t="shared" si="4"/>
        <v>0</v>
      </c>
      <c r="AL19" s="5">
        <f t="shared" si="6"/>
        <v>0</v>
      </c>
      <c r="AM19" s="11">
        <f t="shared" si="1"/>
        <v>0</v>
      </c>
      <c r="AN19" s="5">
        <f t="shared" si="5"/>
        <v>0</v>
      </c>
    </row>
    <row r="20" spans="1:40" x14ac:dyDescent="0.45">
      <c r="A20" s="25" t="s">
        <v>235</v>
      </c>
      <c r="B20" s="26">
        <v>37832</v>
      </c>
      <c r="C20" s="27">
        <v>30</v>
      </c>
      <c r="D20" s="4" t="s">
        <v>12</v>
      </c>
      <c r="E20" s="4" t="s">
        <v>13</v>
      </c>
      <c r="H20" s="24">
        <v>5148.17</v>
      </c>
      <c r="I20" s="5"/>
      <c r="J20" s="5"/>
      <c r="K20" s="5">
        <f t="shared" ref="K20:K26" si="8">+H20+I20-J20</f>
        <v>5148.17</v>
      </c>
      <c r="L20" s="14"/>
      <c r="M20" s="19"/>
      <c r="P20" s="5">
        <f t="shared" si="7"/>
        <v>5148.17</v>
      </c>
      <c r="R20" s="13">
        <v>429.02</v>
      </c>
      <c r="S20" s="13">
        <v>171.61</v>
      </c>
      <c r="T20" s="13">
        <v>171.61</v>
      </c>
      <c r="U20" s="13">
        <v>171.61</v>
      </c>
      <c r="V20" s="13">
        <v>171.61</v>
      </c>
      <c r="W20" s="13">
        <v>171.61</v>
      </c>
      <c r="X20" s="13">
        <v>171.61</v>
      </c>
      <c r="Y20" s="13">
        <v>171.61</v>
      </c>
      <c r="Z20" s="13">
        <v>171.61</v>
      </c>
      <c r="AA20" s="13">
        <v>171.61</v>
      </c>
      <c r="AB20" s="13">
        <v>171.61</v>
      </c>
      <c r="AC20" s="13">
        <v>171.61</v>
      </c>
      <c r="AD20" s="13">
        <v>171.61</v>
      </c>
      <c r="AE20" s="13">
        <v>171.61</v>
      </c>
      <c r="AF20" s="13">
        <v>171.61</v>
      </c>
      <c r="AG20" s="13">
        <v>171.61</v>
      </c>
      <c r="AH20" s="6">
        <f t="shared" si="3"/>
        <v>171.61</v>
      </c>
      <c r="AI20" s="14"/>
      <c r="AJ20" s="5"/>
      <c r="AK20" s="5">
        <f t="shared" si="4"/>
        <v>3003.1700000000014</v>
      </c>
      <c r="AL20" s="5">
        <f t="shared" si="6"/>
        <v>3174.7800000000016</v>
      </c>
      <c r="AM20" s="11">
        <f t="shared" si="1"/>
        <v>1973.3899999999985</v>
      </c>
      <c r="AN20" s="5">
        <f t="shared" si="5"/>
        <v>0</v>
      </c>
    </row>
    <row r="21" spans="1:40" x14ac:dyDescent="0.45">
      <c r="A21" s="25" t="s">
        <v>236</v>
      </c>
      <c r="B21" s="26">
        <v>37955</v>
      </c>
      <c r="C21" s="27">
        <v>30</v>
      </c>
      <c r="D21" s="4" t="s">
        <v>12</v>
      </c>
      <c r="E21" s="4" t="s">
        <v>13</v>
      </c>
      <c r="H21" s="24">
        <v>35927.730000000003</v>
      </c>
      <c r="I21" s="5"/>
      <c r="J21" s="5"/>
      <c r="K21" s="5">
        <f t="shared" si="8"/>
        <v>35927.730000000003</v>
      </c>
      <c r="L21" s="14"/>
      <c r="M21" s="19"/>
      <c r="P21" s="5">
        <f t="shared" si="7"/>
        <v>35927.730000000003</v>
      </c>
      <c r="R21" s="13">
        <v>2594.7800000000002</v>
      </c>
      <c r="S21" s="13">
        <v>1197.5899999999999</v>
      </c>
      <c r="T21" s="13">
        <v>1197.5899999999999</v>
      </c>
      <c r="U21" s="13">
        <v>1197.5899999999999</v>
      </c>
      <c r="V21" s="13">
        <v>1197.5899999999999</v>
      </c>
      <c r="W21" s="13">
        <v>1197.5899999999999</v>
      </c>
      <c r="X21" s="13">
        <v>1197.5899999999999</v>
      </c>
      <c r="Y21" s="13">
        <v>1197.5899999999999</v>
      </c>
      <c r="Z21" s="13">
        <v>1197.5899999999999</v>
      </c>
      <c r="AA21" s="13">
        <v>1197.5899999999999</v>
      </c>
      <c r="AB21" s="13">
        <v>1197.5899999999999</v>
      </c>
      <c r="AC21" s="13">
        <v>1197.5899999999999</v>
      </c>
      <c r="AD21" s="13">
        <v>1197.5899999999999</v>
      </c>
      <c r="AE21" s="13">
        <v>1197.5899999999999</v>
      </c>
      <c r="AF21" s="13">
        <v>1197.5899999999999</v>
      </c>
      <c r="AG21" s="13">
        <v>1197.5899999999999</v>
      </c>
      <c r="AH21" s="6">
        <f t="shared" si="3"/>
        <v>1197.5899999999999</v>
      </c>
      <c r="AI21" s="14"/>
      <c r="AJ21" s="5"/>
      <c r="AK21" s="5">
        <f t="shared" si="4"/>
        <v>20558.63</v>
      </c>
      <c r="AL21" s="5">
        <f t="shared" si="6"/>
        <v>21756.22</v>
      </c>
      <c r="AM21" s="11">
        <f t="shared" si="1"/>
        <v>14171.510000000002</v>
      </c>
      <c r="AN21" s="5">
        <f t="shared" si="5"/>
        <v>0</v>
      </c>
    </row>
    <row r="22" spans="1:40" x14ac:dyDescent="0.45">
      <c r="A22" s="25" t="s">
        <v>237</v>
      </c>
      <c r="B22" s="26">
        <v>38291</v>
      </c>
      <c r="C22" s="27">
        <v>5</v>
      </c>
      <c r="D22" s="4" t="s">
        <v>12</v>
      </c>
      <c r="E22" s="4" t="s">
        <v>13</v>
      </c>
      <c r="H22" s="24">
        <v>4670.6899999999996</v>
      </c>
      <c r="I22" s="5"/>
      <c r="J22" s="5"/>
      <c r="K22" s="5"/>
      <c r="L22" s="14"/>
      <c r="M22" s="19"/>
      <c r="P22" s="5">
        <f t="shared" si="7"/>
        <v>0</v>
      </c>
      <c r="R22" s="13">
        <v>1401.21</v>
      </c>
      <c r="S22" s="13">
        <v>934.14</v>
      </c>
      <c r="T22" s="13">
        <v>934.14</v>
      </c>
      <c r="U22" s="13">
        <v>934.14</v>
      </c>
      <c r="V22" s="13">
        <v>467.06</v>
      </c>
      <c r="W22" s="13">
        <v>467.06</v>
      </c>
      <c r="X22" s="13">
        <v>-467.06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5">
        <v>0</v>
      </c>
      <c r="AF22" s="5">
        <v>0</v>
      </c>
      <c r="AG22" s="5">
        <v>0</v>
      </c>
      <c r="AH22" s="6">
        <f t="shared" si="3"/>
        <v>0</v>
      </c>
      <c r="AI22" s="14"/>
      <c r="AJ22" s="5"/>
      <c r="AK22" s="5">
        <f t="shared" si="4"/>
        <v>4670.6900000000005</v>
      </c>
      <c r="AL22" s="5">
        <f t="shared" si="6"/>
        <v>4670.6900000000005</v>
      </c>
      <c r="AM22" s="11">
        <f t="shared" si="1"/>
        <v>-4670.6900000000005</v>
      </c>
      <c r="AN22" s="5">
        <f t="shared" si="5"/>
        <v>0</v>
      </c>
    </row>
    <row r="23" spans="1:40" x14ac:dyDescent="0.45">
      <c r="A23" s="25" t="s">
        <v>238</v>
      </c>
      <c r="B23" s="26">
        <v>38111</v>
      </c>
      <c r="C23" s="27">
        <v>7</v>
      </c>
      <c r="D23" s="4" t="s">
        <v>12</v>
      </c>
      <c r="E23" s="4" t="s">
        <v>13</v>
      </c>
      <c r="H23" s="24">
        <v>4045</v>
      </c>
      <c r="I23" s="5"/>
      <c r="J23" s="5"/>
      <c r="K23" s="5"/>
      <c r="L23" s="14"/>
      <c r="M23" s="19"/>
      <c r="P23" s="5">
        <f t="shared" si="7"/>
        <v>0</v>
      </c>
      <c r="R23" s="13">
        <v>288.93</v>
      </c>
      <c r="S23" s="13">
        <v>577.86</v>
      </c>
      <c r="T23" s="13">
        <v>577.86</v>
      </c>
      <c r="U23" s="13">
        <v>577.86</v>
      </c>
      <c r="V23" s="13">
        <v>577.86</v>
      </c>
      <c r="W23" s="13">
        <v>577.86</v>
      </c>
      <c r="X23" s="13">
        <v>577.86</v>
      </c>
      <c r="Y23" s="13">
        <v>288.91000000000003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5">
        <v>0</v>
      </c>
      <c r="AF23" s="5">
        <v>0</v>
      </c>
      <c r="AG23" s="5">
        <v>0</v>
      </c>
      <c r="AH23" s="6">
        <f t="shared" si="3"/>
        <v>0</v>
      </c>
      <c r="AI23" s="14"/>
      <c r="AJ23" s="5"/>
      <c r="AK23" s="5">
        <f t="shared" si="4"/>
        <v>4045.0000000000005</v>
      </c>
      <c r="AL23" s="5">
        <f t="shared" si="6"/>
        <v>4045.0000000000005</v>
      </c>
      <c r="AM23" s="11">
        <f t="shared" si="1"/>
        <v>-4045.0000000000005</v>
      </c>
      <c r="AN23" s="5">
        <f t="shared" si="5"/>
        <v>0</v>
      </c>
    </row>
    <row r="24" spans="1:40" x14ac:dyDescent="0.45">
      <c r="A24" s="25" t="s">
        <v>239</v>
      </c>
      <c r="B24" s="26">
        <v>38622</v>
      </c>
      <c r="C24" s="27">
        <v>30</v>
      </c>
      <c r="D24" s="4" t="s">
        <v>12</v>
      </c>
      <c r="E24" s="4" t="s">
        <v>13</v>
      </c>
      <c r="H24" s="24">
        <v>6852.2</v>
      </c>
      <c r="I24" s="5"/>
      <c r="J24" s="5"/>
      <c r="K24" s="5">
        <f t="shared" si="8"/>
        <v>6852.2</v>
      </c>
      <c r="L24" s="14"/>
      <c r="M24" s="19"/>
      <c r="P24" s="5">
        <f t="shared" si="7"/>
        <v>6852.2</v>
      </c>
      <c r="R24" s="13">
        <v>76.14</v>
      </c>
      <c r="S24" s="13">
        <v>228.41</v>
      </c>
      <c r="T24" s="13">
        <v>228.41</v>
      </c>
      <c r="U24" s="13">
        <v>228.41</v>
      </c>
      <c r="V24" s="13">
        <v>228.41</v>
      </c>
      <c r="W24" s="13">
        <v>228.41</v>
      </c>
      <c r="X24" s="13">
        <v>228.41</v>
      </c>
      <c r="Y24" s="13">
        <v>228.41</v>
      </c>
      <c r="Z24" s="13">
        <v>228.41</v>
      </c>
      <c r="AA24" s="13">
        <v>228.41</v>
      </c>
      <c r="AB24" s="13">
        <v>228.41</v>
      </c>
      <c r="AC24" s="13">
        <v>228.41</v>
      </c>
      <c r="AD24" s="13">
        <v>228.41</v>
      </c>
      <c r="AE24" s="13">
        <v>228.41</v>
      </c>
      <c r="AF24" s="13">
        <v>228.41</v>
      </c>
      <c r="AG24" s="13">
        <v>228.41</v>
      </c>
      <c r="AH24" s="6">
        <f t="shared" si="3"/>
        <v>228.41</v>
      </c>
      <c r="AI24" s="14"/>
      <c r="AJ24" s="5"/>
      <c r="AK24" s="5">
        <f t="shared" si="4"/>
        <v>3502.2899999999995</v>
      </c>
      <c r="AL24" s="5">
        <f t="shared" si="6"/>
        <v>3730.6999999999994</v>
      </c>
      <c r="AM24" s="11">
        <f t="shared" si="1"/>
        <v>3121.5000000000005</v>
      </c>
      <c r="AN24" s="5">
        <f t="shared" si="5"/>
        <v>0</v>
      </c>
    </row>
    <row r="25" spans="1:40" x14ac:dyDescent="0.45">
      <c r="A25" s="25" t="s">
        <v>240</v>
      </c>
      <c r="B25" s="26">
        <v>38644</v>
      </c>
      <c r="C25" s="27">
        <v>30</v>
      </c>
      <c r="D25" s="4" t="s">
        <v>12</v>
      </c>
      <c r="E25" s="4" t="s">
        <v>13</v>
      </c>
      <c r="H25" s="24">
        <v>2815</v>
      </c>
      <c r="I25" s="5"/>
      <c r="J25" s="5"/>
      <c r="K25" s="5">
        <f t="shared" si="8"/>
        <v>2815</v>
      </c>
      <c r="L25" s="14"/>
      <c r="M25" s="19"/>
      <c r="P25" s="5">
        <f t="shared" si="7"/>
        <v>2815</v>
      </c>
      <c r="R25" s="13">
        <v>23.46</v>
      </c>
      <c r="S25" s="13">
        <v>93.83</v>
      </c>
      <c r="T25" s="13">
        <v>93.83</v>
      </c>
      <c r="U25" s="13">
        <v>93.83</v>
      </c>
      <c r="V25" s="13">
        <v>93.83</v>
      </c>
      <c r="W25" s="13">
        <v>93.83</v>
      </c>
      <c r="X25" s="13">
        <v>93.83</v>
      </c>
      <c r="Y25" s="13">
        <v>93.83</v>
      </c>
      <c r="Z25" s="13">
        <v>93.83</v>
      </c>
      <c r="AA25" s="13">
        <v>93.83</v>
      </c>
      <c r="AB25" s="13">
        <v>93.83</v>
      </c>
      <c r="AC25" s="13">
        <v>93.83</v>
      </c>
      <c r="AD25" s="13">
        <v>93.83</v>
      </c>
      <c r="AE25" s="13">
        <v>93.83</v>
      </c>
      <c r="AF25" s="13">
        <v>93.83</v>
      </c>
      <c r="AG25" s="13">
        <v>93.83</v>
      </c>
      <c r="AH25" s="6">
        <f t="shared" si="3"/>
        <v>93.83</v>
      </c>
      <c r="AI25" s="14"/>
      <c r="AJ25" s="5"/>
      <c r="AK25" s="5">
        <f t="shared" si="4"/>
        <v>1430.9099999999999</v>
      </c>
      <c r="AL25" s="5">
        <f t="shared" si="6"/>
        <v>1524.7399999999998</v>
      </c>
      <c r="AM25" s="11">
        <f t="shared" si="1"/>
        <v>1290.2600000000002</v>
      </c>
      <c r="AN25" s="5">
        <f t="shared" si="5"/>
        <v>0</v>
      </c>
    </row>
    <row r="26" spans="1:40" x14ac:dyDescent="0.45">
      <c r="A26" s="25" t="s">
        <v>241</v>
      </c>
      <c r="B26" s="26">
        <v>38688</v>
      </c>
      <c r="C26" s="27">
        <v>30</v>
      </c>
      <c r="D26" s="4" t="s">
        <v>12</v>
      </c>
      <c r="E26" s="4" t="s">
        <v>13</v>
      </c>
      <c r="H26" s="24">
        <v>6234.8</v>
      </c>
      <c r="I26" s="5"/>
      <c r="J26" s="5"/>
      <c r="K26" s="5">
        <f t="shared" si="8"/>
        <v>6234.8</v>
      </c>
      <c r="L26" s="14"/>
      <c r="M26" s="19"/>
      <c r="P26" s="5">
        <f t="shared" si="7"/>
        <v>6234.8</v>
      </c>
      <c r="R26" s="13">
        <v>17.32</v>
      </c>
      <c r="S26" s="13">
        <v>207.83</v>
      </c>
      <c r="T26" s="13">
        <v>207.83</v>
      </c>
      <c r="U26" s="13">
        <v>207.83</v>
      </c>
      <c r="V26" s="13">
        <v>207.83</v>
      </c>
      <c r="W26" s="13">
        <v>207.83</v>
      </c>
      <c r="X26" s="13">
        <v>207.83</v>
      </c>
      <c r="Y26" s="13">
        <v>207.83</v>
      </c>
      <c r="Z26" s="13">
        <v>207.83</v>
      </c>
      <c r="AA26" s="13">
        <v>207.83</v>
      </c>
      <c r="AB26" s="13">
        <v>207.83</v>
      </c>
      <c r="AC26" s="13">
        <v>207.83</v>
      </c>
      <c r="AD26" s="13">
        <v>207.83</v>
      </c>
      <c r="AE26" s="13">
        <v>207.83</v>
      </c>
      <c r="AF26" s="13">
        <v>207.83</v>
      </c>
      <c r="AG26" s="13">
        <v>207.83</v>
      </c>
      <c r="AH26" s="6">
        <f t="shared" si="3"/>
        <v>207.83</v>
      </c>
      <c r="AI26" s="14"/>
      <c r="AJ26" s="5"/>
      <c r="AK26" s="5">
        <f t="shared" si="4"/>
        <v>3134.7699999999995</v>
      </c>
      <c r="AL26" s="5">
        <f t="shared" si="6"/>
        <v>3342.5999999999995</v>
      </c>
      <c r="AM26" s="11">
        <f t="shared" si="1"/>
        <v>2892.2000000000007</v>
      </c>
      <c r="AN26" s="5">
        <f t="shared" si="5"/>
        <v>0</v>
      </c>
    </row>
    <row r="27" spans="1:40" x14ac:dyDescent="0.45">
      <c r="A27" s="25" t="s">
        <v>242</v>
      </c>
      <c r="B27" s="26">
        <v>38698</v>
      </c>
      <c r="C27" s="27">
        <v>7</v>
      </c>
      <c r="D27" s="4" t="s">
        <v>12</v>
      </c>
      <c r="E27" s="4" t="s">
        <v>13</v>
      </c>
      <c r="H27" s="24">
        <v>342.87</v>
      </c>
      <c r="I27" s="5"/>
      <c r="J27" s="5"/>
      <c r="K27" s="5"/>
      <c r="L27" s="14"/>
      <c r="M27" s="19"/>
      <c r="P27" s="5">
        <f t="shared" si="7"/>
        <v>0</v>
      </c>
      <c r="R27" s="13">
        <v>24.49</v>
      </c>
      <c r="S27" s="13">
        <v>48.98</v>
      </c>
      <c r="T27" s="13">
        <v>48.98</v>
      </c>
      <c r="U27" s="13">
        <v>48.98</v>
      </c>
      <c r="V27" s="13">
        <v>48.98</v>
      </c>
      <c r="W27" s="13">
        <v>48.98</v>
      </c>
      <c r="X27" s="13">
        <v>48.98</v>
      </c>
      <c r="Y27" s="13">
        <v>24.5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5">
        <v>0</v>
      </c>
      <c r="AF27" s="5">
        <v>0</v>
      </c>
      <c r="AG27" s="5">
        <v>0</v>
      </c>
      <c r="AH27" s="6">
        <f t="shared" si="3"/>
        <v>0</v>
      </c>
      <c r="AI27" s="14"/>
      <c r="AJ27" s="5"/>
      <c r="AK27" s="5">
        <f t="shared" si="4"/>
        <v>342.87</v>
      </c>
      <c r="AL27" s="5">
        <f t="shared" si="6"/>
        <v>342.87</v>
      </c>
      <c r="AM27" s="11">
        <f t="shared" si="1"/>
        <v>-342.87</v>
      </c>
      <c r="AN27" s="5">
        <f t="shared" si="5"/>
        <v>0</v>
      </c>
    </row>
    <row r="28" spans="1:40" x14ac:dyDescent="0.45">
      <c r="A28" s="25" t="s">
        <v>243</v>
      </c>
      <c r="B28" s="26">
        <v>38822</v>
      </c>
      <c r="C28" s="27">
        <v>5</v>
      </c>
      <c r="D28" s="4" t="s">
        <v>12</v>
      </c>
      <c r="E28" s="4" t="s">
        <v>13</v>
      </c>
      <c r="H28" s="24">
        <v>1383.95</v>
      </c>
      <c r="I28" s="5"/>
      <c r="J28" s="5"/>
      <c r="K28" s="5"/>
      <c r="L28" s="14"/>
      <c r="M28" s="19"/>
      <c r="P28" s="5">
        <f t="shared" si="7"/>
        <v>0</v>
      </c>
      <c r="R28" s="13">
        <v>0</v>
      </c>
      <c r="S28" s="13">
        <v>207.59</v>
      </c>
      <c r="T28" s="13">
        <v>276.79000000000002</v>
      </c>
      <c r="U28" s="13">
        <v>276.79000000000002</v>
      </c>
      <c r="V28" s="13">
        <v>276.79000000000002</v>
      </c>
      <c r="W28" s="13">
        <v>276.79000000000002</v>
      </c>
      <c r="X28" s="13">
        <v>69.2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5">
        <v>0</v>
      </c>
      <c r="AF28" s="5">
        <v>0</v>
      </c>
      <c r="AG28" s="5">
        <v>0</v>
      </c>
      <c r="AH28" s="6">
        <f t="shared" si="3"/>
        <v>0</v>
      </c>
      <c r="AI28" s="14"/>
      <c r="AJ28" s="5"/>
      <c r="AK28" s="5">
        <f t="shared" si="4"/>
        <v>1383.95</v>
      </c>
      <c r="AL28" s="5">
        <f t="shared" si="6"/>
        <v>1383.95</v>
      </c>
      <c r="AM28" s="11">
        <f t="shared" si="1"/>
        <v>-1383.95</v>
      </c>
      <c r="AN28" s="5">
        <f t="shared" si="5"/>
        <v>0</v>
      </c>
    </row>
    <row r="29" spans="1:40" x14ac:dyDescent="0.45">
      <c r="A29" s="25" t="s">
        <v>244</v>
      </c>
      <c r="B29" s="26">
        <v>38898</v>
      </c>
      <c r="C29" s="27">
        <v>7</v>
      </c>
      <c r="D29" s="4" t="s">
        <v>12</v>
      </c>
      <c r="E29" s="4" t="s">
        <v>13</v>
      </c>
      <c r="H29" s="24">
        <v>32295.32</v>
      </c>
      <c r="I29" s="5"/>
      <c r="J29" s="5"/>
      <c r="K29" s="5"/>
      <c r="L29" s="14"/>
      <c r="M29" s="19"/>
      <c r="P29" s="5">
        <f t="shared" si="7"/>
        <v>0</v>
      </c>
      <c r="R29" s="13">
        <v>0</v>
      </c>
      <c r="S29" s="13">
        <v>2306.81</v>
      </c>
      <c r="T29" s="13">
        <v>4613.62</v>
      </c>
      <c r="U29" s="13">
        <v>4613.62</v>
      </c>
      <c r="V29" s="13">
        <v>4613.62</v>
      </c>
      <c r="W29" s="13">
        <v>4613.62</v>
      </c>
      <c r="X29" s="13">
        <v>4613.62</v>
      </c>
      <c r="Y29" s="13">
        <v>4613.62</v>
      </c>
      <c r="Z29" s="13">
        <v>2306.79</v>
      </c>
      <c r="AA29" s="13">
        <v>0</v>
      </c>
      <c r="AB29" s="13">
        <v>0</v>
      </c>
      <c r="AC29" s="13">
        <v>0</v>
      </c>
      <c r="AD29" s="13">
        <v>0</v>
      </c>
      <c r="AE29" s="5">
        <v>0</v>
      </c>
      <c r="AF29" s="5">
        <v>0</v>
      </c>
      <c r="AG29" s="5">
        <v>0</v>
      </c>
      <c r="AH29" s="6">
        <f t="shared" si="3"/>
        <v>0</v>
      </c>
      <c r="AI29" s="14"/>
      <c r="AJ29" s="5"/>
      <c r="AK29" s="5">
        <f t="shared" si="4"/>
        <v>32295.319999999996</v>
      </c>
      <c r="AL29" s="5">
        <f t="shared" si="6"/>
        <v>32295.319999999996</v>
      </c>
      <c r="AM29" s="11">
        <f t="shared" si="1"/>
        <v>-32295.319999999996</v>
      </c>
      <c r="AN29" s="5">
        <f t="shared" si="5"/>
        <v>0</v>
      </c>
    </row>
    <row r="30" spans="1:40" x14ac:dyDescent="0.45">
      <c r="A30" s="25" t="s">
        <v>30</v>
      </c>
      <c r="B30" s="26">
        <v>39264</v>
      </c>
      <c r="C30" s="27">
        <v>7</v>
      </c>
      <c r="D30" s="4" t="s">
        <v>12</v>
      </c>
      <c r="E30" s="4" t="s">
        <v>13</v>
      </c>
      <c r="H30" s="24">
        <v>38244.33</v>
      </c>
      <c r="I30" s="5"/>
      <c r="J30" s="5"/>
      <c r="K30" s="5"/>
      <c r="L30" s="14"/>
      <c r="M30" s="19"/>
      <c r="P30" s="5">
        <f t="shared" si="7"/>
        <v>0</v>
      </c>
      <c r="R30" s="13">
        <v>0</v>
      </c>
      <c r="S30" s="13">
        <v>0</v>
      </c>
      <c r="T30" s="13">
        <v>0</v>
      </c>
      <c r="U30" s="13">
        <v>5463.48</v>
      </c>
      <c r="V30" s="13">
        <v>5463.48</v>
      </c>
      <c r="W30" s="13">
        <v>5463.48</v>
      </c>
      <c r="X30" s="13">
        <v>5463.48</v>
      </c>
      <c r="Y30" s="13">
        <v>5463.48</v>
      </c>
      <c r="Z30" s="13">
        <v>5463.48</v>
      </c>
      <c r="AA30" s="13">
        <v>5463.45</v>
      </c>
      <c r="AB30" s="13">
        <v>0</v>
      </c>
      <c r="AC30" s="13">
        <v>0</v>
      </c>
      <c r="AD30" s="13">
        <v>0</v>
      </c>
      <c r="AE30" s="5">
        <v>0</v>
      </c>
      <c r="AF30" s="5">
        <v>0</v>
      </c>
      <c r="AG30" s="5">
        <v>0</v>
      </c>
      <c r="AH30" s="6">
        <f t="shared" si="3"/>
        <v>0</v>
      </c>
      <c r="AI30" s="14"/>
      <c r="AJ30" s="5"/>
      <c r="AK30" s="5">
        <f t="shared" si="4"/>
        <v>38244.329999999994</v>
      </c>
      <c r="AL30" s="5">
        <f t="shared" si="6"/>
        <v>38244.329999999994</v>
      </c>
      <c r="AM30" s="11">
        <f t="shared" si="1"/>
        <v>-38244.329999999994</v>
      </c>
      <c r="AN30" s="5">
        <f t="shared" si="5"/>
        <v>0</v>
      </c>
    </row>
    <row r="31" spans="1:40" s="3" customFormat="1" x14ac:dyDescent="0.45">
      <c r="A31" s="3" t="str">
        <f>+A3</f>
        <v>PUMPING STATION EQUIP # 115</v>
      </c>
      <c r="B31" s="4"/>
      <c r="C31" s="2"/>
      <c r="D31" s="8"/>
      <c r="E31" s="8"/>
      <c r="H31" s="9">
        <f>SUM(H4:H30)</f>
        <v>170146.76</v>
      </c>
      <c r="I31" s="9">
        <f>SUM(I4:I30)</f>
        <v>0</v>
      </c>
      <c r="J31" s="9">
        <f>SUM(J4:J30)</f>
        <v>7251.9599999999991</v>
      </c>
      <c r="K31" s="12">
        <f>SUM(K4:K30)</f>
        <v>56977.9</v>
      </c>
      <c r="L31" s="16">
        <f>SUM(L4:L30)</f>
        <v>0</v>
      </c>
      <c r="M31" s="64"/>
      <c r="P31" s="9">
        <f>SUM(P4:P30)</f>
        <v>56977.9</v>
      </c>
      <c r="R31" s="15">
        <f t="shared" ref="R31:AF31" si="9">SUM(R4:R30)</f>
        <v>24962.09</v>
      </c>
      <c r="S31" s="15">
        <f t="shared" si="9"/>
        <v>9310.56</v>
      </c>
      <c r="T31" s="15">
        <f t="shared" si="9"/>
        <v>10422.36</v>
      </c>
      <c r="U31" s="15">
        <f t="shared" si="9"/>
        <v>14880.119999999999</v>
      </c>
      <c r="V31" s="15">
        <f t="shared" si="9"/>
        <v>14413.04</v>
      </c>
      <c r="W31" s="15">
        <f t="shared" si="9"/>
        <v>14413.04</v>
      </c>
      <c r="X31" s="15">
        <f t="shared" si="9"/>
        <v>13271.33</v>
      </c>
      <c r="Y31" s="15">
        <f t="shared" si="9"/>
        <v>12276.96</v>
      </c>
      <c r="Z31" s="15">
        <f t="shared" si="9"/>
        <v>9904.32</v>
      </c>
      <c r="AA31" s="15">
        <f t="shared" si="9"/>
        <v>7072.5</v>
      </c>
      <c r="AB31" s="15">
        <f t="shared" si="9"/>
        <v>2059.0500000000002</v>
      </c>
      <c r="AC31" s="15">
        <f t="shared" si="9"/>
        <v>2059.0500000000002</v>
      </c>
      <c r="AD31" s="15">
        <f t="shared" si="9"/>
        <v>-2624.8100000000004</v>
      </c>
      <c r="AE31" s="15">
        <f t="shared" si="9"/>
        <v>2059.0500000000002</v>
      </c>
      <c r="AF31" s="15">
        <f t="shared" si="9"/>
        <v>-509.04999999999961</v>
      </c>
      <c r="AG31" s="15">
        <f t="shared" ref="AG31:AH31" si="10">SUM(AG4:AG30)</f>
        <v>2059.0500000000002</v>
      </c>
      <c r="AH31" s="16">
        <f t="shared" si="10"/>
        <v>2059.0500000000002</v>
      </c>
      <c r="AI31" s="16">
        <f>SUM(AI4:AI30)</f>
        <v>0</v>
      </c>
      <c r="AJ31" s="9"/>
      <c r="AK31" s="9">
        <f>SUM(AK4:AK30)</f>
        <v>136028.66</v>
      </c>
      <c r="AL31" s="9">
        <f>SUM(AL4:AL30)</f>
        <v>138087.71</v>
      </c>
      <c r="AM31" s="9">
        <f>SUM(AM4:AM30)</f>
        <v>-81109.81</v>
      </c>
      <c r="AN31" s="9">
        <f>SUM(AN4:AN30)</f>
        <v>0</v>
      </c>
    </row>
    <row r="32" spans="1:40" x14ac:dyDescent="0.45">
      <c r="H32" s="5"/>
      <c r="I32" s="5"/>
      <c r="J32" s="5"/>
      <c r="K32" s="5">
        <f>+H31+I31-J31-K31</f>
        <v>105916.90000000002</v>
      </c>
      <c r="M32" s="31"/>
      <c r="P32" s="5"/>
      <c r="R32" s="42">
        <f>SUM(R31:AC31)</f>
        <v>135044.42000000001</v>
      </c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J32" s="5"/>
      <c r="AK32" s="5"/>
      <c r="AL32" s="5"/>
    </row>
    <row r="33" spans="8:38" x14ac:dyDescent="0.45">
      <c r="H33" s="5"/>
      <c r="I33" s="5"/>
      <c r="J33" s="5"/>
      <c r="K33" s="5"/>
      <c r="M33" s="31"/>
      <c r="P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J33" s="5"/>
      <c r="AK33" s="5"/>
      <c r="AL33" s="5"/>
    </row>
    <row r="34" spans="8:38" x14ac:dyDescent="0.45">
      <c r="H34" s="5"/>
      <c r="I34" s="5"/>
      <c r="J34" s="5"/>
      <c r="K34" s="5"/>
      <c r="M34" s="31"/>
      <c r="P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J34" s="5"/>
      <c r="AL34" s="5"/>
    </row>
    <row r="35" spans="8:38" x14ac:dyDescent="0.45">
      <c r="H35" s="5"/>
      <c r="I35" s="5"/>
      <c r="J35" s="5"/>
      <c r="K35" s="5"/>
      <c r="M35" s="31"/>
      <c r="P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J35" s="5"/>
      <c r="AL35" s="5"/>
    </row>
    <row r="36" spans="8:38" x14ac:dyDescent="0.45">
      <c r="H36" s="5"/>
      <c r="I36" s="5"/>
      <c r="J36" s="5"/>
      <c r="K36" s="5"/>
      <c r="M36" s="31"/>
      <c r="P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J36" s="5"/>
      <c r="AK36" s="5"/>
      <c r="AL36" s="5"/>
    </row>
    <row r="37" spans="8:38" x14ac:dyDescent="0.45">
      <c r="H37" s="5"/>
      <c r="I37" s="5"/>
      <c r="J37" s="5"/>
      <c r="K37" s="5"/>
      <c r="M37" s="31"/>
      <c r="P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J37" s="5"/>
      <c r="AK37" s="5"/>
      <c r="AL37" s="5"/>
    </row>
    <row r="38" spans="8:38" x14ac:dyDescent="0.45">
      <c r="H38" s="5"/>
      <c r="I38" s="5"/>
      <c r="J38" s="5"/>
      <c r="K38" s="5"/>
      <c r="M38" s="31"/>
      <c r="P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J38" s="5"/>
      <c r="AK38" s="5"/>
      <c r="AL38" s="5"/>
    </row>
    <row r="39" spans="8:38" x14ac:dyDescent="0.45">
      <c r="H39" s="5"/>
      <c r="I39" s="5"/>
      <c r="J39" s="5"/>
      <c r="K39" s="5"/>
      <c r="M39" s="31"/>
      <c r="P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J39" s="5"/>
      <c r="AK39" s="5"/>
      <c r="AL39" s="5"/>
    </row>
    <row r="40" spans="8:38" x14ac:dyDescent="0.45">
      <c r="H40" s="5"/>
      <c r="I40" s="5"/>
      <c r="J40" s="5"/>
      <c r="K40" s="5"/>
      <c r="M40" s="31"/>
      <c r="P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J40" s="5"/>
      <c r="AK40" s="5"/>
      <c r="AL40" s="5"/>
    </row>
    <row r="41" spans="8:38" x14ac:dyDescent="0.45">
      <c r="H41" s="5"/>
      <c r="I41" s="5"/>
      <c r="J41" s="5"/>
      <c r="K41" s="5"/>
      <c r="M41" s="31"/>
      <c r="P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J41" s="5"/>
      <c r="AK41" s="5"/>
      <c r="AL41" s="5"/>
    </row>
    <row r="42" spans="8:38" x14ac:dyDescent="0.45">
      <c r="H42" s="5"/>
      <c r="I42" s="5"/>
      <c r="J42" s="5"/>
      <c r="K42" s="5"/>
      <c r="M42" s="31"/>
      <c r="P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J42" s="5"/>
      <c r="AK42" s="5"/>
      <c r="AL42" s="5"/>
    </row>
    <row r="43" spans="8:38" x14ac:dyDescent="0.45">
      <c r="H43" s="5"/>
      <c r="I43" s="5"/>
      <c r="J43" s="5"/>
      <c r="K43" s="5"/>
      <c r="M43" s="31"/>
      <c r="P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J43" s="5"/>
      <c r="AK43" s="5"/>
      <c r="AL43" s="5"/>
    </row>
    <row r="44" spans="8:38" x14ac:dyDescent="0.45">
      <c r="H44" s="5"/>
      <c r="I44" s="5"/>
      <c r="J44" s="5"/>
      <c r="K44" s="5"/>
      <c r="M44" s="31"/>
      <c r="P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J44" s="5"/>
      <c r="AK44" s="5"/>
      <c r="AL44" s="5"/>
    </row>
    <row r="45" spans="8:38" x14ac:dyDescent="0.45">
      <c r="H45" s="5"/>
      <c r="I45" s="5"/>
      <c r="J45" s="5"/>
      <c r="K45" s="5"/>
      <c r="M45" s="31"/>
      <c r="P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J45" s="5"/>
      <c r="AK45" s="5"/>
      <c r="AL45" s="5"/>
    </row>
    <row r="46" spans="8:38" x14ac:dyDescent="0.45">
      <c r="H46" s="5"/>
      <c r="I46" s="5"/>
      <c r="J46" s="5"/>
      <c r="K46" s="5"/>
      <c r="M46" s="31"/>
      <c r="P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J46" s="5"/>
      <c r="AK46" s="5"/>
      <c r="AL46" s="5"/>
    </row>
    <row r="47" spans="8:38" x14ac:dyDescent="0.45">
      <c r="H47" s="5"/>
      <c r="I47" s="5"/>
      <c r="J47" s="5"/>
      <c r="K47" s="5"/>
      <c r="M47" s="31"/>
      <c r="P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J47" s="5"/>
      <c r="AK47" s="5"/>
      <c r="AL47" s="5"/>
    </row>
    <row r="48" spans="8:38" x14ac:dyDescent="0.45">
      <c r="H48" s="5"/>
      <c r="I48" s="5"/>
      <c r="J48" s="5"/>
      <c r="K48" s="5"/>
      <c r="M48" s="31"/>
      <c r="P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J48" s="5"/>
      <c r="AK48" s="5"/>
      <c r="AL48" s="5"/>
    </row>
    <row r="49" spans="8:38" x14ac:dyDescent="0.45">
      <c r="H49" s="5"/>
      <c r="I49" s="5"/>
      <c r="J49" s="5"/>
      <c r="K49" s="5"/>
      <c r="M49" s="31"/>
      <c r="P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J49" s="5"/>
      <c r="AK49" s="5"/>
      <c r="AL49" s="5"/>
    </row>
    <row r="50" spans="8:38" x14ac:dyDescent="0.45">
      <c r="H50" s="5"/>
      <c r="I50" s="5"/>
      <c r="J50" s="5"/>
      <c r="K50" s="5"/>
      <c r="M50" s="31"/>
      <c r="P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J50" s="5"/>
      <c r="AK50" s="5"/>
      <c r="AL50" s="5"/>
    </row>
    <row r="51" spans="8:38" x14ac:dyDescent="0.45">
      <c r="H51" s="5"/>
      <c r="I51" s="5"/>
      <c r="J51" s="5"/>
      <c r="K51" s="5"/>
      <c r="M51" s="31"/>
      <c r="P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J51" s="5"/>
      <c r="AK51" s="5"/>
      <c r="AL51" s="5"/>
    </row>
    <row r="52" spans="8:38" x14ac:dyDescent="0.45">
      <c r="H52" s="5"/>
      <c r="I52" s="5"/>
      <c r="J52" s="5"/>
      <c r="K52" s="5"/>
      <c r="M52" s="31"/>
      <c r="P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J52" s="5"/>
      <c r="AK52" s="5"/>
      <c r="AL52" s="5"/>
    </row>
    <row r="53" spans="8:38" x14ac:dyDescent="0.45">
      <c r="H53" s="5"/>
      <c r="I53" s="5"/>
      <c r="J53" s="5"/>
      <c r="K53" s="5"/>
      <c r="M53" s="31"/>
      <c r="P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J53" s="5"/>
      <c r="AK53" s="5"/>
      <c r="AL53" s="5"/>
    </row>
    <row r="54" spans="8:38" x14ac:dyDescent="0.45">
      <c r="H54" s="5"/>
      <c r="I54" s="5"/>
      <c r="J54" s="5"/>
      <c r="K54" s="5"/>
      <c r="M54" s="31"/>
      <c r="P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J54" s="5"/>
      <c r="AK54" s="5"/>
      <c r="AL54" s="5"/>
    </row>
    <row r="55" spans="8:38" x14ac:dyDescent="0.45">
      <c r="H55" s="5"/>
      <c r="I55" s="5"/>
      <c r="J55" s="5"/>
      <c r="K55" s="5"/>
      <c r="M55" s="31"/>
      <c r="P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J55" s="5"/>
      <c r="AK55" s="5"/>
      <c r="AL55" s="5"/>
    </row>
    <row r="56" spans="8:38" x14ac:dyDescent="0.45">
      <c r="H56" s="5"/>
      <c r="I56" s="5"/>
      <c r="J56" s="5"/>
      <c r="K56" s="5"/>
      <c r="M56" s="31"/>
      <c r="P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J56" s="5"/>
      <c r="AK56" s="5"/>
      <c r="AL56" s="5"/>
    </row>
    <row r="57" spans="8:38" x14ac:dyDescent="0.45">
      <c r="H57" s="5"/>
      <c r="I57" s="5"/>
      <c r="J57" s="5"/>
      <c r="K57" s="5"/>
      <c r="M57" s="31"/>
      <c r="P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J57" s="5"/>
      <c r="AK57" s="5"/>
      <c r="AL57" s="5"/>
    </row>
    <row r="58" spans="8:38" x14ac:dyDescent="0.45">
      <c r="H58" s="5"/>
      <c r="I58" s="5"/>
      <c r="J58" s="5"/>
      <c r="K58" s="5"/>
      <c r="M58" s="31"/>
      <c r="P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J58" s="5"/>
      <c r="AK58" s="5"/>
      <c r="AL58" s="5"/>
    </row>
    <row r="59" spans="8:38" x14ac:dyDescent="0.45">
      <c r="H59" s="5"/>
      <c r="I59" s="5"/>
      <c r="J59" s="5"/>
      <c r="K59" s="5"/>
      <c r="M59" s="31"/>
      <c r="P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J59" s="5"/>
      <c r="AK59" s="5"/>
      <c r="AL59" s="5"/>
    </row>
    <row r="60" spans="8:38" x14ac:dyDescent="0.45">
      <c r="H60" s="5"/>
      <c r="I60" s="5"/>
      <c r="J60" s="5"/>
      <c r="K60" s="5"/>
      <c r="M60" s="31"/>
      <c r="P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J60" s="5"/>
      <c r="AK60" s="5"/>
      <c r="AL60" s="5"/>
    </row>
    <row r="61" spans="8:38" x14ac:dyDescent="0.45">
      <c r="H61" s="5"/>
      <c r="I61" s="5"/>
      <c r="J61" s="5"/>
      <c r="K61" s="5"/>
      <c r="M61" s="31"/>
      <c r="P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J61" s="5"/>
      <c r="AK61" s="5"/>
      <c r="AL61" s="5"/>
    </row>
    <row r="62" spans="8:38" x14ac:dyDescent="0.45">
      <c r="H62" s="5"/>
      <c r="I62" s="5"/>
      <c r="J62" s="5"/>
      <c r="K62" s="5"/>
      <c r="M62" s="31"/>
      <c r="P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J62" s="5"/>
      <c r="AK62" s="5"/>
      <c r="AL62" s="5"/>
    </row>
    <row r="63" spans="8:38" x14ac:dyDescent="0.45">
      <c r="H63" s="5"/>
      <c r="I63" s="5"/>
      <c r="J63" s="5"/>
      <c r="K63" s="5"/>
      <c r="M63" s="31"/>
      <c r="P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J63" s="5"/>
      <c r="AK63" s="5"/>
      <c r="AL63" s="5"/>
    </row>
    <row r="64" spans="8:38" x14ac:dyDescent="0.45">
      <c r="H64" s="5"/>
      <c r="I64" s="5"/>
      <c r="J64" s="5"/>
      <c r="K64" s="5"/>
      <c r="M64" s="31"/>
      <c r="P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J64" s="5"/>
      <c r="AK64" s="5"/>
      <c r="AL64" s="5"/>
    </row>
    <row r="65" spans="8:38" x14ac:dyDescent="0.45">
      <c r="H65" s="5"/>
      <c r="I65" s="5"/>
      <c r="J65" s="5"/>
      <c r="K65" s="5"/>
      <c r="M65" s="31"/>
      <c r="P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J65" s="5"/>
      <c r="AK65" s="5"/>
      <c r="AL65" s="5"/>
    </row>
    <row r="66" spans="8:38" x14ac:dyDescent="0.45">
      <c r="H66" s="5"/>
      <c r="I66" s="5"/>
      <c r="J66" s="5"/>
      <c r="K66" s="5"/>
      <c r="M66" s="31"/>
      <c r="P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J66" s="5"/>
      <c r="AK66" s="5"/>
      <c r="AL66" s="5"/>
    </row>
    <row r="67" spans="8:38" x14ac:dyDescent="0.45">
      <c r="H67" s="5"/>
      <c r="I67" s="5"/>
      <c r="J67" s="5"/>
      <c r="K67" s="5"/>
      <c r="M67" s="31"/>
      <c r="P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J67" s="5"/>
      <c r="AK67" s="5"/>
      <c r="AL67" s="5"/>
    </row>
    <row r="68" spans="8:38" x14ac:dyDescent="0.45">
      <c r="H68" s="5"/>
      <c r="I68" s="5"/>
      <c r="J68" s="5"/>
      <c r="K68" s="5"/>
      <c r="M68" s="31"/>
      <c r="P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J68" s="5"/>
      <c r="AK68" s="5"/>
      <c r="AL68" s="5"/>
    </row>
    <row r="69" spans="8:38" x14ac:dyDescent="0.45">
      <c r="H69" s="5"/>
      <c r="I69" s="5"/>
      <c r="J69" s="5"/>
      <c r="K69" s="5"/>
      <c r="M69" s="31"/>
      <c r="P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J69" s="5"/>
      <c r="AK69" s="5"/>
      <c r="AL69" s="5"/>
    </row>
    <row r="70" spans="8:38" x14ac:dyDescent="0.45">
      <c r="H70" s="5"/>
      <c r="I70" s="5"/>
      <c r="J70" s="5"/>
      <c r="K70" s="5"/>
      <c r="M70" s="31"/>
      <c r="P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J70" s="5"/>
      <c r="AK70" s="5"/>
      <c r="AL70" s="5"/>
    </row>
    <row r="71" spans="8:38" x14ac:dyDescent="0.45">
      <c r="H71" s="5"/>
      <c r="I71" s="5"/>
      <c r="J71" s="5"/>
      <c r="K71" s="5"/>
      <c r="M71" s="31"/>
      <c r="P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J71" s="5"/>
      <c r="AK71" s="5"/>
      <c r="AL71" s="5"/>
    </row>
    <row r="72" spans="8:38" x14ac:dyDescent="0.45">
      <c r="H72" s="5"/>
      <c r="I72" s="5"/>
      <c r="J72" s="5"/>
      <c r="K72" s="5"/>
      <c r="M72" s="31"/>
      <c r="P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J72" s="5"/>
      <c r="AK72" s="5"/>
      <c r="AL72" s="5"/>
    </row>
    <row r="73" spans="8:38" x14ac:dyDescent="0.45">
      <c r="H73" s="5"/>
      <c r="I73" s="5"/>
      <c r="J73" s="5"/>
      <c r="K73" s="5"/>
      <c r="M73" s="31"/>
      <c r="P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J73" s="5"/>
      <c r="AK73" s="5"/>
      <c r="AL73" s="5"/>
    </row>
    <row r="74" spans="8:38" x14ac:dyDescent="0.45">
      <c r="H74" s="5"/>
      <c r="I74" s="5"/>
      <c r="J74" s="5"/>
      <c r="K74" s="5"/>
      <c r="M74" s="31"/>
      <c r="P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J74" s="5"/>
      <c r="AK74" s="5"/>
      <c r="AL74" s="5"/>
    </row>
    <row r="75" spans="8:38" x14ac:dyDescent="0.45">
      <c r="H75" s="5"/>
      <c r="I75" s="5"/>
      <c r="J75" s="5"/>
      <c r="K75" s="5"/>
      <c r="M75" s="31"/>
      <c r="P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J75" s="5"/>
      <c r="AK75" s="5"/>
      <c r="AL75" s="5"/>
    </row>
    <row r="76" spans="8:38" x14ac:dyDescent="0.45">
      <c r="H76" s="5"/>
      <c r="I76" s="5"/>
      <c r="J76" s="5"/>
      <c r="K76" s="5"/>
      <c r="M76" s="31"/>
      <c r="P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J76" s="5"/>
      <c r="AK76" s="5"/>
      <c r="AL76" s="5"/>
    </row>
    <row r="77" spans="8:38" x14ac:dyDescent="0.45">
      <c r="H77" s="5"/>
      <c r="I77" s="5"/>
      <c r="J77" s="5"/>
      <c r="K77" s="5"/>
      <c r="M77" s="31"/>
      <c r="P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J77" s="5"/>
      <c r="AK77" s="5"/>
      <c r="AL77" s="5"/>
    </row>
    <row r="78" spans="8:38" x14ac:dyDescent="0.45">
      <c r="H78" s="5"/>
      <c r="I78" s="5"/>
      <c r="J78" s="5"/>
      <c r="K78" s="5"/>
      <c r="M78" s="31"/>
      <c r="P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J78" s="5"/>
      <c r="AK78" s="5"/>
      <c r="AL78" s="5"/>
    </row>
    <row r="79" spans="8:38" x14ac:dyDescent="0.45">
      <c r="H79" s="5"/>
      <c r="I79" s="5"/>
      <c r="J79" s="5"/>
      <c r="K79" s="5"/>
      <c r="M79" s="31"/>
      <c r="P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J79" s="5"/>
      <c r="AK79" s="5"/>
      <c r="AL79" s="5"/>
    </row>
    <row r="80" spans="8:38" x14ac:dyDescent="0.45">
      <c r="H80" s="5"/>
      <c r="I80" s="5"/>
      <c r="J80" s="5"/>
      <c r="K80" s="5"/>
      <c r="M80" s="31"/>
      <c r="P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J80" s="5"/>
      <c r="AK80" s="5"/>
      <c r="AL80" s="5"/>
    </row>
    <row r="81" spans="8:38" x14ac:dyDescent="0.45">
      <c r="H81" s="5"/>
      <c r="I81" s="5"/>
      <c r="J81" s="5"/>
      <c r="K81" s="5"/>
      <c r="M81" s="31"/>
      <c r="P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J81" s="5"/>
      <c r="AK81" s="5"/>
      <c r="AL81" s="5"/>
    </row>
    <row r="82" spans="8:38" x14ac:dyDescent="0.45">
      <c r="H82" s="5"/>
      <c r="I82" s="5"/>
      <c r="J82" s="5"/>
      <c r="K82" s="5"/>
      <c r="M82" s="31"/>
      <c r="P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J82" s="5"/>
      <c r="AK82" s="5"/>
      <c r="AL82" s="5"/>
    </row>
    <row r="83" spans="8:38" x14ac:dyDescent="0.45">
      <c r="H83" s="5"/>
      <c r="I83" s="5"/>
      <c r="J83" s="5"/>
      <c r="K83" s="5"/>
      <c r="M83" s="31"/>
      <c r="P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J83" s="5"/>
      <c r="AK83" s="5"/>
      <c r="AL83" s="5"/>
    </row>
    <row r="84" spans="8:38" x14ac:dyDescent="0.45">
      <c r="H84" s="5"/>
      <c r="I84" s="5"/>
      <c r="J84" s="5"/>
      <c r="K84" s="5"/>
      <c r="M84" s="31"/>
      <c r="P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J84" s="5"/>
      <c r="AK84" s="5"/>
      <c r="AL84" s="5"/>
    </row>
    <row r="85" spans="8:38" x14ac:dyDescent="0.45">
      <c r="H85" s="5"/>
      <c r="I85" s="5"/>
      <c r="J85" s="5"/>
      <c r="K85" s="5"/>
      <c r="M85" s="31"/>
      <c r="P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J85" s="5"/>
      <c r="AK85" s="5"/>
      <c r="AL85" s="5"/>
    </row>
    <row r="86" spans="8:38" x14ac:dyDescent="0.45">
      <c r="H86" s="5"/>
      <c r="I86" s="5"/>
      <c r="J86" s="5"/>
      <c r="K86" s="5"/>
      <c r="M86" s="31"/>
      <c r="P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J86" s="5"/>
      <c r="AK86" s="5"/>
      <c r="AL86" s="5"/>
    </row>
    <row r="87" spans="8:38" x14ac:dyDescent="0.45">
      <c r="H87" s="5"/>
      <c r="I87" s="5"/>
      <c r="J87" s="5"/>
      <c r="K87" s="5"/>
      <c r="M87" s="31"/>
      <c r="P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J87" s="5"/>
      <c r="AK87" s="5"/>
      <c r="AL87" s="5"/>
    </row>
    <row r="88" spans="8:38" x14ac:dyDescent="0.45">
      <c r="H88" s="5"/>
      <c r="I88" s="5"/>
      <c r="J88" s="5"/>
      <c r="K88" s="5"/>
      <c r="M88" s="31"/>
      <c r="P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J88" s="5"/>
      <c r="AK88" s="5"/>
      <c r="AL88" s="5"/>
    </row>
    <row r="89" spans="8:38" x14ac:dyDescent="0.45">
      <c r="H89" s="5"/>
      <c r="I89" s="5"/>
      <c r="J89" s="5"/>
      <c r="K89" s="5"/>
      <c r="M89" s="31"/>
      <c r="P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J89" s="5"/>
      <c r="AK89" s="5"/>
      <c r="AL89" s="5"/>
    </row>
    <row r="90" spans="8:38" x14ac:dyDescent="0.45">
      <c r="H90" s="5"/>
      <c r="I90" s="5"/>
      <c r="J90" s="5"/>
      <c r="K90" s="5"/>
      <c r="M90" s="31"/>
      <c r="P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J90" s="5"/>
      <c r="AK90" s="5"/>
      <c r="AL90" s="5"/>
    </row>
    <row r="91" spans="8:38" x14ac:dyDescent="0.45">
      <c r="H91" s="5"/>
      <c r="I91" s="5"/>
      <c r="J91" s="5"/>
      <c r="K91" s="5"/>
      <c r="M91" s="31"/>
      <c r="P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J91" s="5"/>
      <c r="AK91" s="5"/>
      <c r="AL91" s="5"/>
    </row>
    <row r="92" spans="8:38" x14ac:dyDescent="0.45">
      <c r="H92" s="5"/>
      <c r="I92" s="5"/>
      <c r="J92" s="5"/>
      <c r="K92" s="5"/>
      <c r="M92" s="31"/>
      <c r="P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J92" s="5"/>
      <c r="AK92" s="5"/>
      <c r="AL92" s="5"/>
    </row>
    <row r="93" spans="8:38" x14ac:dyDescent="0.45">
      <c r="H93" s="5"/>
      <c r="I93" s="5"/>
      <c r="J93" s="5"/>
      <c r="K93" s="5"/>
      <c r="M93" s="31"/>
      <c r="P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J93" s="5"/>
      <c r="AK93" s="5"/>
      <c r="AL93" s="5"/>
    </row>
    <row r="94" spans="8:38" x14ac:dyDescent="0.45">
      <c r="H94" s="5"/>
      <c r="I94" s="5"/>
      <c r="J94" s="5"/>
      <c r="K94" s="5"/>
      <c r="M94" s="31"/>
      <c r="P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J94" s="5"/>
      <c r="AK94" s="5"/>
      <c r="AL94" s="5"/>
    </row>
    <row r="95" spans="8:38" x14ac:dyDescent="0.45">
      <c r="H95" s="5"/>
      <c r="I95" s="5"/>
      <c r="J95" s="5"/>
      <c r="K95" s="5"/>
      <c r="M95" s="31"/>
      <c r="P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J95" s="5"/>
      <c r="AK95" s="5"/>
      <c r="AL95" s="5"/>
    </row>
    <row r="96" spans="8:38" x14ac:dyDescent="0.45">
      <c r="H96" s="5"/>
      <c r="I96" s="5"/>
      <c r="J96" s="5"/>
      <c r="K96" s="5"/>
      <c r="M96" s="31"/>
      <c r="P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J96" s="5"/>
      <c r="AK96" s="5"/>
      <c r="AL96" s="5"/>
    </row>
    <row r="97" spans="8:38" x14ac:dyDescent="0.45">
      <c r="H97" s="5"/>
      <c r="I97" s="5"/>
      <c r="J97" s="5"/>
      <c r="K97" s="5"/>
      <c r="M97" s="31"/>
      <c r="P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J97" s="5"/>
      <c r="AK97" s="5"/>
      <c r="AL97" s="5"/>
    </row>
    <row r="98" spans="8:38" x14ac:dyDescent="0.45">
      <c r="H98" s="5"/>
      <c r="I98" s="5"/>
      <c r="J98" s="5"/>
      <c r="K98" s="5"/>
      <c r="M98" s="31"/>
      <c r="P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J98" s="5"/>
      <c r="AK98" s="5"/>
      <c r="AL98" s="5"/>
    </row>
    <row r="99" spans="8:38" x14ac:dyDescent="0.45">
      <c r="H99" s="5"/>
      <c r="I99" s="5"/>
      <c r="J99" s="5"/>
      <c r="K99" s="5"/>
      <c r="M99" s="31"/>
      <c r="P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J99" s="5"/>
      <c r="AK99" s="5"/>
      <c r="AL99" s="5"/>
    </row>
    <row r="100" spans="8:38" x14ac:dyDescent="0.45">
      <c r="H100" s="5"/>
      <c r="I100" s="5"/>
      <c r="J100" s="5"/>
      <c r="K100" s="5"/>
      <c r="M100" s="31"/>
      <c r="P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J100" s="5"/>
      <c r="AK100" s="5"/>
      <c r="AL100" s="5"/>
    </row>
    <row r="101" spans="8:38" x14ac:dyDescent="0.45">
      <c r="H101" s="5"/>
      <c r="I101" s="5"/>
      <c r="J101" s="5"/>
      <c r="K101" s="5"/>
      <c r="M101" s="31"/>
      <c r="P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J101" s="5"/>
      <c r="AK101" s="5"/>
      <c r="AL101" s="5"/>
    </row>
    <row r="102" spans="8:38" x14ac:dyDescent="0.45">
      <c r="H102" s="5"/>
      <c r="I102" s="5"/>
      <c r="J102" s="5"/>
      <c r="K102" s="5"/>
      <c r="M102" s="31"/>
      <c r="P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J102" s="5"/>
      <c r="AK102" s="5"/>
      <c r="AL102" s="5"/>
    </row>
    <row r="103" spans="8:38" x14ac:dyDescent="0.45">
      <c r="H103" s="5"/>
      <c r="I103" s="5"/>
      <c r="J103" s="5"/>
      <c r="K103" s="5"/>
      <c r="M103" s="31"/>
      <c r="P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J103" s="5"/>
      <c r="AK103" s="5"/>
      <c r="AL103" s="5"/>
    </row>
    <row r="104" spans="8:38" x14ac:dyDescent="0.45">
      <c r="H104" s="5"/>
      <c r="I104" s="5"/>
      <c r="J104" s="5"/>
      <c r="K104" s="5"/>
      <c r="M104" s="31"/>
      <c r="P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J104" s="5"/>
      <c r="AK104" s="5"/>
      <c r="AL104" s="5"/>
    </row>
    <row r="105" spans="8:38" x14ac:dyDescent="0.45">
      <c r="H105" s="5"/>
      <c r="I105" s="5"/>
      <c r="J105" s="5"/>
      <c r="K105" s="5"/>
      <c r="M105" s="31"/>
      <c r="P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J105" s="5"/>
      <c r="AK105" s="5"/>
      <c r="AL105" s="5"/>
    </row>
    <row r="106" spans="8:38" x14ac:dyDescent="0.45">
      <c r="H106" s="5"/>
      <c r="I106" s="5"/>
      <c r="J106" s="5"/>
      <c r="K106" s="5"/>
      <c r="M106" s="31"/>
      <c r="P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J106" s="5"/>
      <c r="AK106" s="5"/>
      <c r="AL106" s="5"/>
    </row>
    <row r="107" spans="8:38" x14ac:dyDescent="0.45">
      <c r="H107" s="5"/>
      <c r="I107" s="5"/>
      <c r="J107" s="5"/>
      <c r="K107" s="5"/>
      <c r="M107" s="31"/>
      <c r="P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J107" s="5"/>
      <c r="AK107" s="5"/>
      <c r="AL107" s="5"/>
    </row>
    <row r="108" spans="8:38" x14ac:dyDescent="0.45">
      <c r="H108" s="5"/>
      <c r="I108" s="5"/>
      <c r="J108" s="5"/>
      <c r="K108" s="5"/>
      <c r="M108" s="31"/>
      <c r="P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J108" s="5"/>
      <c r="AK108" s="5"/>
      <c r="AL108" s="5"/>
    </row>
    <row r="109" spans="8:38" x14ac:dyDescent="0.45">
      <c r="H109" s="5"/>
      <c r="I109" s="5"/>
      <c r="J109" s="5"/>
      <c r="K109" s="5"/>
      <c r="M109" s="31"/>
      <c r="P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J109" s="5"/>
      <c r="AK109" s="5"/>
      <c r="AL109" s="5"/>
    </row>
    <row r="110" spans="8:38" x14ac:dyDescent="0.45">
      <c r="H110" s="5"/>
      <c r="I110" s="5"/>
      <c r="J110" s="5"/>
      <c r="K110" s="5"/>
      <c r="M110" s="31"/>
      <c r="P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J110" s="5"/>
      <c r="AK110" s="5"/>
      <c r="AL110" s="5"/>
    </row>
    <row r="111" spans="8:38" x14ac:dyDescent="0.45">
      <c r="H111" s="5"/>
      <c r="I111" s="5"/>
      <c r="J111" s="5"/>
      <c r="K111" s="5"/>
      <c r="M111" s="31"/>
      <c r="P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J111" s="5"/>
      <c r="AK111" s="5"/>
      <c r="AL111" s="5"/>
    </row>
    <row r="112" spans="8:38" x14ac:dyDescent="0.45">
      <c r="H112" s="5"/>
      <c r="I112" s="5"/>
      <c r="J112" s="5"/>
      <c r="K112" s="5"/>
      <c r="M112" s="31"/>
      <c r="P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J112" s="5"/>
      <c r="AK112" s="5"/>
      <c r="AL112" s="5"/>
    </row>
    <row r="113" spans="8:38" x14ac:dyDescent="0.45">
      <c r="H113" s="5"/>
      <c r="I113" s="5"/>
      <c r="J113" s="5"/>
      <c r="K113" s="5"/>
      <c r="M113" s="31"/>
      <c r="P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J113" s="5"/>
      <c r="AK113" s="5"/>
      <c r="AL113" s="5"/>
    </row>
    <row r="114" spans="8:38" x14ac:dyDescent="0.45">
      <c r="H114" s="5"/>
      <c r="I114" s="5"/>
      <c r="J114" s="5"/>
      <c r="K114" s="5"/>
      <c r="M114" s="31"/>
      <c r="P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J114" s="5"/>
      <c r="AK114" s="5"/>
      <c r="AL114" s="5"/>
    </row>
    <row r="115" spans="8:38" x14ac:dyDescent="0.45">
      <c r="H115" s="5"/>
      <c r="I115" s="5"/>
      <c r="J115" s="5"/>
      <c r="K115" s="5"/>
      <c r="M115" s="31"/>
      <c r="P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J115" s="5"/>
      <c r="AK115" s="5"/>
      <c r="AL115" s="5"/>
    </row>
    <row r="116" spans="8:38" x14ac:dyDescent="0.45">
      <c r="H116" s="5"/>
      <c r="I116" s="5"/>
      <c r="J116" s="5"/>
      <c r="K116" s="5"/>
      <c r="M116" s="31"/>
      <c r="P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J116" s="5"/>
      <c r="AK116" s="5"/>
      <c r="AL116" s="5"/>
    </row>
    <row r="117" spans="8:38" x14ac:dyDescent="0.45">
      <c r="H117" s="5"/>
      <c r="I117" s="5"/>
      <c r="J117" s="5"/>
      <c r="K117" s="5"/>
      <c r="M117" s="31"/>
      <c r="P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J117" s="5"/>
      <c r="AK117" s="5"/>
      <c r="AL117" s="5"/>
    </row>
    <row r="118" spans="8:38" x14ac:dyDescent="0.45">
      <c r="H118" s="5"/>
      <c r="I118" s="5"/>
      <c r="J118" s="5"/>
      <c r="K118" s="5"/>
      <c r="M118" s="31"/>
      <c r="P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J118" s="5"/>
      <c r="AK118" s="5"/>
      <c r="AL118" s="5"/>
    </row>
    <row r="119" spans="8:38" x14ac:dyDescent="0.45">
      <c r="H119" s="5"/>
      <c r="I119" s="5"/>
      <c r="J119" s="5"/>
      <c r="K119" s="5"/>
      <c r="M119" s="31"/>
      <c r="P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J119" s="5"/>
      <c r="AK119" s="5"/>
      <c r="AL119" s="5"/>
    </row>
    <row r="120" spans="8:38" x14ac:dyDescent="0.45">
      <c r="H120" s="5"/>
      <c r="I120" s="5"/>
      <c r="J120" s="5"/>
      <c r="K120" s="5"/>
      <c r="M120" s="31"/>
      <c r="P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J120" s="5"/>
      <c r="AK120" s="5"/>
      <c r="AL120" s="5"/>
    </row>
    <row r="121" spans="8:38" x14ac:dyDescent="0.45">
      <c r="H121" s="5"/>
      <c r="I121" s="5"/>
      <c r="J121" s="5"/>
      <c r="K121" s="5"/>
      <c r="M121" s="31"/>
      <c r="P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J121" s="5"/>
      <c r="AL121" s="5"/>
    </row>
    <row r="122" spans="8:38" x14ac:dyDescent="0.45">
      <c r="H122" s="5"/>
      <c r="I122" s="5"/>
      <c r="J122" s="5"/>
      <c r="K122" s="5"/>
      <c r="M122" s="31"/>
      <c r="P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J122" s="5"/>
      <c r="AL122" s="5"/>
    </row>
    <row r="123" spans="8:38" x14ac:dyDescent="0.45">
      <c r="H123" s="5"/>
      <c r="I123" s="5"/>
      <c r="J123" s="5"/>
      <c r="K123" s="5"/>
      <c r="M123" s="31"/>
      <c r="P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J123" s="5"/>
      <c r="AL123" s="5"/>
    </row>
    <row r="124" spans="8:38" x14ac:dyDescent="0.45">
      <c r="H124" s="5"/>
      <c r="I124" s="5"/>
      <c r="J124" s="5"/>
      <c r="K124" s="5"/>
      <c r="M124" s="31"/>
      <c r="P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J124" s="5"/>
      <c r="AL124" s="5"/>
    </row>
    <row r="125" spans="8:38" x14ac:dyDescent="0.45">
      <c r="H125" s="5"/>
      <c r="I125" s="5"/>
      <c r="J125" s="5"/>
      <c r="K125" s="5"/>
      <c r="M125" s="31"/>
      <c r="P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J125" s="5"/>
      <c r="AL125" s="5"/>
    </row>
    <row r="126" spans="8:38" x14ac:dyDescent="0.45">
      <c r="H126" s="5"/>
      <c r="I126" s="5"/>
      <c r="J126" s="5"/>
      <c r="K126" s="5"/>
      <c r="M126" s="31"/>
      <c r="P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J126" s="5"/>
      <c r="AL126" s="5"/>
    </row>
    <row r="127" spans="8:38" x14ac:dyDescent="0.45">
      <c r="H127" s="5"/>
      <c r="I127" s="5"/>
      <c r="J127" s="5"/>
      <c r="K127" s="5"/>
      <c r="M127" s="31"/>
      <c r="P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J127" s="5"/>
      <c r="AL127" s="5"/>
    </row>
    <row r="128" spans="8:38" x14ac:dyDescent="0.45">
      <c r="H128" s="5"/>
      <c r="I128" s="5"/>
      <c r="J128" s="5"/>
      <c r="K128" s="5"/>
      <c r="M128" s="31"/>
      <c r="P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J128" s="5"/>
      <c r="AL128" s="5"/>
    </row>
    <row r="129" spans="8:38" x14ac:dyDescent="0.45">
      <c r="H129" s="5"/>
      <c r="I129" s="5"/>
      <c r="J129" s="5"/>
      <c r="K129" s="5"/>
      <c r="M129" s="31"/>
      <c r="P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J129" s="5"/>
      <c r="AL129" s="5"/>
    </row>
    <row r="130" spans="8:38" x14ac:dyDescent="0.45">
      <c r="H130" s="5"/>
      <c r="I130" s="5"/>
      <c r="J130" s="5"/>
      <c r="K130" s="5"/>
      <c r="M130" s="31"/>
      <c r="P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J130" s="5"/>
      <c r="AL130" s="5"/>
    </row>
    <row r="131" spans="8:38" x14ac:dyDescent="0.45">
      <c r="H131" s="5"/>
      <c r="I131" s="5"/>
      <c r="J131" s="5"/>
      <c r="K131" s="5"/>
      <c r="M131" s="31"/>
      <c r="P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J131" s="5"/>
      <c r="AL131" s="5"/>
    </row>
    <row r="132" spans="8:38" x14ac:dyDescent="0.45">
      <c r="H132" s="5"/>
      <c r="I132" s="5"/>
      <c r="J132" s="5"/>
      <c r="K132" s="5"/>
      <c r="M132" s="31"/>
      <c r="P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J132" s="5"/>
      <c r="AL132" s="5"/>
    </row>
    <row r="133" spans="8:38" x14ac:dyDescent="0.45">
      <c r="H133" s="5"/>
      <c r="I133" s="5"/>
      <c r="J133" s="5"/>
      <c r="K133" s="5"/>
      <c r="M133" s="31"/>
      <c r="P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J133" s="5"/>
      <c r="AL133" s="5"/>
    </row>
    <row r="134" spans="8:38" x14ac:dyDescent="0.45">
      <c r="H134" s="5"/>
      <c r="I134" s="5"/>
      <c r="J134" s="5"/>
      <c r="K134" s="5"/>
      <c r="M134" s="31"/>
      <c r="P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J134" s="5"/>
      <c r="AL134" s="5"/>
    </row>
    <row r="135" spans="8:38" x14ac:dyDescent="0.45">
      <c r="H135" s="5"/>
      <c r="I135" s="5"/>
      <c r="J135" s="5"/>
      <c r="K135" s="5"/>
      <c r="M135" s="31"/>
      <c r="P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J135" s="5"/>
      <c r="AL135" s="5"/>
    </row>
    <row r="136" spans="8:38" x14ac:dyDescent="0.45">
      <c r="H136" s="5"/>
      <c r="I136" s="5"/>
      <c r="J136" s="5"/>
      <c r="K136" s="5"/>
      <c r="M136" s="31"/>
      <c r="P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J136" s="5"/>
      <c r="AL136" s="5"/>
    </row>
    <row r="137" spans="8:38" x14ac:dyDescent="0.45">
      <c r="H137" s="5"/>
      <c r="I137" s="5"/>
      <c r="J137" s="5"/>
      <c r="K137" s="5"/>
      <c r="M137" s="31"/>
      <c r="P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J137" s="5"/>
      <c r="AL137" s="5"/>
    </row>
    <row r="138" spans="8:38" x14ac:dyDescent="0.45">
      <c r="H138" s="5"/>
      <c r="I138" s="5"/>
      <c r="J138" s="5"/>
      <c r="K138" s="5"/>
      <c r="M138" s="31"/>
      <c r="P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J138" s="5"/>
      <c r="AL138" s="5"/>
    </row>
    <row r="139" spans="8:38" x14ac:dyDescent="0.45">
      <c r="H139" s="5"/>
      <c r="I139" s="5"/>
      <c r="J139" s="5"/>
      <c r="K139" s="5"/>
      <c r="M139" s="31"/>
      <c r="P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J139" s="5"/>
      <c r="AL139" s="5"/>
    </row>
    <row r="140" spans="8:38" x14ac:dyDescent="0.45">
      <c r="H140" s="5"/>
      <c r="I140" s="5"/>
      <c r="J140" s="5"/>
      <c r="K140" s="5"/>
      <c r="M140" s="31"/>
      <c r="P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J140" s="5"/>
      <c r="AL140" s="5"/>
    </row>
  </sheetData>
  <conditionalFormatting sqref="AM1:AM1048576">
    <cfRule type="cellIs" dxfId="25" priority="2" operator="lessThan">
      <formula>0</formula>
    </cfRule>
  </conditionalFormatting>
  <conditionalFormatting sqref="AN31">
    <cfRule type="cellIs" dxfId="24" priority="1" operator="lessThan">
      <formula>0</formula>
    </cfRule>
  </conditionalFormatting>
  <printOptions gridLines="1"/>
  <pageMargins left="0.7" right="0.7" top="1.3958333333333333" bottom="0.75" header="0.3" footer="0.3"/>
  <pageSetup paperSize="5" scale="60" fitToHeight="0" orientation="landscape" r:id="rId1"/>
  <headerFooter>
    <oddHeader>&amp;C&amp;"-,Bold"&amp;14NORTH SHELBY WATER COMPANY
DEPRECIATION SCHEDULE 
SUMMARY SHEET
DECEMBER 31, 2021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AO141"/>
  <sheetViews>
    <sheetView topLeftCell="A11" zoomScale="90" zoomScaleNormal="90" workbookViewId="0">
      <selection activeCell="AH35" sqref="AH35"/>
    </sheetView>
  </sheetViews>
  <sheetFormatPr defaultColWidth="9.3984375" defaultRowHeight="14.25" x14ac:dyDescent="0.45"/>
  <cols>
    <col min="1" max="1" width="42.86328125" customWidth="1"/>
    <col min="2" max="2" width="11.59765625" style="4" bestFit="1" customWidth="1"/>
    <col min="3" max="3" width="3.265625" style="2" bestFit="1" customWidth="1"/>
    <col min="4" max="4" width="3.73046875" style="2" bestFit="1" customWidth="1"/>
    <col min="5" max="5" width="2.73046875" style="2" bestFit="1" customWidth="1"/>
    <col min="6" max="7" width="1.73046875" customWidth="1"/>
    <col min="8" max="8" width="14.3984375" bestFit="1" customWidth="1"/>
    <col min="9" max="9" width="11.73046875" bestFit="1" customWidth="1"/>
    <col min="10" max="10" width="12.59765625" bestFit="1" customWidth="1"/>
    <col min="11" max="11" width="14.3984375" bestFit="1" customWidth="1"/>
    <col min="12" max="12" width="12" style="6" bestFit="1" customWidth="1"/>
    <col min="13" max="13" width="17.3984375" style="17" bestFit="1" customWidth="1"/>
    <col min="14" max="15" width="1.73046875" customWidth="1"/>
    <col min="16" max="16" width="14.3984375" bestFit="1" customWidth="1"/>
    <col min="17" max="17" width="1.73046875" customWidth="1"/>
    <col min="18" max="18" width="12.86328125" hidden="1" customWidth="1"/>
    <col min="19" max="26" width="11.73046875" hidden="1" customWidth="1"/>
    <col min="27" max="27" width="12.86328125" hidden="1" customWidth="1"/>
    <col min="28" max="28" width="11.73046875" hidden="1" customWidth="1"/>
    <col min="29" max="30" width="12.86328125" hidden="1" customWidth="1"/>
    <col min="31" max="33" width="12.86328125" customWidth="1"/>
    <col min="34" max="34" width="12.1328125" style="6" bestFit="1" customWidth="1"/>
    <col min="35" max="35" width="13.1328125" style="6" bestFit="1" customWidth="1"/>
    <col min="36" max="36" width="2.73046875" customWidth="1"/>
    <col min="37" max="37" width="14.3984375" bestFit="1" customWidth="1"/>
    <col min="38" max="38" width="13.86328125" bestFit="1" customWidth="1"/>
    <col min="39" max="39" width="14.3984375" bestFit="1" customWidth="1"/>
    <col min="40" max="40" width="13.3984375" style="5" bestFit="1" customWidth="1"/>
  </cols>
  <sheetData>
    <row r="1" spans="1:40" s="1" customFormat="1" x14ac:dyDescent="0.45">
      <c r="B1" s="4"/>
      <c r="C1" s="2"/>
      <c r="D1" s="2"/>
      <c r="E1" s="2"/>
      <c r="H1" s="21" t="s">
        <v>0</v>
      </c>
      <c r="I1" s="21"/>
      <c r="J1" s="21"/>
      <c r="K1" s="21" t="s">
        <v>1</v>
      </c>
      <c r="L1" s="23">
        <v>2021</v>
      </c>
      <c r="M1" s="21" t="s">
        <v>16</v>
      </c>
      <c r="N1" s="21"/>
      <c r="O1" s="21"/>
      <c r="P1" s="21" t="s">
        <v>2</v>
      </c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2"/>
      <c r="AI1" s="23">
        <v>2021</v>
      </c>
      <c r="AJ1" s="21"/>
      <c r="AK1" s="1" t="s">
        <v>400</v>
      </c>
      <c r="AL1" s="21" t="s">
        <v>9</v>
      </c>
      <c r="AM1" s="21" t="s">
        <v>11</v>
      </c>
      <c r="AN1" s="56" t="s">
        <v>464</v>
      </c>
    </row>
    <row r="2" spans="1:40" s="1" customFormat="1" x14ac:dyDescent="0.45">
      <c r="B2" s="4"/>
      <c r="C2" s="2"/>
      <c r="D2" s="2"/>
      <c r="E2" s="2"/>
      <c r="H2" s="21" t="s">
        <v>3</v>
      </c>
      <c r="I2" s="21" t="s">
        <v>4</v>
      </c>
      <c r="J2" s="21" t="s">
        <v>5</v>
      </c>
      <c r="K2" s="21" t="s">
        <v>3</v>
      </c>
      <c r="L2" s="23" t="s">
        <v>399</v>
      </c>
      <c r="M2" s="21" t="s">
        <v>17</v>
      </c>
      <c r="N2" s="21"/>
      <c r="O2" s="21"/>
      <c r="P2" s="21" t="s">
        <v>6</v>
      </c>
      <c r="Q2" s="21"/>
      <c r="R2" s="21" t="s">
        <v>0</v>
      </c>
      <c r="S2" s="21">
        <v>2006</v>
      </c>
      <c r="T2" s="21">
        <v>2007</v>
      </c>
      <c r="U2" s="21">
        <v>2008</v>
      </c>
      <c r="V2" s="21">
        <v>2009</v>
      </c>
      <c r="W2" s="21">
        <v>2010</v>
      </c>
      <c r="X2" s="21">
        <v>2011</v>
      </c>
      <c r="Y2" s="21">
        <v>2012</v>
      </c>
      <c r="Z2" s="21">
        <v>2013</v>
      </c>
      <c r="AA2" s="21">
        <v>2014</v>
      </c>
      <c r="AB2" s="21">
        <v>2015</v>
      </c>
      <c r="AC2" s="21">
        <v>2016</v>
      </c>
      <c r="AD2" s="21">
        <v>2017</v>
      </c>
      <c r="AE2" s="21">
        <v>2018</v>
      </c>
      <c r="AF2" s="21">
        <v>2019</v>
      </c>
      <c r="AG2" s="21">
        <v>2020</v>
      </c>
      <c r="AH2" s="23">
        <v>2021</v>
      </c>
      <c r="AI2" s="23" t="s">
        <v>5</v>
      </c>
      <c r="AJ2" s="21"/>
      <c r="AK2" s="1" t="s">
        <v>401</v>
      </c>
      <c r="AL2" s="21" t="s">
        <v>10</v>
      </c>
      <c r="AM2" s="21" t="s">
        <v>6</v>
      </c>
      <c r="AN2" s="56" t="s">
        <v>465</v>
      </c>
    </row>
    <row r="3" spans="1:40" x14ac:dyDescent="0.45">
      <c r="A3" s="3" t="s">
        <v>25</v>
      </c>
      <c r="B3" s="28" t="s">
        <v>17</v>
      </c>
      <c r="C3" s="29" t="s">
        <v>20</v>
      </c>
    </row>
    <row r="4" spans="1:40" x14ac:dyDescent="0.45">
      <c r="A4" s="25" t="s">
        <v>245</v>
      </c>
      <c r="B4" s="26">
        <v>39630</v>
      </c>
      <c r="C4" s="27">
        <v>7</v>
      </c>
      <c r="D4" s="4" t="s">
        <v>12</v>
      </c>
      <c r="E4" s="4" t="s">
        <v>13</v>
      </c>
      <c r="H4" s="24">
        <v>93894.39</v>
      </c>
      <c r="I4" s="5"/>
      <c r="J4" s="5"/>
      <c r="K4" s="5"/>
      <c r="L4" s="14"/>
      <c r="M4" s="19"/>
      <c r="P4" s="5">
        <f t="shared" ref="P4:P15" si="0">+K4</f>
        <v>0</v>
      </c>
      <c r="R4" s="13">
        <v>0</v>
      </c>
      <c r="S4" s="13">
        <v>0</v>
      </c>
      <c r="T4" s="13">
        <v>0</v>
      </c>
      <c r="U4" s="13">
        <v>6706.75</v>
      </c>
      <c r="V4" s="13">
        <v>13413.49</v>
      </c>
      <c r="W4" s="13">
        <v>13413.49</v>
      </c>
      <c r="X4" s="13">
        <v>13413.49</v>
      </c>
      <c r="Y4" s="13">
        <v>13413.49</v>
      </c>
      <c r="Z4" s="13">
        <v>13413.49</v>
      </c>
      <c r="AA4" s="13">
        <v>13413.49</v>
      </c>
      <c r="AB4" s="13">
        <v>6706.7</v>
      </c>
      <c r="AC4" s="13">
        <v>0</v>
      </c>
      <c r="AD4" s="13">
        <v>0</v>
      </c>
      <c r="AE4" s="5">
        <v>0</v>
      </c>
      <c r="AF4" s="5">
        <v>0</v>
      </c>
      <c r="AG4" s="5">
        <v>0</v>
      </c>
      <c r="AH4" s="6">
        <f>+IF(P4-AG4-S4-R4-T4-U4-V4-W4-X4-Y4-Z4-AA4-AB4-AC4-AD4-AE4-AF4&gt;1,ROUND(P4/C4,2),0)</f>
        <v>0</v>
      </c>
      <c r="AI4" s="14"/>
      <c r="AJ4" s="5"/>
      <c r="AK4" s="5">
        <f>+AL4-AI4-AH4</f>
        <v>93894.39</v>
      </c>
      <c r="AL4" s="5">
        <f t="shared" ref="AL4:AL10" si="1">SUM(R4:AI4)</f>
        <v>93894.39</v>
      </c>
      <c r="AM4" s="11">
        <f t="shared" ref="AM4:AM30" si="2">+P4-AL4</f>
        <v>-93894.39</v>
      </c>
      <c r="AN4" s="5">
        <f>IF(AM4=0,AL4,0)</f>
        <v>0</v>
      </c>
    </row>
    <row r="5" spans="1:40" x14ac:dyDescent="0.45">
      <c r="A5" s="25" t="s">
        <v>246</v>
      </c>
      <c r="B5" s="26">
        <v>39995</v>
      </c>
      <c r="C5" s="27">
        <v>15</v>
      </c>
      <c r="D5" s="4" t="s">
        <v>12</v>
      </c>
      <c r="E5" s="4" t="s">
        <v>13</v>
      </c>
      <c r="H5" s="24">
        <v>159701.47</v>
      </c>
      <c r="I5" s="5"/>
      <c r="J5" s="5"/>
      <c r="K5" s="5">
        <f t="shared" ref="K5:K15" si="3">+H5+I5-J5</f>
        <v>159701.47</v>
      </c>
      <c r="L5" s="14"/>
      <c r="M5" s="19"/>
      <c r="P5" s="5">
        <f t="shared" si="0"/>
        <v>159701.47</v>
      </c>
      <c r="R5" s="13">
        <v>0</v>
      </c>
      <c r="S5" s="13">
        <v>0</v>
      </c>
      <c r="T5" s="13">
        <v>0</v>
      </c>
      <c r="U5" s="13">
        <v>0</v>
      </c>
      <c r="V5" s="13">
        <v>5323.39</v>
      </c>
      <c r="W5" s="13">
        <v>10646.77</v>
      </c>
      <c r="X5" s="13">
        <v>10646.77</v>
      </c>
      <c r="Y5" s="13">
        <v>10646.77</v>
      </c>
      <c r="Z5" s="13">
        <v>10646.77</v>
      </c>
      <c r="AA5" s="13">
        <v>10646.77</v>
      </c>
      <c r="AB5" s="13">
        <v>10646.77</v>
      </c>
      <c r="AC5" s="13">
        <v>10646.77</v>
      </c>
      <c r="AD5" s="13">
        <v>10646.76</v>
      </c>
      <c r="AE5" s="13">
        <v>10646.76</v>
      </c>
      <c r="AF5" s="13">
        <v>10646.76</v>
      </c>
      <c r="AG5" s="13">
        <v>10646.76</v>
      </c>
      <c r="AH5" s="6">
        <f t="shared" ref="AH5:AH30" si="4">+IF(P5-AG5-S5-R5-T5-U5-V5-W5-X5-Y5-Z5-AA5-AB5-AC5-AD5-AE5-AF5&gt;1,ROUND(P5/C5,2),0)</f>
        <v>10646.76</v>
      </c>
      <c r="AI5" s="14"/>
      <c r="AJ5" s="5"/>
      <c r="AK5" s="5">
        <f t="shared" ref="AK5:AK30" si="5">+AL5-AI5-AH5</f>
        <v>122437.81999999999</v>
      </c>
      <c r="AL5" s="5">
        <f t="shared" si="1"/>
        <v>133084.57999999999</v>
      </c>
      <c r="AM5" s="11">
        <f t="shared" si="2"/>
        <v>26616.890000000014</v>
      </c>
      <c r="AN5" s="5">
        <f t="shared" ref="AN5:AN30" si="6">IF(AM5=0,AL5,0)</f>
        <v>0</v>
      </c>
    </row>
    <row r="6" spans="1:40" x14ac:dyDescent="0.45">
      <c r="A6" s="25" t="s">
        <v>247</v>
      </c>
      <c r="B6" s="26">
        <v>39995</v>
      </c>
      <c r="C6" s="27">
        <v>15</v>
      </c>
      <c r="D6" s="4" t="s">
        <v>12</v>
      </c>
      <c r="E6" s="4" t="s">
        <v>13</v>
      </c>
      <c r="H6" s="24">
        <v>291535.51</v>
      </c>
      <c r="I6" s="5"/>
      <c r="J6" s="5"/>
      <c r="K6" s="5">
        <f t="shared" si="3"/>
        <v>291535.51</v>
      </c>
      <c r="L6" s="14"/>
      <c r="M6" s="19"/>
      <c r="P6" s="5">
        <f t="shared" si="0"/>
        <v>291535.51</v>
      </c>
      <c r="R6" s="13">
        <v>0</v>
      </c>
      <c r="S6" s="13">
        <v>0</v>
      </c>
      <c r="T6" s="13">
        <v>0</v>
      </c>
      <c r="U6" s="13">
        <v>0</v>
      </c>
      <c r="V6" s="13">
        <v>9717.85</v>
      </c>
      <c r="W6" s="13">
        <v>19435.7</v>
      </c>
      <c r="X6" s="13">
        <v>19435.7</v>
      </c>
      <c r="Y6" s="13">
        <v>19435.7</v>
      </c>
      <c r="Z6" s="13">
        <v>19435.7</v>
      </c>
      <c r="AA6" s="13">
        <v>19435.7</v>
      </c>
      <c r="AB6" s="13">
        <v>19435.7</v>
      </c>
      <c r="AC6" s="13">
        <v>19435.7</v>
      </c>
      <c r="AD6" s="13">
        <v>19435.7</v>
      </c>
      <c r="AE6" s="13">
        <v>19435.7</v>
      </c>
      <c r="AF6" s="13">
        <v>19435.7</v>
      </c>
      <c r="AG6" s="13">
        <v>19435.7</v>
      </c>
      <c r="AH6" s="6">
        <f t="shared" si="4"/>
        <v>19435.7</v>
      </c>
      <c r="AI6" s="14"/>
      <c r="AJ6" s="5"/>
      <c r="AK6" s="5">
        <f t="shared" si="5"/>
        <v>223510.55000000005</v>
      </c>
      <c r="AL6" s="5">
        <f t="shared" si="1"/>
        <v>242946.25000000006</v>
      </c>
      <c r="AM6" s="11">
        <f t="shared" si="2"/>
        <v>48589.259999999951</v>
      </c>
      <c r="AN6" s="5">
        <f t="shared" si="6"/>
        <v>0</v>
      </c>
    </row>
    <row r="7" spans="1:40" x14ac:dyDescent="0.45">
      <c r="A7" s="25" t="s">
        <v>247</v>
      </c>
      <c r="B7" s="26">
        <v>40269</v>
      </c>
      <c r="C7" s="27">
        <v>15</v>
      </c>
      <c r="D7" s="4" t="s">
        <v>12</v>
      </c>
      <c r="E7" s="4" t="s">
        <v>13</v>
      </c>
      <c r="H7" s="24">
        <v>37249.24</v>
      </c>
      <c r="I7" s="5"/>
      <c r="J7" s="5"/>
      <c r="K7" s="5">
        <f t="shared" si="3"/>
        <v>37249.24</v>
      </c>
      <c r="L7" s="14"/>
      <c r="M7" s="19"/>
      <c r="P7" s="5">
        <f t="shared" si="0"/>
        <v>37249.24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1862.48</v>
      </c>
      <c r="X7" s="13">
        <v>2483.31</v>
      </c>
      <c r="Y7" s="13">
        <v>2483.31</v>
      </c>
      <c r="Z7" s="13">
        <v>2483.31</v>
      </c>
      <c r="AA7" s="13">
        <v>2483.31</v>
      </c>
      <c r="AB7" s="13">
        <v>2483.31</v>
      </c>
      <c r="AC7" s="13">
        <v>2483.31</v>
      </c>
      <c r="AD7" s="13">
        <v>2483.2800000000002</v>
      </c>
      <c r="AE7" s="13">
        <v>2483.2800000000002</v>
      </c>
      <c r="AF7" s="13">
        <v>2483.2800000000002</v>
      </c>
      <c r="AG7" s="13">
        <v>2483.2800000000002</v>
      </c>
      <c r="AH7" s="6">
        <f t="shared" si="4"/>
        <v>2483.2800000000002</v>
      </c>
      <c r="AI7" s="14"/>
      <c r="AJ7" s="5"/>
      <c r="AK7" s="5">
        <f t="shared" si="5"/>
        <v>26695.459999999995</v>
      </c>
      <c r="AL7" s="5">
        <f t="shared" si="1"/>
        <v>29178.739999999994</v>
      </c>
      <c r="AM7" s="11">
        <f t="shared" si="2"/>
        <v>8070.5000000000036</v>
      </c>
      <c r="AN7" s="5">
        <f t="shared" si="6"/>
        <v>0</v>
      </c>
    </row>
    <row r="8" spans="1:40" x14ac:dyDescent="0.45">
      <c r="A8" s="25" t="s">
        <v>248</v>
      </c>
      <c r="B8" s="26">
        <v>41609</v>
      </c>
      <c r="C8" s="27">
        <v>20</v>
      </c>
      <c r="D8" s="4" t="s">
        <v>12</v>
      </c>
      <c r="E8" s="4" t="s">
        <v>13</v>
      </c>
      <c r="H8" s="24">
        <v>978172.27</v>
      </c>
      <c r="I8" s="5"/>
      <c r="J8" s="5"/>
      <c r="K8" s="5">
        <f t="shared" si="3"/>
        <v>978172.27</v>
      </c>
      <c r="L8" s="14"/>
      <c r="M8" s="19"/>
      <c r="P8" s="5">
        <f t="shared" si="0"/>
        <v>978172.27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4076</v>
      </c>
      <c r="AA8" s="13">
        <v>48909</v>
      </c>
      <c r="AB8" s="13">
        <v>48909</v>
      </c>
      <c r="AC8" s="13">
        <v>48909</v>
      </c>
      <c r="AD8" s="13">
        <v>48908.61</v>
      </c>
      <c r="AE8" s="13">
        <v>48908.61</v>
      </c>
      <c r="AF8" s="13">
        <v>48908.61</v>
      </c>
      <c r="AG8" s="13">
        <v>48908.61</v>
      </c>
      <c r="AH8" s="6">
        <f t="shared" si="4"/>
        <v>48908.61</v>
      </c>
      <c r="AI8" s="14"/>
      <c r="AJ8" s="5"/>
      <c r="AK8" s="5">
        <f t="shared" si="5"/>
        <v>346437.43999999994</v>
      </c>
      <c r="AL8" s="5">
        <f t="shared" si="1"/>
        <v>395346.04999999993</v>
      </c>
      <c r="AM8" s="11">
        <f t="shared" si="2"/>
        <v>582826.22000000009</v>
      </c>
      <c r="AN8" s="5">
        <f t="shared" si="6"/>
        <v>0</v>
      </c>
    </row>
    <row r="9" spans="1:40" x14ac:dyDescent="0.45">
      <c r="A9" s="25" t="s">
        <v>249</v>
      </c>
      <c r="B9" s="26">
        <v>42248</v>
      </c>
      <c r="C9" s="27">
        <v>20</v>
      </c>
      <c r="D9" s="4" t="s">
        <v>12</v>
      </c>
      <c r="E9" s="4" t="s">
        <v>13</v>
      </c>
      <c r="H9" s="24">
        <v>302800</v>
      </c>
      <c r="I9" s="5"/>
      <c r="J9" s="5"/>
      <c r="K9" s="5">
        <f t="shared" si="3"/>
        <v>302800</v>
      </c>
      <c r="L9" s="14"/>
      <c r="M9" s="19"/>
      <c r="P9" s="5">
        <f t="shared" si="0"/>
        <v>302800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5046.67</v>
      </c>
      <c r="AC9" s="13">
        <v>15140</v>
      </c>
      <c r="AD9" s="13">
        <v>15140</v>
      </c>
      <c r="AE9" s="13">
        <v>15140</v>
      </c>
      <c r="AF9" s="13">
        <v>15140</v>
      </c>
      <c r="AG9" s="13">
        <v>15140</v>
      </c>
      <c r="AH9" s="6">
        <f t="shared" si="4"/>
        <v>15140</v>
      </c>
      <c r="AI9" s="14"/>
      <c r="AJ9" s="5"/>
      <c r="AK9" s="5">
        <f t="shared" si="5"/>
        <v>80746.67</v>
      </c>
      <c r="AL9" s="5">
        <f t="shared" si="1"/>
        <v>95886.67</v>
      </c>
      <c r="AM9" s="11">
        <f t="shared" si="2"/>
        <v>206913.33000000002</v>
      </c>
      <c r="AN9" s="5">
        <f t="shared" si="6"/>
        <v>0</v>
      </c>
    </row>
    <row r="10" spans="1:40" x14ac:dyDescent="0.45">
      <c r="A10" s="25" t="s">
        <v>447</v>
      </c>
      <c r="B10" s="26">
        <v>43009</v>
      </c>
      <c r="C10" s="27">
        <v>20</v>
      </c>
      <c r="D10" s="4" t="s">
        <v>12</v>
      </c>
      <c r="E10" s="4" t="s">
        <v>13</v>
      </c>
      <c r="H10" s="24">
        <v>339624.51</v>
      </c>
      <c r="I10" s="5"/>
      <c r="J10" s="5"/>
      <c r="K10" s="5">
        <f t="shared" si="3"/>
        <v>339624.51</v>
      </c>
      <c r="L10" s="14"/>
      <c r="M10" s="19"/>
      <c r="P10" s="5">
        <f t="shared" si="0"/>
        <v>339624.51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>
        <v>0</v>
      </c>
      <c r="AD10" s="13">
        <v>8490.6149999999998</v>
      </c>
      <c r="AE10" s="13">
        <v>16981.23</v>
      </c>
      <c r="AF10" s="13">
        <v>16981.23</v>
      </c>
      <c r="AG10" s="13">
        <v>16981.23</v>
      </c>
      <c r="AH10" s="6">
        <f t="shared" si="4"/>
        <v>16981.23</v>
      </c>
      <c r="AI10" s="14"/>
      <c r="AJ10" s="5"/>
      <c r="AK10" s="5">
        <f t="shared" si="5"/>
        <v>59434.304999999993</v>
      </c>
      <c r="AL10" s="5">
        <f t="shared" si="1"/>
        <v>76415.534999999989</v>
      </c>
      <c r="AM10" s="11">
        <f t="shared" si="2"/>
        <v>263208.97500000003</v>
      </c>
      <c r="AN10" s="5">
        <f t="shared" si="6"/>
        <v>0</v>
      </c>
    </row>
    <row r="11" spans="1:40" x14ac:dyDescent="0.45">
      <c r="A11" s="25" t="s">
        <v>449</v>
      </c>
      <c r="B11" s="26">
        <v>43009</v>
      </c>
      <c r="C11" s="27">
        <v>5</v>
      </c>
      <c r="D11" s="4" t="s">
        <v>12</v>
      </c>
      <c r="E11" s="4" t="s">
        <v>13</v>
      </c>
      <c r="H11" s="24">
        <v>15965</v>
      </c>
      <c r="I11" s="5"/>
      <c r="J11" s="5"/>
      <c r="K11" s="5">
        <f t="shared" si="3"/>
        <v>15965</v>
      </c>
      <c r="L11" s="14"/>
      <c r="M11" s="19"/>
      <c r="P11" s="5">
        <f t="shared" si="0"/>
        <v>15965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>
        <v>1596.5</v>
      </c>
      <c r="AE11" s="13">
        <v>3193</v>
      </c>
      <c r="AF11" s="13">
        <v>3193</v>
      </c>
      <c r="AG11" s="13">
        <v>3193</v>
      </c>
      <c r="AH11" s="6">
        <f t="shared" si="4"/>
        <v>3193</v>
      </c>
      <c r="AI11" s="14"/>
      <c r="AJ11" s="5"/>
      <c r="AK11" s="5">
        <f t="shared" si="5"/>
        <v>11175.5</v>
      </c>
      <c r="AL11" s="5">
        <f t="shared" ref="AL11:AL30" si="7">SUM(R11:AI11)</f>
        <v>14368.5</v>
      </c>
      <c r="AM11" s="11">
        <f t="shared" si="2"/>
        <v>1596.5</v>
      </c>
      <c r="AN11" s="5">
        <f t="shared" si="6"/>
        <v>0</v>
      </c>
    </row>
    <row r="12" spans="1:40" x14ac:dyDescent="0.45">
      <c r="A12" s="25" t="s">
        <v>455</v>
      </c>
      <c r="B12" s="26">
        <v>43009</v>
      </c>
      <c r="C12" s="27">
        <v>5</v>
      </c>
      <c r="D12" s="4" t="s">
        <v>12</v>
      </c>
      <c r="E12" s="4" t="s">
        <v>13</v>
      </c>
      <c r="H12" s="24">
        <v>33787.5</v>
      </c>
      <c r="I12" s="5"/>
      <c r="J12" s="5"/>
      <c r="K12" s="5">
        <f t="shared" si="3"/>
        <v>33787.5</v>
      </c>
      <c r="L12" s="14"/>
      <c r="M12" s="19"/>
      <c r="P12" s="5">
        <f t="shared" si="0"/>
        <v>33787.5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>
        <v>3378.75</v>
      </c>
      <c r="AE12" s="13">
        <v>6757.5</v>
      </c>
      <c r="AF12" s="13">
        <v>6757.5</v>
      </c>
      <c r="AG12" s="13">
        <v>6757.5</v>
      </c>
      <c r="AH12" s="6">
        <f t="shared" si="4"/>
        <v>6757.5</v>
      </c>
      <c r="AI12" s="14"/>
      <c r="AJ12" s="5"/>
      <c r="AK12" s="5">
        <f t="shared" si="5"/>
        <v>23651.25</v>
      </c>
      <c r="AL12" s="5">
        <f t="shared" si="7"/>
        <v>30408.75</v>
      </c>
      <c r="AM12" s="11">
        <f t="shared" si="2"/>
        <v>3378.75</v>
      </c>
      <c r="AN12" s="5">
        <f t="shared" si="6"/>
        <v>0</v>
      </c>
    </row>
    <row r="13" spans="1:40" x14ac:dyDescent="0.45">
      <c r="A13" s="25" t="s">
        <v>481</v>
      </c>
      <c r="B13" s="26">
        <v>43641</v>
      </c>
      <c r="C13" s="27">
        <v>5</v>
      </c>
      <c r="D13" s="4" t="s">
        <v>12</v>
      </c>
      <c r="E13" s="4" t="s">
        <v>13</v>
      </c>
      <c r="H13" s="24">
        <v>16273.74</v>
      </c>
      <c r="I13" s="5"/>
      <c r="J13" s="5"/>
      <c r="K13" s="5">
        <f t="shared" si="3"/>
        <v>16273.74</v>
      </c>
      <c r="L13" s="14"/>
      <c r="M13" s="19"/>
      <c r="P13" s="5">
        <f t="shared" si="0"/>
        <v>16273.74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>
        <v>1627.375</v>
      </c>
      <c r="AG13" s="13">
        <v>3254.75</v>
      </c>
      <c r="AH13" s="6">
        <f t="shared" si="4"/>
        <v>3254.75</v>
      </c>
      <c r="AI13" s="14"/>
      <c r="AJ13" s="5"/>
      <c r="AK13" s="5">
        <f t="shared" si="5"/>
        <v>4882.125</v>
      </c>
      <c r="AL13" s="5">
        <f t="shared" si="7"/>
        <v>8136.875</v>
      </c>
      <c r="AM13" s="11">
        <f t="shared" si="2"/>
        <v>8136.8649999999998</v>
      </c>
      <c r="AN13" s="5">
        <f t="shared" si="6"/>
        <v>0</v>
      </c>
    </row>
    <row r="14" spans="1:40" x14ac:dyDescent="0.45">
      <c r="A14" s="25" t="s">
        <v>507</v>
      </c>
      <c r="B14" s="26">
        <v>43895</v>
      </c>
      <c r="C14" s="27">
        <v>5</v>
      </c>
      <c r="D14" s="4" t="s">
        <v>12</v>
      </c>
      <c r="E14" s="4" t="s">
        <v>13</v>
      </c>
      <c r="H14" s="24">
        <v>7433.78</v>
      </c>
      <c r="I14" s="5"/>
      <c r="J14" s="5"/>
      <c r="K14" s="5">
        <f t="shared" si="3"/>
        <v>7433.78</v>
      </c>
      <c r="L14" s="14"/>
      <c r="M14" s="19"/>
      <c r="P14" s="5">
        <f t="shared" si="0"/>
        <v>7433.78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>
        <v>743.38</v>
      </c>
      <c r="AH14" s="6">
        <f t="shared" si="4"/>
        <v>1486.76</v>
      </c>
      <c r="AI14" s="14"/>
      <c r="AJ14" s="5"/>
      <c r="AK14" s="5">
        <f t="shared" si="5"/>
        <v>743.37999999999988</v>
      </c>
      <c r="AL14" s="5">
        <f t="shared" si="7"/>
        <v>2230.14</v>
      </c>
      <c r="AM14" s="11">
        <f t="shared" si="2"/>
        <v>5203.6399999999994</v>
      </c>
      <c r="AN14" s="5">
        <f t="shared" si="6"/>
        <v>0</v>
      </c>
    </row>
    <row r="15" spans="1:40" x14ac:dyDescent="0.45">
      <c r="A15" s="25"/>
      <c r="B15" s="26"/>
      <c r="C15" s="27"/>
      <c r="D15" s="4" t="s">
        <v>12</v>
      </c>
      <c r="E15" s="4" t="s">
        <v>13</v>
      </c>
      <c r="H15" s="24"/>
      <c r="I15" s="5"/>
      <c r="J15" s="5"/>
      <c r="K15" s="5">
        <f t="shared" si="3"/>
        <v>0</v>
      </c>
      <c r="L15" s="14"/>
      <c r="M15" s="19"/>
      <c r="P15" s="5">
        <f t="shared" si="0"/>
        <v>0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6">
        <f t="shared" si="4"/>
        <v>0</v>
      </c>
      <c r="AI15" s="14"/>
      <c r="AJ15" s="5"/>
      <c r="AK15" s="5">
        <f t="shared" si="5"/>
        <v>0</v>
      </c>
      <c r="AL15" s="5">
        <f t="shared" si="7"/>
        <v>0</v>
      </c>
      <c r="AM15" s="11">
        <f t="shared" si="2"/>
        <v>0</v>
      </c>
      <c r="AN15" s="5">
        <f t="shared" si="6"/>
        <v>0</v>
      </c>
    </row>
    <row r="16" spans="1:40" x14ac:dyDescent="0.45">
      <c r="A16" s="25"/>
      <c r="B16" s="26"/>
      <c r="C16" s="27"/>
      <c r="D16" s="4" t="s">
        <v>12</v>
      </c>
      <c r="E16" s="4" t="s">
        <v>13</v>
      </c>
      <c r="H16" s="24"/>
      <c r="I16" s="5"/>
      <c r="J16" s="5"/>
      <c r="K16" s="5">
        <f t="shared" ref="K16:K30" si="8">+H16+I16-J16</f>
        <v>0</v>
      </c>
      <c r="L16" s="14"/>
      <c r="M16" s="19"/>
      <c r="P16" s="5">
        <f t="shared" ref="P16:P30" si="9">+K16</f>
        <v>0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6">
        <f t="shared" si="4"/>
        <v>0</v>
      </c>
      <c r="AI16" s="14"/>
      <c r="AJ16" s="5"/>
      <c r="AK16" s="5">
        <f t="shared" si="5"/>
        <v>0</v>
      </c>
      <c r="AL16" s="5">
        <f t="shared" si="7"/>
        <v>0</v>
      </c>
      <c r="AM16" s="11">
        <f t="shared" si="2"/>
        <v>0</v>
      </c>
      <c r="AN16" s="5">
        <f t="shared" si="6"/>
        <v>0</v>
      </c>
    </row>
    <row r="17" spans="1:40" x14ac:dyDescent="0.45">
      <c r="A17" s="25"/>
      <c r="B17" s="26"/>
      <c r="C17" s="27"/>
      <c r="D17" s="4" t="s">
        <v>12</v>
      </c>
      <c r="E17" s="4" t="s">
        <v>13</v>
      </c>
      <c r="H17" s="24"/>
      <c r="I17" s="5"/>
      <c r="J17" s="5"/>
      <c r="K17" s="5">
        <f t="shared" si="8"/>
        <v>0</v>
      </c>
      <c r="L17" s="14"/>
      <c r="M17" s="19"/>
      <c r="P17" s="5">
        <f t="shared" si="9"/>
        <v>0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6">
        <f t="shared" si="4"/>
        <v>0</v>
      </c>
      <c r="AI17" s="14"/>
      <c r="AJ17" s="5"/>
      <c r="AK17" s="5">
        <f t="shared" si="5"/>
        <v>0</v>
      </c>
      <c r="AL17" s="5">
        <f t="shared" si="7"/>
        <v>0</v>
      </c>
      <c r="AM17" s="11">
        <f t="shared" si="2"/>
        <v>0</v>
      </c>
      <c r="AN17" s="5">
        <f t="shared" si="6"/>
        <v>0</v>
      </c>
    </row>
    <row r="18" spans="1:40" x14ac:dyDescent="0.45">
      <c r="A18" s="25"/>
      <c r="B18" s="26"/>
      <c r="C18" s="27"/>
      <c r="D18" s="4" t="s">
        <v>12</v>
      </c>
      <c r="E18" s="4" t="s">
        <v>13</v>
      </c>
      <c r="H18" s="24"/>
      <c r="I18" s="5"/>
      <c r="J18" s="5"/>
      <c r="K18" s="5">
        <f t="shared" si="8"/>
        <v>0</v>
      </c>
      <c r="L18" s="14"/>
      <c r="M18" s="19"/>
      <c r="P18" s="5">
        <f t="shared" si="9"/>
        <v>0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6">
        <f t="shared" si="4"/>
        <v>0</v>
      </c>
      <c r="AI18" s="14"/>
      <c r="AJ18" s="5"/>
      <c r="AK18" s="5">
        <f t="shared" si="5"/>
        <v>0</v>
      </c>
      <c r="AL18" s="5">
        <f t="shared" si="7"/>
        <v>0</v>
      </c>
      <c r="AM18" s="11">
        <f t="shared" si="2"/>
        <v>0</v>
      </c>
      <c r="AN18" s="5">
        <f t="shared" si="6"/>
        <v>0</v>
      </c>
    </row>
    <row r="19" spans="1:40" x14ac:dyDescent="0.45">
      <c r="A19" s="25"/>
      <c r="B19" s="26"/>
      <c r="C19" s="27"/>
      <c r="D19" s="4" t="s">
        <v>12</v>
      </c>
      <c r="E19" s="4" t="s">
        <v>13</v>
      </c>
      <c r="H19" s="24"/>
      <c r="I19" s="5"/>
      <c r="J19" s="5"/>
      <c r="K19" s="5">
        <f t="shared" si="8"/>
        <v>0</v>
      </c>
      <c r="L19" s="14"/>
      <c r="M19" s="19"/>
      <c r="P19" s="5">
        <f t="shared" si="9"/>
        <v>0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6">
        <f t="shared" si="4"/>
        <v>0</v>
      </c>
      <c r="AI19" s="14"/>
      <c r="AJ19" s="5"/>
      <c r="AK19" s="5">
        <f t="shared" si="5"/>
        <v>0</v>
      </c>
      <c r="AL19" s="5">
        <f t="shared" si="7"/>
        <v>0</v>
      </c>
      <c r="AM19" s="11">
        <f t="shared" si="2"/>
        <v>0</v>
      </c>
      <c r="AN19" s="5">
        <f t="shared" si="6"/>
        <v>0</v>
      </c>
    </row>
    <row r="20" spans="1:40" x14ac:dyDescent="0.45">
      <c r="A20" s="25"/>
      <c r="B20" s="26"/>
      <c r="C20" s="27"/>
      <c r="D20" s="4" t="s">
        <v>12</v>
      </c>
      <c r="E20" s="4" t="s">
        <v>13</v>
      </c>
      <c r="H20" s="24"/>
      <c r="I20" s="5"/>
      <c r="J20" s="5"/>
      <c r="K20" s="5">
        <f t="shared" si="8"/>
        <v>0</v>
      </c>
      <c r="L20" s="14"/>
      <c r="M20" s="19"/>
      <c r="P20" s="5">
        <f t="shared" si="9"/>
        <v>0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6">
        <f t="shared" si="4"/>
        <v>0</v>
      </c>
      <c r="AI20" s="14"/>
      <c r="AJ20" s="5"/>
      <c r="AK20" s="5">
        <f t="shared" si="5"/>
        <v>0</v>
      </c>
      <c r="AL20" s="5">
        <f t="shared" si="7"/>
        <v>0</v>
      </c>
      <c r="AM20" s="11">
        <f t="shared" si="2"/>
        <v>0</v>
      </c>
      <c r="AN20" s="5">
        <f t="shared" si="6"/>
        <v>0</v>
      </c>
    </row>
    <row r="21" spans="1:40" x14ac:dyDescent="0.45">
      <c r="A21" s="25"/>
      <c r="B21" s="26"/>
      <c r="C21" s="27"/>
      <c r="D21" s="4" t="s">
        <v>12</v>
      </c>
      <c r="E21" s="4" t="s">
        <v>13</v>
      </c>
      <c r="H21" s="24"/>
      <c r="I21" s="5"/>
      <c r="J21" s="5"/>
      <c r="K21" s="5">
        <f t="shared" si="8"/>
        <v>0</v>
      </c>
      <c r="L21" s="14"/>
      <c r="M21" s="19"/>
      <c r="P21" s="5">
        <f t="shared" si="9"/>
        <v>0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6">
        <f t="shared" si="4"/>
        <v>0</v>
      </c>
      <c r="AI21" s="14"/>
      <c r="AJ21" s="5"/>
      <c r="AK21" s="5">
        <f t="shared" si="5"/>
        <v>0</v>
      </c>
      <c r="AL21" s="5">
        <f t="shared" si="7"/>
        <v>0</v>
      </c>
      <c r="AM21" s="11">
        <f t="shared" si="2"/>
        <v>0</v>
      </c>
      <c r="AN21" s="5">
        <f t="shared" si="6"/>
        <v>0</v>
      </c>
    </row>
    <row r="22" spans="1:40" x14ac:dyDescent="0.45">
      <c r="A22" s="25"/>
      <c r="B22" s="26"/>
      <c r="C22" s="27"/>
      <c r="D22" s="4" t="s">
        <v>12</v>
      </c>
      <c r="E22" s="4" t="s">
        <v>13</v>
      </c>
      <c r="H22" s="24"/>
      <c r="I22" s="5"/>
      <c r="J22" s="5"/>
      <c r="K22" s="5">
        <f t="shared" si="8"/>
        <v>0</v>
      </c>
      <c r="L22" s="14"/>
      <c r="M22" s="19"/>
      <c r="P22" s="5">
        <f t="shared" si="9"/>
        <v>0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6">
        <f t="shared" si="4"/>
        <v>0</v>
      </c>
      <c r="AI22" s="14"/>
      <c r="AJ22" s="5"/>
      <c r="AK22" s="5">
        <f t="shared" si="5"/>
        <v>0</v>
      </c>
      <c r="AL22" s="5">
        <f t="shared" si="7"/>
        <v>0</v>
      </c>
      <c r="AM22" s="11">
        <f t="shared" si="2"/>
        <v>0</v>
      </c>
      <c r="AN22" s="5">
        <f t="shared" si="6"/>
        <v>0</v>
      </c>
    </row>
    <row r="23" spans="1:40" x14ac:dyDescent="0.45">
      <c r="A23" s="25"/>
      <c r="B23" s="26"/>
      <c r="C23" s="27"/>
      <c r="D23" s="4" t="s">
        <v>12</v>
      </c>
      <c r="E23" s="4" t="s">
        <v>13</v>
      </c>
      <c r="H23" s="24"/>
      <c r="I23" s="5"/>
      <c r="J23" s="5"/>
      <c r="K23" s="5">
        <f t="shared" si="8"/>
        <v>0</v>
      </c>
      <c r="L23" s="14"/>
      <c r="M23" s="19"/>
      <c r="P23" s="5">
        <f t="shared" si="9"/>
        <v>0</v>
      </c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6">
        <f t="shared" si="4"/>
        <v>0</v>
      </c>
      <c r="AI23" s="14"/>
      <c r="AJ23" s="5"/>
      <c r="AK23" s="5">
        <f t="shared" si="5"/>
        <v>0</v>
      </c>
      <c r="AL23" s="5">
        <f t="shared" si="7"/>
        <v>0</v>
      </c>
      <c r="AM23" s="11">
        <f t="shared" si="2"/>
        <v>0</v>
      </c>
      <c r="AN23" s="5">
        <f t="shared" si="6"/>
        <v>0</v>
      </c>
    </row>
    <row r="24" spans="1:40" x14ac:dyDescent="0.45">
      <c r="A24" s="25"/>
      <c r="B24" s="26"/>
      <c r="C24" s="27"/>
      <c r="D24" s="4" t="s">
        <v>12</v>
      </c>
      <c r="E24" s="4" t="s">
        <v>13</v>
      </c>
      <c r="H24" s="24"/>
      <c r="I24" s="5"/>
      <c r="J24" s="5"/>
      <c r="K24" s="5">
        <f t="shared" si="8"/>
        <v>0</v>
      </c>
      <c r="L24" s="14"/>
      <c r="M24" s="19"/>
      <c r="P24" s="5">
        <f t="shared" si="9"/>
        <v>0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6">
        <f t="shared" si="4"/>
        <v>0</v>
      </c>
      <c r="AI24" s="14"/>
      <c r="AJ24" s="5"/>
      <c r="AK24" s="5">
        <f t="shared" si="5"/>
        <v>0</v>
      </c>
      <c r="AL24" s="5">
        <f t="shared" si="7"/>
        <v>0</v>
      </c>
      <c r="AM24" s="11">
        <f t="shared" si="2"/>
        <v>0</v>
      </c>
      <c r="AN24" s="5">
        <f t="shared" si="6"/>
        <v>0</v>
      </c>
    </row>
    <row r="25" spans="1:40" x14ac:dyDescent="0.45">
      <c r="A25" s="25"/>
      <c r="B25" s="26"/>
      <c r="C25" s="27"/>
      <c r="D25" s="4" t="s">
        <v>12</v>
      </c>
      <c r="E25" s="4" t="s">
        <v>13</v>
      </c>
      <c r="H25" s="24"/>
      <c r="I25" s="5"/>
      <c r="J25" s="5"/>
      <c r="K25" s="5">
        <f t="shared" si="8"/>
        <v>0</v>
      </c>
      <c r="L25" s="14"/>
      <c r="M25" s="19"/>
      <c r="P25" s="5">
        <f t="shared" si="9"/>
        <v>0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6">
        <f t="shared" si="4"/>
        <v>0</v>
      </c>
      <c r="AI25" s="14"/>
      <c r="AJ25" s="5"/>
      <c r="AK25" s="5">
        <f t="shared" si="5"/>
        <v>0</v>
      </c>
      <c r="AL25" s="5">
        <f t="shared" si="7"/>
        <v>0</v>
      </c>
      <c r="AM25" s="11">
        <f t="shared" si="2"/>
        <v>0</v>
      </c>
      <c r="AN25" s="5">
        <f t="shared" si="6"/>
        <v>0</v>
      </c>
    </row>
    <row r="26" spans="1:40" x14ac:dyDescent="0.45">
      <c r="A26" s="25"/>
      <c r="B26" s="26"/>
      <c r="C26" s="27"/>
      <c r="D26" s="4" t="s">
        <v>12</v>
      </c>
      <c r="E26" s="4" t="s">
        <v>13</v>
      </c>
      <c r="H26" s="24"/>
      <c r="I26" s="5"/>
      <c r="J26" s="5"/>
      <c r="K26" s="5">
        <f t="shared" si="8"/>
        <v>0</v>
      </c>
      <c r="L26" s="14"/>
      <c r="M26" s="19"/>
      <c r="P26" s="5">
        <f t="shared" si="9"/>
        <v>0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6">
        <f t="shared" si="4"/>
        <v>0</v>
      </c>
      <c r="AI26" s="14"/>
      <c r="AJ26" s="5"/>
      <c r="AK26" s="5">
        <f t="shared" si="5"/>
        <v>0</v>
      </c>
      <c r="AL26" s="5">
        <f t="shared" si="7"/>
        <v>0</v>
      </c>
      <c r="AM26" s="11">
        <f t="shared" si="2"/>
        <v>0</v>
      </c>
      <c r="AN26" s="5">
        <f t="shared" si="6"/>
        <v>0</v>
      </c>
    </row>
    <row r="27" spans="1:40" x14ac:dyDescent="0.45">
      <c r="A27" s="25"/>
      <c r="B27" s="26"/>
      <c r="C27" s="27"/>
      <c r="D27" s="4" t="s">
        <v>12</v>
      </c>
      <c r="E27" s="4" t="s">
        <v>13</v>
      </c>
      <c r="H27" s="24"/>
      <c r="I27" s="5"/>
      <c r="J27" s="5"/>
      <c r="K27" s="5">
        <f t="shared" si="8"/>
        <v>0</v>
      </c>
      <c r="L27" s="14"/>
      <c r="M27" s="19"/>
      <c r="P27" s="5">
        <f t="shared" si="9"/>
        <v>0</v>
      </c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6">
        <f t="shared" si="4"/>
        <v>0</v>
      </c>
      <c r="AI27" s="14"/>
      <c r="AJ27" s="5"/>
      <c r="AK27" s="5">
        <f t="shared" si="5"/>
        <v>0</v>
      </c>
      <c r="AL27" s="5">
        <f t="shared" si="7"/>
        <v>0</v>
      </c>
      <c r="AM27" s="11">
        <f t="shared" si="2"/>
        <v>0</v>
      </c>
      <c r="AN27" s="5">
        <f t="shared" si="6"/>
        <v>0</v>
      </c>
    </row>
    <row r="28" spans="1:40" x14ac:dyDescent="0.45">
      <c r="A28" s="25"/>
      <c r="B28" s="26"/>
      <c r="C28" s="27"/>
      <c r="D28" s="4" t="s">
        <v>12</v>
      </c>
      <c r="E28" s="4" t="s">
        <v>13</v>
      </c>
      <c r="H28" s="24"/>
      <c r="I28" s="5"/>
      <c r="J28" s="5"/>
      <c r="K28" s="5">
        <f t="shared" si="8"/>
        <v>0</v>
      </c>
      <c r="L28" s="14"/>
      <c r="M28" s="19"/>
      <c r="P28" s="5">
        <f t="shared" si="9"/>
        <v>0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6">
        <f t="shared" si="4"/>
        <v>0</v>
      </c>
      <c r="AI28" s="14"/>
      <c r="AJ28" s="5"/>
      <c r="AK28" s="5">
        <f t="shared" si="5"/>
        <v>0</v>
      </c>
      <c r="AL28" s="5">
        <f t="shared" si="7"/>
        <v>0</v>
      </c>
      <c r="AM28" s="11">
        <f t="shared" si="2"/>
        <v>0</v>
      </c>
      <c r="AN28" s="5">
        <f t="shared" si="6"/>
        <v>0</v>
      </c>
    </row>
    <row r="29" spans="1:40" x14ac:dyDescent="0.45">
      <c r="A29" s="25"/>
      <c r="B29" s="26"/>
      <c r="C29" s="27"/>
      <c r="D29" s="4" t="s">
        <v>12</v>
      </c>
      <c r="E29" s="4" t="s">
        <v>13</v>
      </c>
      <c r="H29" s="24"/>
      <c r="I29" s="5"/>
      <c r="J29" s="5"/>
      <c r="K29" s="5">
        <f t="shared" si="8"/>
        <v>0</v>
      </c>
      <c r="L29" s="14"/>
      <c r="M29" s="19"/>
      <c r="P29" s="5">
        <f t="shared" si="9"/>
        <v>0</v>
      </c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6">
        <f t="shared" si="4"/>
        <v>0</v>
      </c>
      <c r="AI29" s="14"/>
      <c r="AJ29" s="5"/>
      <c r="AK29" s="5">
        <f t="shared" si="5"/>
        <v>0</v>
      </c>
      <c r="AL29" s="5">
        <f t="shared" si="7"/>
        <v>0</v>
      </c>
      <c r="AM29" s="11">
        <f t="shared" si="2"/>
        <v>0</v>
      </c>
      <c r="AN29" s="5">
        <f t="shared" si="6"/>
        <v>0</v>
      </c>
    </row>
    <row r="30" spans="1:40" x14ac:dyDescent="0.45">
      <c r="A30" s="25"/>
      <c r="B30" s="26"/>
      <c r="C30" s="27"/>
      <c r="D30" s="4" t="s">
        <v>12</v>
      </c>
      <c r="E30" s="4" t="s">
        <v>13</v>
      </c>
      <c r="H30" s="24"/>
      <c r="I30" s="5"/>
      <c r="J30" s="5"/>
      <c r="K30" s="5">
        <f t="shared" si="8"/>
        <v>0</v>
      </c>
      <c r="L30" s="14"/>
      <c r="M30" s="19"/>
      <c r="P30" s="5">
        <f t="shared" si="9"/>
        <v>0</v>
      </c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6">
        <f t="shared" si="4"/>
        <v>0</v>
      </c>
      <c r="AI30" s="14"/>
      <c r="AJ30" s="5"/>
      <c r="AK30" s="5">
        <f t="shared" si="5"/>
        <v>0</v>
      </c>
      <c r="AL30" s="5">
        <f t="shared" si="7"/>
        <v>0</v>
      </c>
      <c r="AM30" s="11">
        <f t="shared" si="2"/>
        <v>0</v>
      </c>
      <c r="AN30" s="5">
        <f t="shared" si="6"/>
        <v>0</v>
      </c>
    </row>
    <row r="31" spans="1:40" s="3" customFormat="1" x14ac:dyDescent="0.45">
      <c r="A31" s="3" t="str">
        <f>+A3</f>
        <v>PUMPING STATION EQUIP # 115</v>
      </c>
      <c r="B31" s="4"/>
      <c r="C31" s="2"/>
      <c r="D31" s="8"/>
      <c r="E31" s="8"/>
      <c r="H31" s="9">
        <f>SUM(H4:H30)</f>
        <v>2276437.4099999997</v>
      </c>
      <c r="I31" s="9">
        <f>SUM(I4:I30)</f>
        <v>0</v>
      </c>
      <c r="J31" s="9">
        <f>SUM(J4:J30)</f>
        <v>0</v>
      </c>
      <c r="K31" s="12">
        <f>SUM(K4:K30)</f>
        <v>2182543.02</v>
      </c>
      <c r="L31" s="16">
        <f>SUM(L4:L30)</f>
        <v>0</v>
      </c>
      <c r="M31" s="20"/>
      <c r="P31" s="9">
        <f>SUM(P4:P30)</f>
        <v>2182543.02</v>
      </c>
      <c r="R31" s="15">
        <f>SUM(R4:R30)</f>
        <v>0</v>
      </c>
      <c r="S31" s="15">
        <f t="shared" ref="S31:AE31" si="10">SUM(S4:S30)</f>
        <v>0</v>
      </c>
      <c r="T31" s="15">
        <f t="shared" si="10"/>
        <v>0</v>
      </c>
      <c r="U31" s="15">
        <f t="shared" si="10"/>
        <v>6706.75</v>
      </c>
      <c r="V31" s="15">
        <f t="shared" si="10"/>
        <v>28454.730000000003</v>
      </c>
      <c r="W31" s="15">
        <f t="shared" si="10"/>
        <v>45358.44000000001</v>
      </c>
      <c r="X31" s="15">
        <f t="shared" si="10"/>
        <v>45979.270000000004</v>
      </c>
      <c r="Y31" s="15">
        <f t="shared" si="10"/>
        <v>45979.270000000004</v>
      </c>
      <c r="Z31" s="15">
        <f t="shared" si="10"/>
        <v>50055.270000000004</v>
      </c>
      <c r="AA31" s="15">
        <f t="shared" si="10"/>
        <v>94888.27</v>
      </c>
      <c r="AB31" s="15">
        <f t="shared" si="10"/>
        <v>93228.15</v>
      </c>
      <c r="AC31" s="15">
        <f t="shared" si="10"/>
        <v>96614.78</v>
      </c>
      <c r="AD31" s="15">
        <f t="shared" si="10"/>
        <v>110080.21500000001</v>
      </c>
      <c r="AE31" s="15">
        <f t="shared" si="10"/>
        <v>123546.08</v>
      </c>
      <c r="AF31" s="15">
        <f t="shared" ref="AF31" si="11">SUM(AF4:AF30)</f>
        <v>125173.455</v>
      </c>
      <c r="AG31" s="15">
        <f t="shared" ref="AG31:AH31" si="12">SUM(AG4:AG30)</f>
        <v>127544.21</v>
      </c>
      <c r="AH31" s="16">
        <f t="shared" si="12"/>
        <v>128287.59</v>
      </c>
      <c r="AI31" s="16">
        <f>SUM(AI4:AI30)</f>
        <v>0</v>
      </c>
      <c r="AJ31" s="9"/>
      <c r="AK31" s="9">
        <f>SUM(AK4:AK30)</f>
        <v>993608.89</v>
      </c>
      <c r="AL31" s="9">
        <f>SUM(AL4:AL30)</f>
        <v>1121896.48</v>
      </c>
      <c r="AM31" s="9">
        <f>SUM(AM4:AM30)</f>
        <v>1060646.54</v>
      </c>
      <c r="AN31" s="9">
        <f>SUM(AN4:AN30)</f>
        <v>0</v>
      </c>
    </row>
    <row r="32" spans="1:40" x14ac:dyDescent="0.45">
      <c r="H32" s="5"/>
      <c r="I32" s="5"/>
      <c r="J32" s="5"/>
      <c r="K32" s="5">
        <f>+H31+I31-J31-K31</f>
        <v>93894.389999999665</v>
      </c>
      <c r="M32" s="18"/>
      <c r="P32" s="5"/>
      <c r="R32" s="42">
        <f>SUM(R31:AC31)</f>
        <v>507264.93000000005</v>
      </c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J32" s="5"/>
      <c r="AK32" s="5"/>
      <c r="AL32" s="5"/>
    </row>
    <row r="33" spans="1:41" x14ac:dyDescent="0.45">
      <c r="H33" s="5"/>
      <c r="I33" s="5"/>
      <c r="J33" s="5"/>
      <c r="K33" s="5"/>
      <c r="M33" s="18"/>
      <c r="P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J33" s="5"/>
      <c r="AK33" s="5"/>
      <c r="AL33" s="5"/>
    </row>
    <row r="34" spans="1:41" s="33" customFormat="1" x14ac:dyDescent="0.45">
      <c r="A34" s="33" t="s">
        <v>33</v>
      </c>
      <c r="B34" s="34"/>
      <c r="C34" s="2"/>
      <c r="D34" s="2"/>
      <c r="E34" s="2"/>
      <c r="F34"/>
      <c r="G34"/>
      <c r="H34" s="36">
        <f>+'115'!H31</f>
        <v>195481.5</v>
      </c>
      <c r="I34" s="36">
        <f>+'115'!I31</f>
        <v>0</v>
      </c>
      <c r="J34" s="36">
        <f>+'115'!J31</f>
        <v>32045.760000000002</v>
      </c>
      <c r="K34" s="36">
        <f>+'115'!K31</f>
        <v>0</v>
      </c>
      <c r="L34" s="6">
        <f>+'115'!L31</f>
        <v>0</v>
      </c>
      <c r="M34" s="18">
        <f>+'115'!M31</f>
        <v>0</v>
      </c>
      <c r="N34"/>
      <c r="O34"/>
      <c r="P34" s="36">
        <f>+'115'!P31</f>
        <v>0</v>
      </c>
      <c r="Q34"/>
      <c r="R34" s="36">
        <f>+'115'!R31</f>
        <v>155588.82999999999</v>
      </c>
      <c r="S34" s="36">
        <f>+'115'!S31</f>
        <v>3367.95</v>
      </c>
      <c r="T34" s="36">
        <f>+'115'!T31</f>
        <v>3114.4500000000003</v>
      </c>
      <c r="U34" s="36">
        <f>+'115'!U31</f>
        <v>3114.4500000000003</v>
      </c>
      <c r="V34" s="36">
        <f>+'115'!V31</f>
        <v>3114.4500000000003</v>
      </c>
      <c r="W34" s="36">
        <f>+'115'!W31</f>
        <v>2525.17</v>
      </c>
      <c r="X34" s="36">
        <f>+'115'!X31</f>
        <v>1934.27</v>
      </c>
      <c r="Y34" s="36">
        <f>+'115'!Y31</f>
        <v>1934.27</v>
      </c>
      <c r="Z34" s="36">
        <f>+'115'!Z31</f>
        <v>1934.27</v>
      </c>
      <c r="AA34" s="36">
        <f>+'115'!AA31</f>
        <v>1934.27</v>
      </c>
      <c r="AB34" s="36">
        <f>+'115'!AB31</f>
        <v>1934.27</v>
      </c>
      <c r="AC34" s="36">
        <f>+'115'!AC31</f>
        <v>1934.27</v>
      </c>
      <c r="AD34" s="36">
        <f>+'115'!AD31</f>
        <v>-15553.79</v>
      </c>
      <c r="AE34" s="36">
        <f>+'115'!AE31</f>
        <v>705.86</v>
      </c>
      <c r="AF34" s="36">
        <f>+'115'!AF31</f>
        <v>-5147.25</v>
      </c>
      <c r="AG34" s="36">
        <f>+'115'!AG31</f>
        <v>0</v>
      </c>
      <c r="AH34" s="6">
        <f>+'115'!AH31</f>
        <v>0</v>
      </c>
      <c r="AI34" s="6">
        <f>+'115'!AI31</f>
        <v>0</v>
      </c>
      <c r="AJ34" s="5"/>
      <c r="AK34" s="36">
        <f>+'115'!AK31</f>
        <v>162435.74000000002</v>
      </c>
      <c r="AL34" s="36">
        <f>+'115'!AL31</f>
        <v>162435.74000000002</v>
      </c>
      <c r="AM34" s="36">
        <f>+'115'!AM31</f>
        <v>-162435.74000000002</v>
      </c>
      <c r="AN34" s="36">
        <f>+'115'!AN31</f>
        <v>0</v>
      </c>
    </row>
    <row r="35" spans="1:41" s="33" customFormat="1" x14ac:dyDescent="0.45">
      <c r="A35" s="33" t="s">
        <v>34</v>
      </c>
      <c r="B35" s="34"/>
      <c r="C35" s="2"/>
      <c r="D35" s="2"/>
      <c r="E35" s="2"/>
      <c r="F35"/>
      <c r="G35"/>
      <c r="H35" s="36">
        <f>+'115 (2)'!H31</f>
        <v>170146.76</v>
      </c>
      <c r="I35" s="36">
        <f>+'115 (2)'!I31</f>
        <v>0</v>
      </c>
      <c r="J35" s="36">
        <f>+'115 (2)'!J31</f>
        <v>7251.9599999999991</v>
      </c>
      <c r="K35" s="36">
        <f>+'115 (2)'!K31</f>
        <v>56977.9</v>
      </c>
      <c r="L35" s="6">
        <f>+'115 (2)'!L31</f>
        <v>0</v>
      </c>
      <c r="M35" s="18">
        <f>+'115 (2)'!M31</f>
        <v>0</v>
      </c>
      <c r="N35"/>
      <c r="O35"/>
      <c r="P35" s="36">
        <f>+'115 (2)'!P31</f>
        <v>56977.9</v>
      </c>
      <c r="Q35"/>
      <c r="R35" s="36">
        <f>+'115 (2)'!R31</f>
        <v>24962.09</v>
      </c>
      <c r="S35" s="36">
        <f>+'115 (2)'!S31</f>
        <v>9310.56</v>
      </c>
      <c r="T35" s="36">
        <f>+'115 (2)'!T31</f>
        <v>10422.36</v>
      </c>
      <c r="U35" s="36">
        <f>+'115 (2)'!U31</f>
        <v>14880.119999999999</v>
      </c>
      <c r="V35" s="36">
        <f>+'115 (2)'!V31</f>
        <v>14413.04</v>
      </c>
      <c r="W35" s="36">
        <f>+'115 (2)'!W31</f>
        <v>14413.04</v>
      </c>
      <c r="X35" s="36">
        <f>+'115 (2)'!X31</f>
        <v>13271.33</v>
      </c>
      <c r="Y35" s="36">
        <f>+'115 (2)'!Y31</f>
        <v>12276.96</v>
      </c>
      <c r="Z35" s="36">
        <f>+'115 (2)'!Z31</f>
        <v>9904.32</v>
      </c>
      <c r="AA35" s="36">
        <f>+'115 (2)'!AA31</f>
        <v>7072.5</v>
      </c>
      <c r="AB35" s="36">
        <f>+'115 (2)'!AB31</f>
        <v>2059.0500000000002</v>
      </c>
      <c r="AC35" s="36">
        <f>+'115 (2)'!AC31</f>
        <v>2059.0500000000002</v>
      </c>
      <c r="AD35" s="36">
        <f>+'115 (2)'!AD31</f>
        <v>-2624.8100000000004</v>
      </c>
      <c r="AE35" s="36">
        <f>+'115 (2)'!AE31</f>
        <v>2059.0500000000002</v>
      </c>
      <c r="AF35" s="36">
        <f>+'115 (2)'!AF31</f>
        <v>-509.04999999999961</v>
      </c>
      <c r="AG35" s="36">
        <f>+'115 (2)'!AG31</f>
        <v>2059.0500000000002</v>
      </c>
      <c r="AH35" s="6">
        <f>+'115 (2)'!AH31</f>
        <v>2059.0500000000002</v>
      </c>
      <c r="AI35" s="6">
        <f>+'115 (2)'!AI31</f>
        <v>0</v>
      </c>
      <c r="AJ35" s="5"/>
      <c r="AK35" s="36">
        <f>+'115 (2)'!AK31</f>
        <v>136028.66</v>
      </c>
      <c r="AL35" s="36">
        <f>+'115 (2)'!AL31</f>
        <v>138087.71</v>
      </c>
      <c r="AM35" s="36">
        <f>+'115 (2)'!AM31</f>
        <v>-81109.81</v>
      </c>
      <c r="AN35" s="36">
        <f>+'115 (2)'!AN31</f>
        <v>0</v>
      </c>
    </row>
    <row r="36" spans="1:41" s="33" customFormat="1" x14ac:dyDescent="0.45">
      <c r="A36" s="33" t="s">
        <v>36</v>
      </c>
      <c r="B36" s="34"/>
      <c r="C36" s="2"/>
      <c r="D36" s="2"/>
      <c r="E36" s="2"/>
      <c r="F36"/>
      <c r="G36"/>
      <c r="H36" s="36">
        <f>H31</f>
        <v>2276437.4099999997</v>
      </c>
      <c r="I36" s="36">
        <f t="shared" ref="I36:AM36" si="13">I31</f>
        <v>0</v>
      </c>
      <c r="J36" s="36">
        <f t="shared" si="13"/>
        <v>0</v>
      </c>
      <c r="K36" s="36">
        <f t="shared" si="13"/>
        <v>2182543.02</v>
      </c>
      <c r="L36" s="6">
        <f t="shared" ref="L36" si="14">L31</f>
        <v>0</v>
      </c>
      <c r="M36" s="18">
        <f t="shared" si="13"/>
        <v>0</v>
      </c>
      <c r="N36"/>
      <c r="O36"/>
      <c r="P36" s="36">
        <f t="shared" si="13"/>
        <v>2182543.02</v>
      </c>
      <c r="Q36"/>
      <c r="R36" s="36">
        <f t="shared" si="13"/>
        <v>0</v>
      </c>
      <c r="S36" s="36">
        <f t="shared" si="13"/>
        <v>0</v>
      </c>
      <c r="T36" s="36">
        <f t="shared" si="13"/>
        <v>0</v>
      </c>
      <c r="U36" s="36">
        <f t="shared" si="13"/>
        <v>6706.75</v>
      </c>
      <c r="V36" s="36">
        <f t="shared" si="13"/>
        <v>28454.730000000003</v>
      </c>
      <c r="W36" s="36">
        <f t="shared" si="13"/>
        <v>45358.44000000001</v>
      </c>
      <c r="X36" s="36">
        <f t="shared" si="13"/>
        <v>45979.270000000004</v>
      </c>
      <c r="Y36" s="36">
        <f t="shared" si="13"/>
        <v>45979.270000000004</v>
      </c>
      <c r="Z36" s="36">
        <f t="shared" si="13"/>
        <v>50055.270000000004</v>
      </c>
      <c r="AA36" s="36">
        <f t="shared" si="13"/>
        <v>94888.27</v>
      </c>
      <c r="AB36" s="36">
        <f t="shared" si="13"/>
        <v>93228.15</v>
      </c>
      <c r="AC36" s="36">
        <f t="shared" si="13"/>
        <v>96614.78</v>
      </c>
      <c r="AD36" s="36">
        <f t="shared" si="13"/>
        <v>110080.21500000001</v>
      </c>
      <c r="AE36" s="36">
        <f t="shared" si="13"/>
        <v>123546.08</v>
      </c>
      <c r="AF36" s="36">
        <f t="shared" ref="AF36" si="15">AF31</f>
        <v>125173.455</v>
      </c>
      <c r="AG36" s="36">
        <f t="shared" ref="AG36:AH36" si="16">AG31</f>
        <v>127544.21</v>
      </c>
      <c r="AH36" s="6">
        <f t="shared" si="16"/>
        <v>128287.59</v>
      </c>
      <c r="AI36" s="6">
        <f t="shared" ref="AI36:AK36" si="17">AI31</f>
        <v>0</v>
      </c>
      <c r="AJ36" s="5"/>
      <c r="AK36" s="36">
        <f t="shared" si="17"/>
        <v>993608.89</v>
      </c>
      <c r="AL36" s="36">
        <f t="shared" si="13"/>
        <v>1121896.48</v>
      </c>
      <c r="AM36" s="36">
        <f t="shared" si="13"/>
        <v>1060646.54</v>
      </c>
      <c r="AN36" s="36">
        <f t="shared" ref="AN36" si="18">AN31</f>
        <v>0</v>
      </c>
    </row>
    <row r="37" spans="1:41" x14ac:dyDescent="0.45">
      <c r="A37" s="3" t="str">
        <f>A31</f>
        <v>PUMPING STATION EQUIP # 115</v>
      </c>
      <c r="B37" s="39" t="s">
        <v>38</v>
      </c>
      <c r="H37" s="41">
        <f>SUM(H34:H36)</f>
        <v>2642065.67</v>
      </c>
      <c r="I37" s="41">
        <f t="shared" ref="I37" si="19">SUM(I34:I36)</f>
        <v>0</v>
      </c>
      <c r="J37" s="41">
        <f>SUM(J34:J36)</f>
        <v>39297.72</v>
      </c>
      <c r="K37" s="41">
        <f>SUM(K34:K36)</f>
        <v>2239520.92</v>
      </c>
      <c r="L37" s="10">
        <f t="shared" ref="L37:AM37" si="20">SUM(L34:L36)</f>
        <v>0</v>
      </c>
      <c r="M37" s="18">
        <f t="shared" si="20"/>
        <v>0</v>
      </c>
      <c r="P37" s="41">
        <f t="shared" si="20"/>
        <v>2239520.92</v>
      </c>
      <c r="R37" s="41">
        <f t="shared" si="20"/>
        <v>180550.91999999998</v>
      </c>
      <c r="S37" s="41">
        <f t="shared" si="20"/>
        <v>12678.509999999998</v>
      </c>
      <c r="T37" s="41">
        <f t="shared" si="20"/>
        <v>13536.810000000001</v>
      </c>
      <c r="U37" s="41">
        <f t="shared" si="20"/>
        <v>24701.32</v>
      </c>
      <c r="V37" s="41">
        <f t="shared" si="20"/>
        <v>45982.22</v>
      </c>
      <c r="W37" s="41">
        <f t="shared" si="20"/>
        <v>62296.650000000009</v>
      </c>
      <c r="X37" s="41">
        <f t="shared" si="20"/>
        <v>61184.87</v>
      </c>
      <c r="Y37" s="41">
        <f t="shared" si="20"/>
        <v>60190.5</v>
      </c>
      <c r="Z37" s="41">
        <f t="shared" si="20"/>
        <v>61893.86</v>
      </c>
      <c r="AA37" s="41">
        <f t="shared" si="20"/>
        <v>103895.04000000001</v>
      </c>
      <c r="AB37" s="41">
        <f t="shared" si="20"/>
        <v>97221.47</v>
      </c>
      <c r="AC37" s="41">
        <f t="shared" si="20"/>
        <v>100608.1</v>
      </c>
      <c r="AD37" s="41">
        <f t="shared" si="20"/>
        <v>91901.615000000005</v>
      </c>
      <c r="AE37" s="41">
        <f t="shared" si="20"/>
        <v>126310.99</v>
      </c>
      <c r="AF37" s="41">
        <f t="shared" ref="AF37" si="21">SUM(AF34:AF36)</f>
        <v>119517.155</v>
      </c>
      <c r="AG37" s="41">
        <f t="shared" ref="AG37:AH37" si="22">SUM(AG34:AG36)</f>
        <v>129603.26000000001</v>
      </c>
      <c r="AH37" s="10">
        <f t="shared" si="22"/>
        <v>130346.64</v>
      </c>
      <c r="AI37" s="10">
        <f t="shared" ref="AI37" si="23">SUM(AI34:AI36)</f>
        <v>0</v>
      </c>
      <c r="AJ37" s="5"/>
      <c r="AK37" s="41">
        <f>SUM(AK34:AK36)</f>
        <v>1292073.29</v>
      </c>
      <c r="AL37" s="41">
        <f t="shared" si="20"/>
        <v>1422419.93</v>
      </c>
      <c r="AM37" s="41">
        <f t="shared" si="20"/>
        <v>817100.99</v>
      </c>
      <c r="AN37" s="41">
        <f t="shared" ref="AN37" si="24">SUM(AN34:AN36)</f>
        <v>0</v>
      </c>
      <c r="AO37" s="38"/>
    </row>
    <row r="38" spans="1:41" x14ac:dyDescent="0.45">
      <c r="H38" s="5"/>
      <c r="I38" s="5"/>
      <c r="J38" s="5"/>
      <c r="K38" s="5"/>
      <c r="M38" s="18"/>
      <c r="P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J38" s="5"/>
      <c r="AK38" s="5"/>
      <c r="AL38" s="5"/>
    </row>
    <row r="39" spans="1:41" x14ac:dyDescent="0.45">
      <c r="H39" s="5"/>
      <c r="I39" s="5"/>
      <c r="J39" s="5"/>
      <c r="K39" s="5"/>
      <c r="M39" s="18"/>
      <c r="P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J39" s="5"/>
      <c r="AK39" s="5"/>
      <c r="AL39" s="5"/>
    </row>
    <row r="40" spans="1:41" x14ac:dyDescent="0.45">
      <c r="H40" s="5"/>
      <c r="I40" s="5"/>
      <c r="J40" s="5"/>
      <c r="K40" s="5"/>
      <c r="M40" s="18"/>
      <c r="P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J40" s="5"/>
      <c r="AK40" s="5"/>
      <c r="AL40" s="5"/>
    </row>
    <row r="41" spans="1:41" x14ac:dyDescent="0.45">
      <c r="H41" s="5"/>
      <c r="I41" s="5"/>
      <c r="J41" s="5"/>
      <c r="K41" s="5"/>
      <c r="M41" s="18"/>
      <c r="P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J41" s="5"/>
      <c r="AK41" s="5"/>
      <c r="AL41" s="5"/>
    </row>
    <row r="42" spans="1:41" x14ac:dyDescent="0.45">
      <c r="H42" s="5"/>
      <c r="I42" s="5"/>
      <c r="J42" s="5"/>
      <c r="K42" s="5"/>
      <c r="M42" s="18"/>
      <c r="P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J42" s="5"/>
      <c r="AK42" s="5"/>
      <c r="AL42" s="5"/>
    </row>
    <row r="43" spans="1:41" x14ac:dyDescent="0.45">
      <c r="H43" s="5"/>
      <c r="I43" s="5"/>
      <c r="J43" s="5"/>
      <c r="K43" s="5"/>
      <c r="M43" s="18"/>
      <c r="P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J43" s="5"/>
      <c r="AK43" s="5"/>
      <c r="AL43" s="5"/>
    </row>
    <row r="44" spans="1:41" x14ac:dyDescent="0.45">
      <c r="H44" s="5"/>
      <c r="I44" s="5"/>
      <c r="J44" s="5"/>
      <c r="K44" s="5"/>
      <c r="M44" s="18"/>
      <c r="P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J44" s="5"/>
      <c r="AK44" s="5"/>
      <c r="AL44" s="5"/>
    </row>
    <row r="45" spans="1:41" x14ac:dyDescent="0.45">
      <c r="H45" s="5"/>
      <c r="I45" s="5"/>
      <c r="J45" s="5"/>
      <c r="K45" s="5"/>
      <c r="M45" s="18"/>
      <c r="P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J45" s="5"/>
      <c r="AK45" s="5"/>
      <c r="AL45" s="5"/>
    </row>
    <row r="46" spans="1:41" x14ac:dyDescent="0.45">
      <c r="H46" s="5"/>
      <c r="I46" s="5"/>
      <c r="J46" s="5"/>
      <c r="K46" s="5"/>
      <c r="M46" s="18"/>
      <c r="P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J46" s="5"/>
      <c r="AK46" s="5"/>
      <c r="AL46" s="5"/>
    </row>
    <row r="47" spans="1:41" x14ac:dyDescent="0.45">
      <c r="H47" s="5"/>
      <c r="I47" s="5"/>
      <c r="J47" s="5"/>
      <c r="K47" s="5"/>
      <c r="M47" s="18"/>
      <c r="P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J47" s="5"/>
      <c r="AK47" s="5"/>
      <c r="AL47" s="5"/>
    </row>
    <row r="48" spans="1:41" x14ac:dyDescent="0.45">
      <c r="H48" s="5"/>
      <c r="I48" s="5"/>
      <c r="J48" s="5"/>
      <c r="K48" s="5"/>
      <c r="M48" s="18"/>
      <c r="P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J48" s="5"/>
      <c r="AK48" s="5"/>
      <c r="AL48" s="5"/>
    </row>
    <row r="49" spans="8:38" x14ac:dyDescent="0.45">
      <c r="H49" s="5"/>
      <c r="I49" s="5"/>
      <c r="J49" s="5"/>
      <c r="K49" s="5"/>
      <c r="M49" s="18"/>
      <c r="P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J49" s="5"/>
      <c r="AK49" s="5"/>
      <c r="AL49" s="5"/>
    </row>
    <row r="50" spans="8:38" x14ac:dyDescent="0.45">
      <c r="H50" s="5"/>
      <c r="I50" s="5"/>
      <c r="J50" s="5"/>
      <c r="K50" s="5"/>
      <c r="M50" s="18"/>
      <c r="P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J50" s="5"/>
      <c r="AK50" s="5"/>
      <c r="AL50" s="5"/>
    </row>
    <row r="51" spans="8:38" x14ac:dyDescent="0.45">
      <c r="H51" s="5"/>
      <c r="I51" s="5"/>
      <c r="J51" s="5"/>
      <c r="K51" s="5"/>
      <c r="M51" s="18"/>
      <c r="P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J51" s="5"/>
      <c r="AK51" s="5"/>
      <c r="AL51" s="5"/>
    </row>
    <row r="52" spans="8:38" x14ac:dyDescent="0.45">
      <c r="H52" s="5"/>
      <c r="I52" s="5"/>
      <c r="J52" s="5"/>
      <c r="K52" s="5"/>
      <c r="M52" s="18"/>
      <c r="P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J52" s="5"/>
      <c r="AK52" s="5"/>
      <c r="AL52" s="5"/>
    </row>
    <row r="53" spans="8:38" x14ac:dyDescent="0.45">
      <c r="H53" s="5"/>
      <c r="I53" s="5"/>
      <c r="J53" s="5"/>
      <c r="K53" s="5"/>
      <c r="M53" s="18"/>
      <c r="P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J53" s="5"/>
      <c r="AK53" s="5"/>
      <c r="AL53" s="5"/>
    </row>
    <row r="54" spans="8:38" x14ac:dyDescent="0.45">
      <c r="H54" s="5"/>
      <c r="I54" s="5"/>
      <c r="J54" s="5"/>
      <c r="K54" s="5"/>
      <c r="M54" s="18"/>
      <c r="P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J54" s="5"/>
      <c r="AK54" s="5"/>
      <c r="AL54" s="5"/>
    </row>
    <row r="55" spans="8:38" x14ac:dyDescent="0.45">
      <c r="H55" s="5"/>
      <c r="I55" s="5"/>
      <c r="J55" s="5"/>
      <c r="K55" s="5"/>
      <c r="M55" s="18"/>
      <c r="P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J55" s="5"/>
      <c r="AK55" s="5"/>
      <c r="AL55" s="5"/>
    </row>
    <row r="56" spans="8:38" x14ac:dyDescent="0.45">
      <c r="H56" s="5"/>
      <c r="I56" s="5"/>
      <c r="J56" s="5"/>
      <c r="K56" s="5"/>
      <c r="M56" s="18"/>
      <c r="P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J56" s="5"/>
      <c r="AK56" s="5"/>
      <c r="AL56" s="5"/>
    </row>
    <row r="57" spans="8:38" x14ac:dyDescent="0.45">
      <c r="H57" s="5"/>
      <c r="I57" s="5"/>
      <c r="J57" s="5"/>
      <c r="K57" s="5"/>
      <c r="M57" s="18"/>
      <c r="P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J57" s="5"/>
      <c r="AK57" s="5"/>
      <c r="AL57" s="5"/>
    </row>
    <row r="58" spans="8:38" x14ac:dyDescent="0.45">
      <c r="H58" s="5"/>
      <c r="I58" s="5"/>
      <c r="J58" s="5"/>
      <c r="K58" s="5"/>
      <c r="M58" s="18"/>
      <c r="P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J58" s="5"/>
      <c r="AK58" s="5"/>
      <c r="AL58" s="5"/>
    </row>
    <row r="59" spans="8:38" x14ac:dyDescent="0.45">
      <c r="H59" s="5"/>
      <c r="I59" s="5"/>
      <c r="J59" s="5"/>
      <c r="K59" s="5"/>
      <c r="M59" s="18"/>
      <c r="P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J59" s="5"/>
      <c r="AK59" s="5"/>
      <c r="AL59" s="5"/>
    </row>
    <row r="60" spans="8:38" x14ac:dyDescent="0.45">
      <c r="H60" s="5"/>
      <c r="I60" s="5"/>
      <c r="J60" s="5"/>
      <c r="K60" s="5"/>
      <c r="M60" s="18"/>
      <c r="P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J60" s="5"/>
      <c r="AK60" s="5"/>
      <c r="AL60" s="5"/>
    </row>
    <row r="61" spans="8:38" x14ac:dyDescent="0.45">
      <c r="H61" s="5"/>
      <c r="I61" s="5"/>
      <c r="J61" s="5"/>
      <c r="K61" s="5"/>
      <c r="M61" s="18"/>
      <c r="P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J61" s="5"/>
      <c r="AK61" s="5"/>
      <c r="AL61" s="5"/>
    </row>
    <row r="62" spans="8:38" x14ac:dyDescent="0.45">
      <c r="H62" s="5"/>
      <c r="I62" s="5"/>
      <c r="J62" s="5"/>
      <c r="K62" s="5"/>
      <c r="M62" s="18"/>
      <c r="P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J62" s="5"/>
      <c r="AK62" s="5"/>
      <c r="AL62" s="5"/>
    </row>
    <row r="63" spans="8:38" x14ac:dyDescent="0.45">
      <c r="H63" s="5"/>
      <c r="I63" s="5"/>
      <c r="J63" s="5"/>
      <c r="K63" s="5"/>
      <c r="M63" s="18"/>
      <c r="P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J63" s="5"/>
      <c r="AK63" s="5"/>
      <c r="AL63" s="5"/>
    </row>
    <row r="64" spans="8:38" x14ac:dyDescent="0.45">
      <c r="H64" s="5"/>
      <c r="I64" s="5"/>
      <c r="J64" s="5"/>
      <c r="K64" s="5"/>
      <c r="M64" s="18"/>
      <c r="P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J64" s="5"/>
      <c r="AK64" s="5"/>
      <c r="AL64" s="5"/>
    </row>
    <row r="65" spans="8:38" x14ac:dyDescent="0.45">
      <c r="H65" s="5"/>
      <c r="I65" s="5"/>
      <c r="J65" s="5"/>
      <c r="K65" s="5"/>
      <c r="M65" s="18"/>
      <c r="P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J65" s="5"/>
      <c r="AK65" s="5"/>
      <c r="AL65" s="5"/>
    </row>
    <row r="66" spans="8:38" x14ac:dyDescent="0.45">
      <c r="H66" s="5"/>
      <c r="I66" s="5"/>
      <c r="J66" s="5"/>
      <c r="K66" s="5"/>
      <c r="M66" s="18"/>
      <c r="P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J66" s="5"/>
      <c r="AK66" s="5"/>
      <c r="AL66" s="5"/>
    </row>
    <row r="67" spans="8:38" x14ac:dyDescent="0.45">
      <c r="H67" s="5"/>
      <c r="I67" s="5"/>
      <c r="J67" s="5"/>
      <c r="K67" s="5"/>
      <c r="M67" s="18"/>
      <c r="P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J67" s="5"/>
      <c r="AK67" s="5"/>
      <c r="AL67" s="5"/>
    </row>
    <row r="68" spans="8:38" x14ac:dyDescent="0.45">
      <c r="H68" s="5"/>
      <c r="I68" s="5"/>
      <c r="J68" s="5"/>
      <c r="K68" s="5"/>
      <c r="M68" s="18"/>
      <c r="P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J68" s="5"/>
      <c r="AK68" s="5"/>
      <c r="AL68" s="5"/>
    </row>
    <row r="69" spans="8:38" x14ac:dyDescent="0.45">
      <c r="H69" s="5"/>
      <c r="I69" s="5"/>
      <c r="J69" s="5"/>
      <c r="K69" s="5"/>
      <c r="M69" s="18"/>
      <c r="P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J69" s="5"/>
      <c r="AK69" s="5"/>
      <c r="AL69" s="5"/>
    </row>
    <row r="70" spans="8:38" x14ac:dyDescent="0.45">
      <c r="H70" s="5"/>
      <c r="I70" s="5"/>
      <c r="J70" s="5"/>
      <c r="K70" s="5"/>
      <c r="M70" s="18"/>
      <c r="P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J70" s="5"/>
      <c r="AK70" s="5"/>
      <c r="AL70" s="5"/>
    </row>
    <row r="71" spans="8:38" x14ac:dyDescent="0.45">
      <c r="H71" s="5"/>
      <c r="I71" s="5"/>
      <c r="J71" s="5"/>
      <c r="K71" s="5"/>
      <c r="M71" s="18"/>
      <c r="P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J71" s="5"/>
      <c r="AK71" s="5"/>
      <c r="AL71" s="5"/>
    </row>
    <row r="72" spans="8:38" x14ac:dyDescent="0.45">
      <c r="H72" s="5"/>
      <c r="I72" s="5"/>
      <c r="J72" s="5"/>
      <c r="K72" s="5"/>
      <c r="M72" s="18"/>
      <c r="P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J72" s="5"/>
      <c r="AK72" s="5"/>
      <c r="AL72" s="5"/>
    </row>
    <row r="73" spans="8:38" x14ac:dyDescent="0.45">
      <c r="H73" s="5"/>
      <c r="I73" s="5"/>
      <c r="J73" s="5"/>
      <c r="K73" s="5"/>
      <c r="M73" s="18"/>
      <c r="P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J73" s="5"/>
      <c r="AK73" s="5"/>
      <c r="AL73" s="5"/>
    </row>
    <row r="74" spans="8:38" x14ac:dyDescent="0.45">
      <c r="H74" s="5"/>
      <c r="I74" s="5"/>
      <c r="J74" s="5"/>
      <c r="K74" s="5"/>
      <c r="M74" s="18"/>
      <c r="P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J74" s="5"/>
      <c r="AK74" s="5"/>
      <c r="AL74" s="5"/>
    </row>
    <row r="75" spans="8:38" x14ac:dyDescent="0.45">
      <c r="H75" s="5"/>
      <c r="I75" s="5"/>
      <c r="J75" s="5"/>
      <c r="K75" s="5"/>
      <c r="M75" s="18"/>
      <c r="P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J75" s="5"/>
      <c r="AK75" s="5"/>
      <c r="AL75" s="5"/>
    </row>
    <row r="76" spans="8:38" x14ac:dyDescent="0.45">
      <c r="H76" s="5"/>
      <c r="I76" s="5"/>
      <c r="J76" s="5"/>
      <c r="K76" s="5"/>
      <c r="M76" s="18"/>
      <c r="P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J76" s="5"/>
      <c r="AK76" s="5"/>
      <c r="AL76" s="5"/>
    </row>
    <row r="77" spans="8:38" x14ac:dyDescent="0.45">
      <c r="H77" s="5"/>
      <c r="I77" s="5"/>
      <c r="J77" s="5"/>
      <c r="K77" s="5"/>
      <c r="M77" s="18"/>
      <c r="P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J77" s="5"/>
      <c r="AK77" s="5"/>
      <c r="AL77" s="5"/>
    </row>
    <row r="78" spans="8:38" x14ac:dyDescent="0.45">
      <c r="H78" s="5"/>
      <c r="I78" s="5"/>
      <c r="J78" s="5"/>
      <c r="K78" s="5"/>
      <c r="M78" s="18"/>
      <c r="P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J78" s="5"/>
      <c r="AK78" s="5"/>
      <c r="AL78" s="5"/>
    </row>
    <row r="79" spans="8:38" x14ac:dyDescent="0.45">
      <c r="H79" s="5"/>
      <c r="I79" s="5"/>
      <c r="J79" s="5"/>
      <c r="K79" s="5"/>
      <c r="M79" s="18"/>
      <c r="P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J79" s="5"/>
      <c r="AK79" s="5"/>
      <c r="AL79" s="5"/>
    </row>
    <row r="80" spans="8:38" x14ac:dyDescent="0.45">
      <c r="H80" s="5"/>
      <c r="I80" s="5"/>
      <c r="J80" s="5"/>
      <c r="K80" s="5"/>
      <c r="M80" s="18"/>
      <c r="P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J80" s="5"/>
      <c r="AK80" s="5"/>
      <c r="AL80" s="5"/>
    </row>
    <row r="81" spans="8:38" x14ac:dyDescent="0.45">
      <c r="H81" s="5"/>
      <c r="I81" s="5"/>
      <c r="J81" s="5"/>
      <c r="K81" s="5"/>
      <c r="M81" s="18"/>
      <c r="P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J81" s="5"/>
      <c r="AK81" s="5"/>
      <c r="AL81" s="5"/>
    </row>
    <row r="82" spans="8:38" x14ac:dyDescent="0.45">
      <c r="H82" s="5"/>
      <c r="I82" s="5"/>
      <c r="J82" s="5"/>
      <c r="K82" s="5"/>
      <c r="M82" s="18"/>
      <c r="P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J82" s="5"/>
      <c r="AK82" s="5"/>
      <c r="AL82" s="5"/>
    </row>
    <row r="83" spans="8:38" x14ac:dyDescent="0.45">
      <c r="H83" s="5"/>
      <c r="I83" s="5"/>
      <c r="J83" s="5"/>
      <c r="K83" s="5"/>
      <c r="M83" s="18"/>
      <c r="P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J83" s="5"/>
      <c r="AK83" s="5"/>
      <c r="AL83" s="5"/>
    </row>
    <row r="84" spans="8:38" x14ac:dyDescent="0.45">
      <c r="H84" s="5"/>
      <c r="I84" s="5"/>
      <c r="J84" s="5"/>
      <c r="K84" s="5"/>
      <c r="M84" s="18"/>
      <c r="P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J84" s="5"/>
      <c r="AK84" s="5"/>
      <c r="AL84" s="5"/>
    </row>
    <row r="85" spans="8:38" x14ac:dyDescent="0.45">
      <c r="H85" s="5"/>
      <c r="I85" s="5"/>
      <c r="J85" s="5"/>
      <c r="K85" s="5"/>
      <c r="M85" s="18"/>
      <c r="P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J85" s="5"/>
      <c r="AK85" s="5"/>
      <c r="AL85" s="5"/>
    </row>
    <row r="86" spans="8:38" x14ac:dyDescent="0.45">
      <c r="H86" s="5"/>
      <c r="I86" s="5"/>
      <c r="J86" s="5"/>
      <c r="K86" s="5"/>
      <c r="M86" s="18"/>
      <c r="P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J86" s="5"/>
      <c r="AK86" s="5"/>
      <c r="AL86" s="5"/>
    </row>
    <row r="87" spans="8:38" x14ac:dyDescent="0.45">
      <c r="H87" s="5"/>
      <c r="I87" s="5"/>
      <c r="J87" s="5"/>
      <c r="K87" s="5"/>
      <c r="M87" s="18"/>
      <c r="P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J87" s="5"/>
      <c r="AK87" s="5"/>
      <c r="AL87" s="5"/>
    </row>
    <row r="88" spans="8:38" x14ac:dyDescent="0.45">
      <c r="H88" s="5"/>
      <c r="I88" s="5"/>
      <c r="J88" s="5"/>
      <c r="K88" s="5"/>
      <c r="M88" s="18"/>
      <c r="P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J88" s="5"/>
      <c r="AK88" s="5"/>
      <c r="AL88" s="5"/>
    </row>
    <row r="89" spans="8:38" x14ac:dyDescent="0.45">
      <c r="H89" s="5"/>
      <c r="I89" s="5"/>
      <c r="J89" s="5"/>
      <c r="K89" s="5"/>
      <c r="M89" s="18"/>
      <c r="P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J89" s="5"/>
      <c r="AK89" s="5"/>
      <c r="AL89" s="5"/>
    </row>
    <row r="90" spans="8:38" x14ac:dyDescent="0.45">
      <c r="H90" s="5"/>
      <c r="I90" s="5"/>
      <c r="J90" s="5"/>
      <c r="K90" s="5"/>
      <c r="M90" s="18"/>
      <c r="P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J90" s="5"/>
      <c r="AK90" s="5"/>
      <c r="AL90" s="5"/>
    </row>
    <row r="91" spans="8:38" x14ac:dyDescent="0.45">
      <c r="H91" s="5"/>
      <c r="I91" s="5"/>
      <c r="J91" s="5"/>
      <c r="K91" s="5"/>
      <c r="M91" s="18"/>
      <c r="P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J91" s="5"/>
      <c r="AK91" s="5"/>
      <c r="AL91" s="5"/>
    </row>
    <row r="92" spans="8:38" x14ac:dyDescent="0.45">
      <c r="H92" s="5"/>
      <c r="I92" s="5"/>
      <c r="J92" s="5"/>
      <c r="K92" s="5"/>
      <c r="M92" s="18"/>
      <c r="P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J92" s="5"/>
      <c r="AK92" s="5"/>
      <c r="AL92" s="5"/>
    </row>
    <row r="93" spans="8:38" x14ac:dyDescent="0.45">
      <c r="H93" s="5"/>
      <c r="I93" s="5"/>
      <c r="J93" s="5"/>
      <c r="K93" s="5"/>
      <c r="M93" s="18"/>
      <c r="P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J93" s="5"/>
      <c r="AK93" s="5"/>
      <c r="AL93" s="5"/>
    </row>
    <row r="94" spans="8:38" x14ac:dyDescent="0.45">
      <c r="H94" s="5"/>
      <c r="I94" s="5"/>
      <c r="J94" s="5"/>
      <c r="K94" s="5"/>
      <c r="M94" s="18"/>
      <c r="P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J94" s="5"/>
      <c r="AK94" s="5"/>
      <c r="AL94" s="5"/>
    </row>
    <row r="95" spans="8:38" x14ac:dyDescent="0.45">
      <c r="H95" s="5"/>
      <c r="I95" s="5"/>
      <c r="J95" s="5"/>
      <c r="K95" s="5"/>
      <c r="M95" s="18"/>
      <c r="P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J95" s="5"/>
      <c r="AK95" s="5"/>
      <c r="AL95" s="5"/>
    </row>
    <row r="96" spans="8:38" x14ac:dyDescent="0.45">
      <c r="H96" s="5"/>
      <c r="I96" s="5"/>
      <c r="J96" s="5"/>
      <c r="K96" s="5"/>
      <c r="M96" s="18"/>
      <c r="P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J96" s="5"/>
      <c r="AK96" s="5"/>
      <c r="AL96" s="5"/>
    </row>
    <row r="97" spans="8:38" x14ac:dyDescent="0.45">
      <c r="H97" s="5"/>
      <c r="I97" s="5"/>
      <c r="J97" s="5"/>
      <c r="K97" s="5"/>
      <c r="M97" s="18"/>
      <c r="P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J97" s="5"/>
      <c r="AK97" s="5"/>
      <c r="AL97" s="5"/>
    </row>
    <row r="98" spans="8:38" x14ac:dyDescent="0.45">
      <c r="H98" s="5"/>
      <c r="I98" s="5"/>
      <c r="J98" s="5"/>
      <c r="K98" s="5"/>
      <c r="M98" s="18"/>
      <c r="P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J98" s="5"/>
      <c r="AK98" s="5"/>
      <c r="AL98" s="5"/>
    </row>
    <row r="99" spans="8:38" x14ac:dyDescent="0.45">
      <c r="H99" s="5"/>
      <c r="I99" s="5"/>
      <c r="J99" s="5"/>
      <c r="K99" s="5"/>
      <c r="M99" s="18"/>
      <c r="P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J99" s="5"/>
      <c r="AK99" s="5"/>
      <c r="AL99" s="5"/>
    </row>
    <row r="100" spans="8:38" x14ac:dyDescent="0.45">
      <c r="H100" s="5"/>
      <c r="I100" s="5"/>
      <c r="J100" s="5"/>
      <c r="K100" s="5"/>
      <c r="M100" s="18"/>
      <c r="P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J100" s="5"/>
      <c r="AK100" s="5"/>
      <c r="AL100" s="5"/>
    </row>
    <row r="101" spans="8:38" x14ac:dyDescent="0.45">
      <c r="H101" s="5"/>
      <c r="I101" s="5"/>
      <c r="J101" s="5"/>
      <c r="K101" s="5"/>
      <c r="M101" s="18"/>
      <c r="P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J101" s="5"/>
      <c r="AK101" s="5"/>
      <c r="AL101" s="5"/>
    </row>
    <row r="102" spans="8:38" x14ac:dyDescent="0.45">
      <c r="H102" s="5"/>
      <c r="I102" s="5"/>
      <c r="J102" s="5"/>
      <c r="K102" s="5"/>
      <c r="M102" s="18"/>
      <c r="P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J102" s="5"/>
      <c r="AK102" s="5"/>
      <c r="AL102" s="5"/>
    </row>
    <row r="103" spans="8:38" x14ac:dyDescent="0.45">
      <c r="H103" s="5"/>
      <c r="I103" s="5"/>
      <c r="J103" s="5"/>
      <c r="K103" s="5"/>
      <c r="M103" s="18"/>
      <c r="P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J103" s="5"/>
      <c r="AK103" s="5"/>
      <c r="AL103" s="5"/>
    </row>
    <row r="104" spans="8:38" x14ac:dyDescent="0.45">
      <c r="H104" s="5"/>
      <c r="I104" s="5"/>
      <c r="J104" s="5"/>
      <c r="K104" s="5"/>
      <c r="M104" s="18"/>
      <c r="P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J104" s="5"/>
      <c r="AK104" s="5"/>
      <c r="AL104" s="5"/>
    </row>
    <row r="105" spans="8:38" x14ac:dyDescent="0.45">
      <c r="H105" s="5"/>
      <c r="I105" s="5"/>
      <c r="J105" s="5"/>
      <c r="K105" s="5"/>
      <c r="M105" s="18"/>
      <c r="P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J105" s="5"/>
      <c r="AK105" s="5"/>
      <c r="AL105" s="5"/>
    </row>
    <row r="106" spans="8:38" x14ac:dyDescent="0.45">
      <c r="H106" s="5"/>
      <c r="I106" s="5"/>
      <c r="J106" s="5"/>
      <c r="K106" s="5"/>
      <c r="M106" s="18"/>
      <c r="P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J106" s="5"/>
      <c r="AK106" s="5"/>
      <c r="AL106" s="5"/>
    </row>
    <row r="107" spans="8:38" x14ac:dyDescent="0.45">
      <c r="H107" s="5"/>
      <c r="I107" s="5"/>
      <c r="J107" s="5"/>
      <c r="K107" s="5"/>
      <c r="M107" s="18"/>
      <c r="P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J107" s="5"/>
      <c r="AK107" s="5"/>
      <c r="AL107" s="5"/>
    </row>
    <row r="108" spans="8:38" x14ac:dyDescent="0.45">
      <c r="H108" s="5"/>
      <c r="I108" s="5"/>
      <c r="J108" s="5"/>
      <c r="K108" s="5"/>
      <c r="M108" s="18"/>
      <c r="P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J108" s="5"/>
      <c r="AK108" s="5"/>
      <c r="AL108" s="5"/>
    </row>
    <row r="109" spans="8:38" x14ac:dyDescent="0.45">
      <c r="H109" s="5"/>
      <c r="I109" s="5"/>
      <c r="J109" s="5"/>
      <c r="K109" s="5"/>
      <c r="M109" s="18"/>
      <c r="P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J109" s="5"/>
      <c r="AK109" s="5"/>
      <c r="AL109" s="5"/>
    </row>
    <row r="110" spans="8:38" x14ac:dyDescent="0.45">
      <c r="H110" s="5"/>
      <c r="I110" s="5"/>
      <c r="J110" s="5"/>
      <c r="K110" s="5"/>
      <c r="M110" s="18"/>
      <c r="P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J110" s="5"/>
      <c r="AK110" s="5"/>
      <c r="AL110" s="5"/>
    </row>
    <row r="111" spans="8:38" x14ac:dyDescent="0.45">
      <c r="H111" s="5"/>
      <c r="I111" s="5"/>
      <c r="J111" s="5"/>
      <c r="K111" s="5"/>
      <c r="M111" s="18"/>
      <c r="P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J111" s="5"/>
      <c r="AK111" s="5"/>
      <c r="AL111" s="5"/>
    </row>
    <row r="112" spans="8:38" x14ac:dyDescent="0.45">
      <c r="H112" s="5"/>
      <c r="I112" s="5"/>
      <c r="J112" s="5"/>
      <c r="K112" s="5"/>
      <c r="M112" s="18"/>
      <c r="P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J112" s="5"/>
      <c r="AK112" s="5"/>
      <c r="AL112" s="5"/>
    </row>
    <row r="113" spans="8:38" x14ac:dyDescent="0.45">
      <c r="H113" s="5"/>
      <c r="I113" s="5"/>
      <c r="J113" s="5"/>
      <c r="K113" s="5"/>
      <c r="M113" s="18"/>
      <c r="P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J113" s="5"/>
      <c r="AK113" s="5"/>
      <c r="AL113" s="5"/>
    </row>
    <row r="114" spans="8:38" x14ac:dyDescent="0.45">
      <c r="H114" s="5"/>
      <c r="I114" s="5"/>
      <c r="J114" s="5"/>
      <c r="K114" s="5"/>
      <c r="M114" s="18"/>
      <c r="P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J114" s="5"/>
      <c r="AK114" s="5"/>
      <c r="AL114" s="5"/>
    </row>
    <row r="115" spans="8:38" x14ac:dyDescent="0.45">
      <c r="H115" s="5"/>
      <c r="I115" s="5"/>
      <c r="J115" s="5"/>
      <c r="K115" s="5"/>
      <c r="M115" s="18"/>
      <c r="P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J115" s="5"/>
      <c r="AK115" s="5"/>
      <c r="AL115" s="5"/>
    </row>
    <row r="116" spans="8:38" x14ac:dyDescent="0.45">
      <c r="H116" s="5"/>
      <c r="I116" s="5"/>
      <c r="J116" s="5"/>
      <c r="K116" s="5"/>
      <c r="M116" s="18"/>
      <c r="P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J116" s="5"/>
      <c r="AK116" s="5"/>
      <c r="AL116" s="5"/>
    </row>
    <row r="117" spans="8:38" x14ac:dyDescent="0.45">
      <c r="H117" s="5"/>
      <c r="I117" s="5"/>
      <c r="J117" s="5"/>
      <c r="K117" s="5"/>
      <c r="M117" s="18"/>
      <c r="P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J117" s="5"/>
      <c r="AK117" s="5"/>
      <c r="AL117" s="5"/>
    </row>
    <row r="118" spans="8:38" x14ac:dyDescent="0.45">
      <c r="H118" s="5"/>
      <c r="I118" s="5"/>
      <c r="J118" s="5"/>
      <c r="K118" s="5"/>
      <c r="M118" s="18"/>
      <c r="P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J118" s="5"/>
      <c r="AK118" s="5"/>
      <c r="AL118" s="5"/>
    </row>
    <row r="119" spans="8:38" x14ac:dyDescent="0.45">
      <c r="H119" s="5"/>
      <c r="I119" s="5"/>
      <c r="J119" s="5"/>
      <c r="K119" s="5"/>
      <c r="M119" s="18"/>
      <c r="P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J119" s="5"/>
      <c r="AK119" s="5"/>
      <c r="AL119" s="5"/>
    </row>
    <row r="120" spans="8:38" x14ac:dyDescent="0.45">
      <c r="H120" s="5"/>
      <c r="I120" s="5"/>
      <c r="J120" s="5"/>
      <c r="K120" s="5"/>
      <c r="M120" s="18"/>
      <c r="P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J120" s="5"/>
      <c r="AK120" s="5"/>
      <c r="AL120" s="5"/>
    </row>
    <row r="121" spans="8:38" x14ac:dyDescent="0.45">
      <c r="H121" s="5"/>
      <c r="I121" s="5"/>
      <c r="J121" s="5"/>
      <c r="K121" s="5"/>
      <c r="M121" s="18"/>
      <c r="P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J121" s="5"/>
      <c r="AL121" s="5"/>
    </row>
    <row r="122" spans="8:38" x14ac:dyDescent="0.45">
      <c r="H122" s="5"/>
      <c r="I122" s="5"/>
      <c r="J122" s="5"/>
      <c r="K122" s="5"/>
      <c r="M122" s="18"/>
      <c r="P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J122" s="5"/>
      <c r="AL122" s="5"/>
    </row>
    <row r="123" spans="8:38" x14ac:dyDescent="0.45">
      <c r="H123" s="5"/>
      <c r="I123" s="5"/>
      <c r="J123" s="5"/>
      <c r="K123" s="5"/>
      <c r="M123" s="18"/>
      <c r="P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J123" s="5"/>
      <c r="AL123" s="5"/>
    </row>
    <row r="124" spans="8:38" x14ac:dyDescent="0.45">
      <c r="H124" s="5"/>
      <c r="I124" s="5"/>
      <c r="J124" s="5"/>
      <c r="K124" s="5"/>
      <c r="M124" s="18"/>
      <c r="P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J124" s="5"/>
      <c r="AL124" s="5"/>
    </row>
    <row r="125" spans="8:38" x14ac:dyDescent="0.45">
      <c r="H125" s="5"/>
      <c r="I125" s="5"/>
      <c r="J125" s="5"/>
      <c r="K125" s="5"/>
      <c r="M125" s="18"/>
      <c r="P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J125" s="5"/>
      <c r="AL125" s="5"/>
    </row>
    <row r="126" spans="8:38" x14ac:dyDescent="0.45">
      <c r="H126" s="5"/>
      <c r="I126" s="5"/>
      <c r="J126" s="5"/>
      <c r="K126" s="5"/>
      <c r="M126" s="18"/>
      <c r="P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J126" s="5"/>
      <c r="AL126" s="5"/>
    </row>
    <row r="127" spans="8:38" x14ac:dyDescent="0.45">
      <c r="H127" s="5"/>
      <c r="I127" s="5"/>
      <c r="J127" s="5"/>
      <c r="K127" s="5"/>
      <c r="M127" s="18"/>
      <c r="P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J127" s="5"/>
      <c r="AL127" s="5"/>
    </row>
    <row r="128" spans="8:38" x14ac:dyDescent="0.45">
      <c r="H128" s="5"/>
      <c r="I128" s="5"/>
      <c r="J128" s="5"/>
      <c r="K128" s="5"/>
      <c r="M128" s="18"/>
      <c r="P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J128" s="5"/>
      <c r="AL128" s="5"/>
    </row>
    <row r="129" spans="8:38" x14ac:dyDescent="0.45">
      <c r="H129" s="5"/>
      <c r="I129" s="5"/>
      <c r="J129" s="5"/>
      <c r="K129" s="5"/>
      <c r="M129" s="18"/>
      <c r="P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J129" s="5"/>
      <c r="AL129" s="5"/>
    </row>
    <row r="130" spans="8:38" x14ac:dyDescent="0.45">
      <c r="H130" s="5"/>
      <c r="I130" s="5"/>
      <c r="J130" s="5"/>
      <c r="K130" s="5"/>
      <c r="M130" s="18"/>
      <c r="P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J130" s="5"/>
      <c r="AL130" s="5"/>
    </row>
    <row r="131" spans="8:38" x14ac:dyDescent="0.45">
      <c r="H131" s="5"/>
      <c r="I131" s="5"/>
      <c r="J131" s="5"/>
      <c r="K131" s="5"/>
      <c r="M131" s="18"/>
      <c r="P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J131" s="5"/>
      <c r="AL131" s="5"/>
    </row>
    <row r="132" spans="8:38" x14ac:dyDescent="0.45">
      <c r="H132" s="5"/>
      <c r="I132" s="5"/>
      <c r="J132" s="5"/>
      <c r="K132" s="5"/>
      <c r="M132" s="18"/>
      <c r="P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J132" s="5"/>
      <c r="AL132" s="5"/>
    </row>
    <row r="133" spans="8:38" x14ac:dyDescent="0.45">
      <c r="H133" s="5"/>
      <c r="I133" s="5"/>
      <c r="J133" s="5"/>
      <c r="K133" s="5"/>
      <c r="M133" s="18"/>
      <c r="P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J133" s="5"/>
      <c r="AL133" s="5"/>
    </row>
    <row r="134" spans="8:38" x14ac:dyDescent="0.45">
      <c r="H134" s="5"/>
      <c r="I134" s="5"/>
      <c r="J134" s="5"/>
      <c r="K134" s="5"/>
      <c r="M134" s="18"/>
      <c r="P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J134" s="5"/>
      <c r="AL134" s="5"/>
    </row>
    <row r="135" spans="8:38" x14ac:dyDescent="0.45">
      <c r="H135" s="5"/>
      <c r="I135" s="5"/>
      <c r="J135" s="5"/>
      <c r="K135" s="5"/>
      <c r="M135" s="18"/>
      <c r="P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J135" s="5"/>
      <c r="AL135" s="5"/>
    </row>
    <row r="136" spans="8:38" x14ac:dyDescent="0.45">
      <c r="H136" s="5"/>
      <c r="I136" s="5"/>
      <c r="J136" s="5"/>
      <c r="K136" s="5"/>
      <c r="M136" s="18"/>
      <c r="P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J136" s="5"/>
      <c r="AL136" s="5"/>
    </row>
    <row r="137" spans="8:38" x14ac:dyDescent="0.45">
      <c r="H137" s="5"/>
      <c r="I137" s="5"/>
      <c r="J137" s="5"/>
      <c r="K137" s="5"/>
      <c r="M137" s="18"/>
      <c r="P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J137" s="5"/>
      <c r="AL137" s="5"/>
    </row>
    <row r="138" spans="8:38" x14ac:dyDescent="0.45">
      <c r="H138" s="5"/>
      <c r="I138" s="5"/>
      <c r="J138" s="5"/>
      <c r="K138" s="5"/>
      <c r="M138" s="18"/>
      <c r="P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J138" s="5"/>
      <c r="AL138" s="5"/>
    </row>
    <row r="139" spans="8:38" x14ac:dyDescent="0.45">
      <c r="H139" s="5"/>
      <c r="I139" s="5"/>
      <c r="J139" s="5"/>
      <c r="K139" s="5"/>
      <c r="M139" s="18"/>
      <c r="P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J139" s="5"/>
      <c r="AL139" s="5"/>
    </row>
    <row r="140" spans="8:38" x14ac:dyDescent="0.45">
      <c r="H140" s="5"/>
      <c r="I140" s="5"/>
      <c r="J140" s="5"/>
      <c r="K140" s="5"/>
      <c r="M140" s="18"/>
      <c r="P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J140" s="5"/>
      <c r="AL140" s="5"/>
    </row>
    <row r="141" spans="8:38" x14ac:dyDescent="0.45">
      <c r="H141" s="5"/>
      <c r="I141" s="5"/>
      <c r="J141" s="5"/>
      <c r="K141" s="5"/>
      <c r="P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L141" s="5"/>
    </row>
  </sheetData>
  <conditionalFormatting sqref="AM1:AM33 AM38:AM1048576">
    <cfRule type="cellIs" dxfId="23" priority="2" operator="lessThan">
      <formula>0</formula>
    </cfRule>
  </conditionalFormatting>
  <conditionalFormatting sqref="AN31">
    <cfRule type="cellIs" dxfId="22" priority="1" operator="lessThan">
      <formula>0</formula>
    </cfRule>
  </conditionalFormatting>
  <printOptions gridLines="1"/>
  <pageMargins left="0.7" right="0.7" top="1.3958333333333333" bottom="0.75" header="0.3" footer="0.3"/>
  <pageSetup paperSize="5" scale="54" fitToHeight="0" orientation="landscape" r:id="rId1"/>
  <headerFooter>
    <oddHeader>&amp;C&amp;"-,Bold"&amp;14NORTH SHELBY WATER COMPANY
DEPRECIATION SCHEDULE 
SUMMARY SHEET
DECEMBER 31, 2021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N140"/>
  <sheetViews>
    <sheetView zoomScale="90" zoomScaleNormal="90" workbookViewId="0">
      <selection activeCell="K7" sqref="K7"/>
    </sheetView>
  </sheetViews>
  <sheetFormatPr defaultRowHeight="14.25" x14ac:dyDescent="0.45"/>
  <cols>
    <col min="1" max="1" width="28.73046875" bestFit="1" customWidth="1"/>
    <col min="2" max="2" width="10.3984375" style="4" bestFit="1" customWidth="1"/>
    <col min="3" max="3" width="3.265625" style="2" bestFit="1" customWidth="1"/>
    <col min="4" max="4" width="3.73046875" style="2" bestFit="1" customWidth="1"/>
    <col min="5" max="5" width="2.73046875" style="2" bestFit="1" customWidth="1"/>
    <col min="6" max="7" width="1.73046875" customWidth="1"/>
    <col min="8" max="8" width="10.73046875" bestFit="1" customWidth="1"/>
    <col min="9" max="9" width="10.3984375" bestFit="1" customWidth="1"/>
    <col min="10" max="10" width="12.59765625" bestFit="1" customWidth="1"/>
    <col min="11" max="11" width="10" bestFit="1" customWidth="1"/>
    <col min="12" max="12" width="12" style="6" bestFit="1" customWidth="1"/>
    <col min="13" max="13" width="11.59765625" style="17" bestFit="1" customWidth="1"/>
    <col min="14" max="15" width="1.73046875" customWidth="1"/>
    <col min="16" max="16" width="10" bestFit="1" customWidth="1"/>
    <col min="17" max="17" width="1.73046875" customWidth="1"/>
    <col min="18" max="18" width="10.73046875" hidden="1" customWidth="1"/>
    <col min="19" max="22" width="7.73046875" hidden="1" customWidth="1"/>
    <col min="23" max="23" width="7.265625" hidden="1" customWidth="1"/>
    <col min="24" max="28" width="5.59765625" hidden="1" customWidth="1"/>
    <col min="29" max="29" width="5.59765625" bestFit="1" customWidth="1"/>
    <col min="30" max="33" width="5.59765625" customWidth="1"/>
    <col min="34" max="34" width="5.59765625" style="6" bestFit="1" customWidth="1"/>
    <col min="35" max="35" width="13.1328125" style="6" bestFit="1" customWidth="1"/>
    <col min="36" max="36" width="2.73046875" customWidth="1"/>
    <col min="37" max="38" width="13.86328125" bestFit="1" customWidth="1"/>
    <col min="39" max="39" width="11" bestFit="1" customWidth="1"/>
    <col min="40" max="40" width="13.3984375" style="5" bestFit="1" customWidth="1"/>
  </cols>
  <sheetData>
    <row r="1" spans="1:40" s="1" customFormat="1" x14ac:dyDescent="0.45">
      <c r="B1" s="4"/>
      <c r="C1" s="2"/>
      <c r="D1" s="2"/>
      <c r="E1" s="2"/>
      <c r="H1" s="21" t="s">
        <v>0</v>
      </c>
      <c r="I1" s="21"/>
      <c r="J1" s="21"/>
      <c r="K1" s="21" t="s">
        <v>1</v>
      </c>
      <c r="L1" s="23">
        <v>2021</v>
      </c>
      <c r="M1" s="21" t="s">
        <v>16</v>
      </c>
      <c r="N1" s="21"/>
      <c r="O1" s="21"/>
      <c r="P1" s="21" t="s">
        <v>2</v>
      </c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2"/>
      <c r="AI1" s="23">
        <v>2021</v>
      </c>
      <c r="AJ1" s="21"/>
      <c r="AK1" s="1" t="s">
        <v>400</v>
      </c>
      <c r="AL1" s="21" t="s">
        <v>9</v>
      </c>
      <c r="AM1" s="21" t="s">
        <v>11</v>
      </c>
      <c r="AN1" s="56" t="s">
        <v>464</v>
      </c>
    </row>
    <row r="2" spans="1:40" s="1" customFormat="1" x14ac:dyDescent="0.45">
      <c r="B2" s="4"/>
      <c r="C2" s="2"/>
      <c r="D2" s="2"/>
      <c r="E2" s="2"/>
      <c r="H2" s="21" t="s">
        <v>3</v>
      </c>
      <c r="I2" s="21" t="s">
        <v>4</v>
      </c>
      <c r="J2" s="21" t="s">
        <v>5</v>
      </c>
      <c r="K2" s="21" t="s">
        <v>3</v>
      </c>
      <c r="L2" s="23" t="s">
        <v>399</v>
      </c>
      <c r="M2" s="21" t="s">
        <v>17</v>
      </c>
      <c r="N2" s="21"/>
      <c r="O2" s="21"/>
      <c r="P2" s="21" t="s">
        <v>6</v>
      </c>
      <c r="Q2" s="21"/>
      <c r="R2" s="21" t="s">
        <v>0</v>
      </c>
      <c r="S2" s="21">
        <v>2006</v>
      </c>
      <c r="T2" s="21">
        <v>2007</v>
      </c>
      <c r="U2" s="21">
        <v>2008</v>
      </c>
      <c r="V2" s="21">
        <v>2009</v>
      </c>
      <c r="W2" s="21">
        <v>2010</v>
      </c>
      <c r="X2" s="21">
        <v>2011</v>
      </c>
      <c r="Y2" s="21">
        <v>2012</v>
      </c>
      <c r="Z2" s="21">
        <v>2013</v>
      </c>
      <c r="AA2" s="21">
        <v>2014</v>
      </c>
      <c r="AB2" s="21">
        <v>2015</v>
      </c>
      <c r="AC2" s="21">
        <v>2016</v>
      </c>
      <c r="AD2" s="21">
        <v>2017</v>
      </c>
      <c r="AE2" s="21">
        <v>2018</v>
      </c>
      <c r="AF2" s="21">
        <v>2019</v>
      </c>
      <c r="AG2" s="21">
        <v>2020</v>
      </c>
      <c r="AH2" s="23">
        <v>2021</v>
      </c>
      <c r="AI2" s="23" t="s">
        <v>5</v>
      </c>
      <c r="AJ2" s="21"/>
      <c r="AK2" s="1" t="s">
        <v>401</v>
      </c>
      <c r="AL2" s="21" t="s">
        <v>10</v>
      </c>
      <c r="AM2" s="21" t="s">
        <v>6</v>
      </c>
      <c r="AN2" s="56" t="s">
        <v>465</v>
      </c>
    </row>
    <row r="3" spans="1:40" x14ac:dyDescent="0.45">
      <c r="A3" s="3" t="s">
        <v>251</v>
      </c>
      <c r="B3" s="28" t="s">
        <v>17</v>
      </c>
      <c r="C3" s="29" t="s">
        <v>20</v>
      </c>
      <c r="AC3" s="5"/>
      <c r="AD3" s="5"/>
      <c r="AE3" s="5"/>
      <c r="AF3" s="5"/>
      <c r="AG3" s="5"/>
    </row>
    <row r="4" spans="1:40" x14ac:dyDescent="0.45">
      <c r="A4" s="25" t="s">
        <v>250</v>
      </c>
      <c r="B4" s="26">
        <v>31199</v>
      </c>
      <c r="C4" s="27">
        <v>20</v>
      </c>
      <c r="D4" s="4" t="s">
        <v>12</v>
      </c>
      <c r="E4" s="4" t="s">
        <v>13</v>
      </c>
      <c r="H4" s="24">
        <v>1957.98</v>
      </c>
      <c r="I4" s="5"/>
      <c r="J4" s="5"/>
      <c r="K4" s="5"/>
      <c r="L4" s="14"/>
      <c r="M4" s="18"/>
      <c r="P4" s="5">
        <f>+K4</f>
        <v>0</v>
      </c>
      <c r="R4" s="13">
        <v>1957.98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5"/>
      <c r="AD4" s="5">
        <v>0</v>
      </c>
      <c r="AE4" s="5">
        <v>0</v>
      </c>
      <c r="AF4" s="5">
        <v>0</v>
      </c>
      <c r="AG4" s="5">
        <v>0</v>
      </c>
      <c r="AH4" s="6">
        <f>+IF(P4-AG4-S4-R4-T4-U4-V4-W4-X4-Y4-Z4-AA4-AB4-AC4-AD4-AE4-AF4&gt;1,ROUND(P4/C4,2),0)</f>
        <v>0</v>
      </c>
      <c r="AI4" s="14"/>
      <c r="AJ4" s="5"/>
      <c r="AK4" s="5">
        <f>+AL4-AI4-AH4</f>
        <v>1957.98</v>
      </c>
      <c r="AL4" s="5">
        <f t="shared" ref="AL4:AL30" si="0">SUM(R4:AI4)</f>
        <v>1957.98</v>
      </c>
      <c r="AM4" s="11">
        <f t="shared" ref="AM4:AM30" si="1">+P4-AL4</f>
        <v>-1957.98</v>
      </c>
      <c r="AN4" s="5">
        <f>IF(AM4=0,AL4,0)</f>
        <v>0</v>
      </c>
    </row>
    <row r="5" spans="1:40" x14ac:dyDescent="0.45">
      <c r="A5" s="25" t="s">
        <v>252</v>
      </c>
      <c r="B5" s="26">
        <v>32813</v>
      </c>
      <c r="C5" s="27">
        <v>20</v>
      </c>
      <c r="D5" s="4" t="s">
        <v>12</v>
      </c>
      <c r="E5" s="4" t="s">
        <v>13</v>
      </c>
      <c r="H5" s="24">
        <v>1322.25</v>
      </c>
      <c r="I5" s="5"/>
      <c r="J5" s="5"/>
      <c r="K5" s="5"/>
      <c r="L5" s="14"/>
      <c r="M5" s="18"/>
      <c r="P5" s="5">
        <f t="shared" ref="P5:P30" si="2">+K5</f>
        <v>0</v>
      </c>
      <c r="R5" s="13">
        <v>1068.78</v>
      </c>
      <c r="S5" s="13">
        <v>66.11</v>
      </c>
      <c r="T5" s="13">
        <v>66.11</v>
      </c>
      <c r="U5" s="13">
        <v>66.11</v>
      </c>
      <c r="V5" s="13">
        <v>66.11</v>
      </c>
      <c r="W5" s="13">
        <v>-10.97</v>
      </c>
      <c r="X5" s="13">
        <v>0</v>
      </c>
      <c r="Y5" s="13">
        <v>0</v>
      </c>
      <c r="Z5" s="13">
        <v>0</v>
      </c>
      <c r="AA5" s="13">
        <v>0</v>
      </c>
      <c r="AB5" s="13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6">
        <f t="shared" ref="AH5:AH30" si="3">+IF(P5-AG5-S5-R5-T5-U5-V5-W5-X5-Y5-Z5-AA5-AB5-AC5-AD5-AE5-AF5&gt;1,ROUND(P5/C5,2),0)</f>
        <v>0</v>
      </c>
      <c r="AI5" s="14"/>
      <c r="AJ5" s="5"/>
      <c r="AK5" s="5">
        <f t="shared" ref="AK5:AK30" si="4">+AL5-AI5-AH5</f>
        <v>1322.2499999999995</v>
      </c>
      <c r="AL5" s="5">
        <f t="shared" si="0"/>
        <v>1322.2499999999995</v>
      </c>
      <c r="AM5" s="11">
        <f t="shared" si="1"/>
        <v>-1322.2499999999995</v>
      </c>
      <c r="AN5" s="5">
        <f t="shared" ref="AN5:AN30" si="5">IF(AM5=0,AL5,0)</f>
        <v>0</v>
      </c>
    </row>
    <row r="6" spans="1:40" x14ac:dyDescent="0.45">
      <c r="A6" s="25" t="s">
        <v>253</v>
      </c>
      <c r="B6" s="26">
        <v>32904</v>
      </c>
      <c r="C6" s="27">
        <v>20</v>
      </c>
      <c r="D6" s="4" t="s">
        <v>12</v>
      </c>
      <c r="E6" s="4" t="s">
        <v>13</v>
      </c>
      <c r="H6" s="24">
        <v>4442.24</v>
      </c>
      <c r="I6" s="5"/>
      <c r="J6" s="5"/>
      <c r="K6" s="5"/>
      <c r="L6" s="14"/>
      <c r="M6" s="18"/>
      <c r="P6" s="5">
        <f t="shared" si="2"/>
        <v>0</v>
      </c>
      <c r="R6" s="13">
        <v>3553.76</v>
      </c>
      <c r="S6" s="13">
        <v>222.11</v>
      </c>
      <c r="T6" s="13">
        <v>222.11</v>
      </c>
      <c r="U6" s="13">
        <v>222.11</v>
      </c>
      <c r="V6" s="13">
        <v>222.11</v>
      </c>
      <c r="W6" s="13">
        <v>0.04</v>
      </c>
      <c r="X6" s="13">
        <v>0</v>
      </c>
      <c r="Y6" s="13">
        <v>0</v>
      </c>
      <c r="Z6" s="13">
        <v>0</v>
      </c>
      <c r="AA6" s="13">
        <v>0</v>
      </c>
      <c r="AB6" s="13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6">
        <f t="shared" si="3"/>
        <v>0</v>
      </c>
      <c r="AI6" s="14"/>
      <c r="AJ6" s="5"/>
      <c r="AK6" s="5">
        <f t="shared" si="4"/>
        <v>4442.24</v>
      </c>
      <c r="AL6" s="5">
        <f t="shared" si="0"/>
        <v>4442.24</v>
      </c>
      <c r="AM6" s="11">
        <f t="shared" si="1"/>
        <v>-4442.24</v>
      </c>
      <c r="AN6" s="5">
        <f t="shared" si="5"/>
        <v>0</v>
      </c>
    </row>
    <row r="7" spans="1:40" x14ac:dyDescent="0.45">
      <c r="A7" s="25"/>
      <c r="B7" s="26"/>
      <c r="C7" s="27"/>
      <c r="D7" s="4" t="s">
        <v>12</v>
      </c>
      <c r="E7" s="4" t="s">
        <v>13</v>
      </c>
      <c r="H7" s="24"/>
      <c r="I7" s="5"/>
      <c r="J7" s="5"/>
      <c r="K7" s="5">
        <f t="shared" ref="K7:K30" si="6">+H7+I7-J7</f>
        <v>0</v>
      </c>
      <c r="L7" s="14"/>
      <c r="M7" s="18"/>
      <c r="P7" s="5">
        <f t="shared" si="2"/>
        <v>0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5"/>
      <c r="AD7" s="5"/>
      <c r="AE7" s="5"/>
      <c r="AF7" s="5"/>
      <c r="AG7" s="5"/>
      <c r="AH7" s="6">
        <f t="shared" si="3"/>
        <v>0</v>
      </c>
      <c r="AI7" s="14"/>
      <c r="AJ7" s="5"/>
      <c r="AK7" s="5">
        <f t="shared" si="4"/>
        <v>0</v>
      </c>
      <c r="AL7" s="5">
        <f t="shared" si="0"/>
        <v>0</v>
      </c>
      <c r="AM7" s="11">
        <f t="shared" si="1"/>
        <v>0</v>
      </c>
      <c r="AN7" s="5">
        <f t="shared" si="5"/>
        <v>0</v>
      </c>
    </row>
    <row r="8" spans="1:40" x14ac:dyDescent="0.45">
      <c r="A8" s="25"/>
      <c r="B8" s="26"/>
      <c r="C8" s="27"/>
      <c r="D8" s="4" t="s">
        <v>12</v>
      </c>
      <c r="E8" s="4" t="s">
        <v>13</v>
      </c>
      <c r="H8" s="24"/>
      <c r="I8" s="5"/>
      <c r="J8" s="5"/>
      <c r="K8" s="5">
        <f t="shared" si="6"/>
        <v>0</v>
      </c>
      <c r="L8" s="14"/>
      <c r="M8" s="19"/>
      <c r="P8" s="5">
        <f t="shared" si="2"/>
        <v>0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5"/>
      <c r="AD8" s="5"/>
      <c r="AE8" s="5"/>
      <c r="AF8" s="5"/>
      <c r="AG8" s="5"/>
      <c r="AH8" s="6">
        <f t="shared" si="3"/>
        <v>0</v>
      </c>
      <c r="AI8" s="14"/>
      <c r="AJ8" s="5"/>
      <c r="AK8" s="5">
        <f t="shared" si="4"/>
        <v>0</v>
      </c>
      <c r="AL8" s="5">
        <f t="shared" si="0"/>
        <v>0</v>
      </c>
      <c r="AM8" s="11">
        <f t="shared" si="1"/>
        <v>0</v>
      </c>
      <c r="AN8" s="5">
        <f t="shared" si="5"/>
        <v>0</v>
      </c>
    </row>
    <row r="9" spans="1:40" x14ac:dyDescent="0.45">
      <c r="A9" s="25"/>
      <c r="B9" s="26"/>
      <c r="C9" s="27"/>
      <c r="D9" s="4" t="s">
        <v>12</v>
      </c>
      <c r="E9" s="4" t="s">
        <v>13</v>
      </c>
      <c r="H9" s="24"/>
      <c r="I9" s="5"/>
      <c r="J9" s="5"/>
      <c r="K9" s="5">
        <f t="shared" si="6"/>
        <v>0</v>
      </c>
      <c r="L9" s="14"/>
      <c r="M9" s="19"/>
      <c r="P9" s="5">
        <f t="shared" si="2"/>
        <v>0</v>
      </c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5"/>
      <c r="AD9" s="5"/>
      <c r="AE9" s="5"/>
      <c r="AF9" s="5"/>
      <c r="AG9" s="5"/>
      <c r="AH9" s="6">
        <f t="shared" si="3"/>
        <v>0</v>
      </c>
      <c r="AI9" s="14"/>
      <c r="AJ9" s="5"/>
      <c r="AK9" s="5">
        <f t="shared" si="4"/>
        <v>0</v>
      </c>
      <c r="AL9" s="5">
        <f t="shared" si="0"/>
        <v>0</v>
      </c>
      <c r="AM9" s="11">
        <f t="shared" si="1"/>
        <v>0</v>
      </c>
      <c r="AN9" s="5">
        <f t="shared" si="5"/>
        <v>0</v>
      </c>
    </row>
    <row r="10" spans="1:40" x14ac:dyDescent="0.45">
      <c r="A10" s="25"/>
      <c r="B10" s="26"/>
      <c r="C10" s="27"/>
      <c r="D10" s="4" t="s">
        <v>12</v>
      </c>
      <c r="E10" s="4" t="s">
        <v>13</v>
      </c>
      <c r="H10" s="24"/>
      <c r="I10" s="5"/>
      <c r="J10" s="5"/>
      <c r="K10" s="5">
        <f t="shared" si="6"/>
        <v>0</v>
      </c>
      <c r="L10" s="14"/>
      <c r="M10" s="19"/>
      <c r="P10" s="5">
        <f t="shared" si="2"/>
        <v>0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5"/>
      <c r="AD10" s="5"/>
      <c r="AE10" s="5"/>
      <c r="AF10" s="5"/>
      <c r="AG10" s="5"/>
      <c r="AH10" s="6">
        <f t="shared" si="3"/>
        <v>0</v>
      </c>
      <c r="AI10" s="14"/>
      <c r="AJ10" s="5"/>
      <c r="AK10" s="5">
        <f t="shared" si="4"/>
        <v>0</v>
      </c>
      <c r="AL10" s="5">
        <f t="shared" si="0"/>
        <v>0</v>
      </c>
      <c r="AM10" s="11">
        <f t="shared" si="1"/>
        <v>0</v>
      </c>
      <c r="AN10" s="5">
        <f t="shared" si="5"/>
        <v>0</v>
      </c>
    </row>
    <row r="11" spans="1:40" x14ac:dyDescent="0.45">
      <c r="A11" s="25"/>
      <c r="B11" s="26"/>
      <c r="C11" s="27"/>
      <c r="D11" s="4" t="s">
        <v>12</v>
      </c>
      <c r="E11" s="4" t="s">
        <v>13</v>
      </c>
      <c r="H11" s="24"/>
      <c r="I11" s="5"/>
      <c r="J11" s="5"/>
      <c r="K11" s="5">
        <f t="shared" si="6"/>
        <v>0</v>
      </c>
      <c r="L11" s="14"/>
      <c r="M11" s="19"/>
      <c r="P11" s="5">
        <f t="shared" si="2"/>
        <v>0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5"/>
      <c r="AD11" s="5"/>
      <c r="AE11" s="5"/>
      <c r="AF11" s="5"/>
      <c r="AG11" s="5"/>
      <c r="AH11" s="6">
        <f t="shared" si="3"/>
        <v>0</v>
      </c>
      <c r="AI11" s="14"/>
      <c r="AJ11" s="5"/>
      <c r="AK11" s="5">
        <f t="shared" si="4"/>
        <v>0</v>
      </c>
      <c r="AL11" s="5">
        <f t="shared" si="0"/>
        <v>0</v>
      </c>
      <c r="AM11" s="11">
        <f t="shared" si="1"/>
        <v>0</v>
      </c>
      <c r="AN11" s="5">
        <f t="shared" si="5"/>
        <v>0</v>
      </c>
    </row>
    <row r="12" spans="1:40" x14ac:dyDescent="0.45">
      <c r="A12" s="25"/>
      <c r="B12" s="26"/>
      <c r="C12" s="27"/>
      <c r="D12" s="4" t="s">
        <v>12</v>
      </c>
      <c r="E12" s="4" t="s">
        <v>13</v>
      </c>
      <c r="H12" s="24"/>
      <c r="I12" s="5"/>
      <c r="J12" s="5"/>
      <c r="K12" s="5">
        <f t="shared" si="6"/>
        <v>0</v>
      </c>
      <c r="L12" s="14"/>
      <c r="M12" s="19"/>
      <c r="P12" s="5">
        <f t="shared" si="2"/>
        <v>0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6">
        <f t="shared" si="3"/>
        <v>0</v>
      </c>
      <c r="AI12" s="14"/>
      <c r="AJ12" s="5"/>
      <c r="AK12" s="5">
        <f t="shared" si="4"/>
        <v>0</v>
      </c>
      <c r="AL12" s="5">
        <f t="shared" si="0"/>
        <v>0</v>
      </c>
      <c r="AM12" s="11">
        <f t="shared" si="1"/>
        <v>0</v>
      </c>
      <c r="AN12" s="5">
        <f t="shared" si="5"/>
        <v>0</v>
      </c>
    </row>
    <row r="13" spans="1:40" x14ac:dyDescent="0.45">
      <c r="A13" s="25"/>
      <c r="B13" s="26"/>
      <c r="C13" s="27"/>
      <c r="D13" s="4" t="s">
        <v>12</v>
      </c>
      <c r="E13" s="4" t="s">
        <v>13</v>
      </c>
      <c r="H13" s="24"/>
      <c r="I13" s="5"/>
      <c r="J13" s="5"/>
      <c r="K13" s="5">
        <f t="shared" si="6"/>
        <v>0</v>
      </c>
      <c r="L13" s="14"/>
      <c r="M13" s="19"/>
      <c r="P13" s="5">
        <f t="shared" si="2"/>
        <v>0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6">
        <f t="shared" si="3"/>
        <v>0</v>
      </c>
      <c r="AI13" s="14"/>
      <c r="AJ13" s="5"/>
      <c r="AK13" s="5">
        <f t="shared" si="4"/>
        <v>0</v>
      </c>
      <c r="AL13" s="5">
        <f t="shared" si="0"/>
        <v>0</v>
      </c>
      <c r="AM13" s="11">
        <f t="shared" si="1"/>
        <v>0</v>
      </c>
      <c r="AN13" s="5">
        <f t="shared" si="5"/>
        <v>0</v>
      </c>
    </row>
    <row r="14" spans="1:40" x14ac:dyDescent="0.45">
      <c r="A14" s="25"/>
      <c r="B14" s="26"/>
      <c r="C14" s="27"/>
      <c r="D14" s="4" t="s">
        <v>12</v>
      </c>
      <c r="E14" s="4" t="s">
        <v>13</v>
      </c>
      <c r="H14" s="24"/>
      <c r="I14" s="5"/>
      <c r="J14" s="5"/>
      <c r="K14" s="5">
        <f t="shared" si="6"/>
        <v>0</v>
      </c>
      <c r="L14" s="14"/>
      <c r="M14" s="19"/>
      <c r="P14" s="5">
        <f t="shared" si="2"/>
        <v>0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6">
        <f t="shared" si="3"/>
        <v>0</v>
      </c>
      <c r="AI14" s="14"/>
      <c r="AJ14" s="5"/>
      <c r="AK14" s="5">
        <f t="shared" si="4"/>
        <v>0</v>
      </c>
      <c r="AL14" s="5">
        <f t="shared" si="0"/>
        <v>0</v>
      </c>
      <c r="AM14" s="11">
        <f t="shared" si="1"/>
        <v>0</v>
      </c>
      <c r="AN14" s="5">
        <f t="shared" si="5"/>
        <v>0</v>
      </c>
    </row>
    <row r="15" spans="1:40" x14ac:dyDescent="0.45">
      <c r="A15" s="25"/>
      <c r="B15" s="26"/>
      <c r="C15" s="27"/>
      <c r="D15" s="4" t="s">
        <v>12</v>
      </c>
      <c r="E15" s="4" t="s">
        <v>13</v>
      </c>
      <c r="H15" s="24"/>
      <c r="I15" s="5"/>
      <c r="J15" s="5"/>
      <c r="K15" s="5">
        <f t="shared" si="6"/>
        <v>0</v>
      </c>
      <c r="L15" s="14"/>
      <c r="M15" s="19"/>
      <c r="P15" s="5">
        <f t="shared" si="2"/>
        <v>0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6">
        <f t="shared" si="3"/>
        <v>0</v>
      </c>
      <c r="AI15" s="14"/>
      <c r="AJ15" s="5"/>
      <c r="AK15" s="5">
        <f t="shared" si="4"/>
        <v>0</v>
      </c>
      <c r="AL15" s="5">
        <f t="shared" si="0"/>
        <v>0</v>
      </c>
      <c r="AM15" s="11">
        <f t="shared" si="1"/>
        <v>0</v>
      </c>
      <c r="AN15" s="5">
        <f t="shared" si="5"/>
        <v>0</v>
      </c>
    </row>
    <row r="16" spans="1:40" x14ac:dyDescent="0.45">
      <c r="A16" s="25"/>
      <c r="B16" s="26"/>
      <c r="C16" s="27"/>
      <c r="D16" s="4" t="s">
        <v>12</v>
      </c>
      <c r="E16" s="4" t="s">
        <v>13</v>
      </c>
      <c r="H16" s="24"/>
      <c r="I16" s="5"/>
      <c r="J16" s="5"/>
      <c r="K16" s="5">
        <f t="shared" si="6"/>
        <v>0</v>
      </c>
      <c r="L16" s="14"/>
      <c r="M16" s="19"/>
      <c r="P16" s="5">
        <f t="shared" si="2"/>
        <v>0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6">
        <f t="shared" si="3"/>
        <v>0</v>
      </c>
      <c r="AI16" s="14"/>
      <c r="AJ16" s="5"/>
      <c r="AK16" s="5">
        <f t="shared" si="4"/>
        <v>0</v>
      </c>
      <c r="AL16" s="5">
        <f t="shared" si="0"/>
        <v>0</v>
      </c>
      <c r="AM16" s="11">
        <f t="shared" si="1"/>
        <v>0</v>
      </c>
      <c r="AN16" s="5">
        <f t="shared" si="5"/>
        <v>0</v>
      </c>
    </row>
    <row r="17" spans="1:40" x14ac:dyDescent="0.45">
      <c r="A17" s="25"/>
      <c r="B17" s="26"/>
      <c r="C17" s="27"/>
      <c r="D17" s="4" t="s">
        <v>12</v>
      </c>
      <c r="E17" s="4" t="s">
        <v>13</v>
      </c>
      <c r="H17" s="24"/>
      <c r="I17" s="5"/>
      <c r="J17" s="5"/>
      <c r="K17" s="5">
        <f t="shared" si="6"/>
        <v>0</v>
      </c>
      <c r="L17" s="14"/>
      <c r="M17" s="19"/>
      <c r="P17" s="5">
        <f t="shared" si="2"/>
        <v>0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6">
        <f t="shared" si="3"/>
        <v>0</v>
      </c>
      <c r="AI17" s="14"/>
      <c r="AJ17" s="5"/>
      <c r="AK17" s="5">
        <f t="shared" si="4"/>
        <v>0</v>
      </c>
      <c r="AL17" s="5">
        <f t="shared" si="0"/>
        <v>0</v>
      </c>
      <c r="AM17" s="11">
        <f t="shared" si="1"/>
        <v>0</v>
      </c>
      <c r="AN17" s="5">
        <f t="shared" si="5"/>
        <v>0</v>
      </c>
    </row>
    <row r="18" spans="1:40" x14ac:dyDescent="0.45">
      <c r="A18" s="25"/>
      <c r="B18" s="26"/>
      <c r="C18" s="27"/>
      <c r="D18" s="4" t="s">
        <v>12</v>
      </c>
      <c r="E18" s="4" t="s">
        <v>13</v>
      </c>
      <c r="H18" s="24"/>
      <c r="I18" s="5"/>
      <c r="J18" s="5"/>
      <c r="K18" s="5">
        <f t="shared" si="6"/>
        <v>0</v>
      </c>
      <c r="L18" s="14"/>
      <c r="M18" s="19"/>
      <c r="P18" s="5">
        <f t="shared" si="2"/>
        <v>0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6">
        <f t="shared" si="3"/>
        <v>0</v>
      </c>
      <c r="AI18" s="14"/>
      <c r="AJ18" s="5"/>
      <c r="AK18" s="5">
        <f t="shared" si="4"/>
        <v>0</v>
      </c>
      <c r="AL18" s="5">
        <f t="shared" si="0"/>
        <v>0</v>
      </c>
      <c r="AM18" s="11">
        <f t="shared" si="1"/>
        <v>0</v>
      </c>
      <c r="AN18" s="5">
        <f t="shared" si="5"/>
        <v>0</v>
      </c>
    </row>
    <row r="19" spans="1:40" x14ac:dyDescent="0.45">
      <c r="A19" s="25"/>
      <c r="B19" s="26"/>
      <c r="C19" s="27"/>
      <c r="D19" s="4" t="s">
        <v>12</v>
      </c>
      <c r="E19" s="4" t="s">
        <v>13</v>
      </c>
      <c r="H19" s="24"/>
      <c r="I19" s="5"/>
      <c r="J19" s="5"/>
      <c r="K19" s="5">
        <f t="shared" si="6"/>
        <v>0</v>
      </c>
      <c r="L19" s="14"/>
      <c r="M19" s="19"/>
      <c r="P19" s="5">
        <f t="shared" si="2"/>
        <v>0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6">
        <f t="shared" si="3"/>
        <v>0</v>
      </c>
      <c r="AI19" s="14"/>
      <c r="AJ19" s="5"/>
      <c r="AK19" s="5">
        <f t="shared" si="4"/>
        <v>0</v>
      </c>
      <c r="AL19" s="5">
        <f t="shared" si="0"/>
        <v>0</v>
      </c>
      <c r="AM19" s="11">
        <f t="shared" si="1"/>
        <v>0</v>
      </c>
      <c r="AN19" s="5">
        <f t="shared" si="5"/>
        <v>0</v>
      </c>
    </row>
    <row r="20" spans="1:40" x14ac:dyDescent="0.45">
      <c r="A20" s="25"/>
      <c r="B20" s="26"/>
      <c r="C20" s="27"/>
      <c r="D20" s="4" t="s">
        <v>12</v>
      </c>
      <c r="E20" s="4" t="s">
        <v>13</v>
      </c>
      <c r="H20" s="24"/>
      <c r="I20" s="5"/>
      <c r="J20" s="5"/>
      <c r="K20" s="5">
        <f t="shared" si="6"/>
        <v>0</v>
      </c>
      <c r="L20" s="14"/>
      <c r="M20" s="19"/>
      <c r="P20" s="5">
        <f t="shared" si="2"/>
        <v>0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6">
        <f t="shared" si="3"/>
        <v>0</v>
      </c>
      <c r="AI20" s="14"/>
      <c r="AJ20" s="5"/>
      <c r="AK20" s="5">
        <f t="shared" si="4"/>
        <v>0</v>
      </c>
      <c r="AL20" s="5">
        <f t="shared" si="0"/>
        <v>0</v>
      </c>
      <c r="AM20" s="11">
        <f t="shared" si="1"/>
        <v>0</v>
      </c>
      <c r="AN20" s="5">
        <f t="shared" si="5"/>
        <v>0</v>
      </c>
    </row>
    <row r="21" spans="1:40" x14ac:dyDescent="0.45">
      <c r="A21" s="25"/>
      <c r="B21" s="26"/>
      <c r="C21" s="27"/>
      <c r="D21" s="4" t="s">
        <v>12</v>
      </c>
      <c r="E21" s="4" t="s">
        <v>13</v>
      </c>
      <c r="H21" s="24"/>
      <c r="I21" s="5"/>
      <c r="J21" s="5"/>
      <c r="K21" s="5">
        <f t="shared" si="6"/>
        <v>0</v>
      </c>
      <c r="L21" s="14"/>
      <c r="M21" s="19"/>
      <c r="P21" s="5">
        <f t="shared" si="2"/>
        <v>0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6">
        <f t="shared" si="3"/>
        <v>0</v>
      </c>
      <c r="AI21" s="14"/>
      <c r="AJ21" s="5"/>
      <c r="AK21" s="5">
        <f t="shared" si="4"/>
        <v>0</v>
      </c>
      <c r="AL21" s="5">
        <f t="shared" si="0"/>
        <v>0</v>
      </c>
      <c r="AM21" s="11">
        <f t="shared" si="1"/>
        <v>0</v>
      </c>
      <c r="AN21" s="5">
        <f t="shared" si="5"/>
        <v>0</v>
      </c>
    </row>
    <row r="22" spans="1:40" x14ac:dyDescent="0.45">
      <c r="A22" s="25"/>
      <c r="B22" s="26"/>
      <c r="C22" s="27"/>
      <c r="D22" s="4" t="s">
        <v>12</v>
      </c>
      <c r="E22" s="4" t="s">
        <v>13</v>
      </c>
      <c r="H22" s="24"/>
      <c r="I22" s="5"/>
      <c r="J22" s="5"/>
      <c r="K22" s="5">
        <f t="shared" si="6"/>
        <v>0</v>
      </c>
      <c r="L22" s="14"/>
      <c r="M22" s="19"/>
      <c r="P22" s="5">
        <f t="shared" si="2"/>
        <v>0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6">
        <f t="shared" si="3"/>
        <v>0</v>
      </c>
      <c r="AI22" s="14"/>
      <c r="AJ22" s="5"/>
      <c r="AK22" s="5">
        <f t="shared" si="4"/>
        <v>0</v>
      </c>
      <c r="AL22" s="5">
        <f t="shared" si="0"/>
        <v>0</v>
      </c>
      <c r="AM22" s="11">
        <f t="shared" si="1"/>
        <v>0</v>
      </c>
      <c r="AN22" s="5">
        <f t="shared" si="5"/>
        <v>0</v>
      </c>
    </row>
    <row r="23" spans="1:40" x14ac:dyDescent="0.45">
      <c r="A23" s="25"/>
      <c r="B23" s="26"/>
      <c r="C23" s="27"/>
      <c r="D23" s="4" t="s">
        <v>12</v>
      </c>
      <c r="E23" s="4" t="s">
        <v>13</v>
      </c>
      <c r="H23" s="24"/>
      <c r="I23" s="5"/>
      <c r="J23" s="5"/>
      <c r="K23" s="5">
        <f t="shared" si="6"/>
        <v>0</v>
      </c>
      <c r="L23" s="14"/>
      <c r="M23" s="19"/>
      <c r="P23" s="5">
        <f t="shared" si="2"/>
        <v>0</v>
      </c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6">
        <f t="shared" si="3"/>
        <v>0</v>
      </c>
      <c r="AI23" s="14"/>
      <c r="AJ23" s="5"/>
      <c r="AK23" s="5">
        <f t="shared" si="4"/>
        <v>0</v>
      </c>
      <c r="AL23" s="5">
        <f t="shared" si="0"/>
        <v>0</v>
      </c>
      <c r="AM23" s="11">
        <f t="shared" si="1"/>
        <v>0</v>
      </c>
      <c r="AN23" s="5">
        <f t="shared" si="5"/>
        <v>0</v>
      </c>
    </row>
    <row r="24" spans="1:40" x14ac:dyDescent="0.45">
      <c r="A24" s="25"/>
      <c r="B24" s="26"/>
      <c r="C24" s="27"/>
      <c r="D24" s="4" t="s">
        <v>12</v>
      </c>
      <c r="E24" s="4" t="s">
        <v>13</v>
      </c>
      <c r="H24" s="24"/>
      <c r="I24" s="5"/>
      <c r="J24" s="5"/>
      <c r="K24" s="5">
        <f t="shared" si="6"/>
        <v>0</v>
      </c>
      <c r="L24" s="14"/>
      <c r="M24" s="19"/>
      <c r="P24" s="5">
        <f t="shared" si="2"/>
        <v>0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6">
        <f t="shared" si="3"/>
        <v>0</v>
      </c>
      <c r="AI24" s="14"/>
      <c r="AJ24" s="5"/>
      <c r="AK24" s="5">
        <f t="shared" si="4"/>
        <v>0</v>
      </c>
      <c r="AL24" s="5">
        <f t="shared" si="0"/>
        <v>0</v>
      </c>
      <c r="AM24" s="11">
        <f t="shared" si="1"/>
        <v>0</v>
      </c>
      <c r="AN24" s="5">
        <f t="shared" si="5"/>
        <v>0</v>
      </c>
    </row>
    <row r="25" spans="1:40" x14ac:dyDescent="0.45">
      <c r="A25" s="25"/>
      <c r="B25" s="26"/>
      <c r="C25" s="27"/>
      <c r="D25" s="4" t="s">
        <v>12</v>
      </c>
      <c r="E25" s="4" t="s">
        <v>13</v>
      </c>
      <c r="H25" s="24"/>
      <c r="I25" s="5"/>
      <c r="J25" s="5"/>
      <c r="K25" s="5">
        <f t="shared" si="6"/>
        <v>0</v>
      </c>
      <c r="L25" s="14"/>
      <c r="M25" s="19"/>
      <c r="P25" s="5">
        <f t="shared" si="2"/>
        <v>0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6">
        <f t="shared" si="3"/>
        <v>0</v>
      </c>
      <c r="AI25" s="14"/>
      <c r="AJ25" s="5"/>
      <c r="AK25" s="5">
        <f t="shared" si="4"/>
        <v>0</v>
      </c>
      <c r="AL25" s="5">
        <f t="shared" si="0"/>
        <v>0</v>
      </c>
      <c r="AM25" s="11">
        <f t="shared" si="1"/>
        <v>0</v>
      </c>
      <c r="AN25" s="5">
        <f t="shared" si="5"/>
        <v>0</v>
      </c>
    </row>
    <row r="26" spans="1:40" x14ac:dyDescent="0.45">
      <c r="A26" s="25"/>
      <c r="B26" s="26"/>
      <c r="C26" s="27"/>
      <c r="D26" s="4" t="s">
        <v>12</v>
      </c>
      <c r="E26" s="4" t="s">
        <v>13</v>
      </c>
      <c r="H26" s="24"/>
      <c r="I26" s="5"/>
      <c r="J26" s="5"/>
      <c r="K26" s="5">
        <f t="shared" si="6"/>
        <v>0</v>
      </c>
      <c r="L26" s="14"/>
      <c r="M26" s="19"/>
      <c r="P26" s="5">
        <f t="shared" si="2"/>
        <v>0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6">
        <f t="shared" si="3"/>
        <v>0</v>
      </c>
      <c r="AI26" s="14"/>
      <c r="AJ26" s="5"/>
      <c r="AK26" s="5">
        <f t="shared" si="4"/>
        <v>0</v>
      </c>
      <c r="AL26" s="5">
        <f t="shared" si="0"/>
        <v>0</v>
      </c>
      <c r="AM26" s="11">
        <f t="shared" si="1"/>
        <v>0</v>
      </c>
      <c r="AN26" s="5">
        <f t="shared" si="5"/>
        <v>0</v>
      </c>
    </row>
    <row r="27" spans="1:40" x14ac:dyDescent="0.45">
      <c r="A27" s="25"/>
      <c r="B27" s="26"/>
      <c r="C27" s="27"/>
      <c r="D27" s="4" t="s">
        <v>12</v>
      </c>
      <c r="E27" s="4" t="s">
        <v>13</v>
      </c>
      <c r="H27" s="24"/>
      <c r="I27" s="5"/>
      <c r="J27" s="5"/>
      <c r="K27" s="5">
        <f t="shared" si="6"/>
        <v>0</v>
      </c>
      <c r="L27" s="14"/>
      <c r="M27" s="19"/>
      <c r="P27" s="5">
        <f t="shared" si="2"/>
        <v>0</v>
      </c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6">
        <f t="shared" si="3"/>
        <v>0</v>
      </c>
      <c r="AI27" s="14"/>
      <c r="AJ27" s="5"/>
      <c r="AK27" s="5">
        <f t="shared" si="4"/>
        <v>0</v>
      </c>
      <c r="AL27" s="5">
        <f t="shared" si="0"/>
        <v>0</v>
      </c>
      <c r="AM27" s="11">
        <f t="shared" si="1"/>
        <v>0</v>
      </c>
      <c r="AN27" s="5">
        <f t="shared" si="5"/>
        <v>0</v>
      </c>
    </row>
    <row r="28" spans="1:40" x14ac:dyDescent="0.45">
      <c r="A28" s="25"/>
      <c r="B28" s="26"/>
      <c r="C28" s="27"/>
      <c r="D28" s="4" t="s">
        <v>12</v>
      </c>
      <c r="E28" s="4" t="s">
        <v>13</v>
      </c>
      <c r="H28" s="24"/>
      <c r="I28" s="5"/>
      <c r="J28" s="5"/>
      <c r="K28" s="5">
        <f t="shared" si="6"/>
        <v>0</v>
      </c>
      <c r="L28" s="14"/>
      <c r="M28" s="19"/>
      <c r="P28" s="5">
        <f t="shared" si="2"/>
        <v>0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6">
        <f t="shared" si="3"/>
        <v>0</v>
      </c>
      <c r="AI28" s="14"/>
      <c r="AJ28" s="5"/>
      <c r="AK28" s="5">
        <f t="shared" si="4"/>
        <v>0</v>
      </c>
      <c r="AL28" s="5">
        <f t="shared" si="0"/>
        <v>0</v>
      </c>
      <c r="AM28" s="11">
        <f t="shared" si="1"/>
        <v>0</v>
      </c>
      <c r="AN28" s="5">
        <f t="shared" si="5"/>
        <v>0</v>
      </c>
    </row>
    <row r="29" spans="1:40" x14ac:dyDescent="0.45">
      <c r="A29" s="25"/>
      <c r="B29" s="26"/>
      <c r="C29" s="27"/>
      <c r="D29" s="4" t="s">
        <v>12</v>
      </c>
      <c r="E29" s="4" t="s">
        <v>13</v>
      </c>
      <c r="H29" s="24"/>
      <c r="I29" s="5"/>
      <c r="J29" s="5"/>
      <c r="K29" s="5">
        <f t="shared" si="6"/>
        <v>0</v>
      </c>
      <c r="L29" s="14"/>
      <c r="M29" s="19"/>
      <c r="P29" s="5">
        <f t="shared" si="2"/>
        <v>0</v>
      </c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6">
        <f t="shared" si="3"/>
        <v>0</v>
      </c>
      <c r="AI29" s="14"/>
      <c r="AJ29" s="5"/>
      <c r="AK29" s="5">
        <f t="shared" si="4"/>
        <v>0</v>
      </c>
      <c r="AL29" s="5">
        <f t="shared" si="0"/>
        <v>0</v>
      </c>
      <c r="AM29" s="11">
        <f t="shared" si="1"/>
        <v>0</v>
      </c>
      <c r="AN29" s="5">
        <f t="shared" si="5"/>
        <v>0</v>
      </c>
    </row>
    <row r="30" spans="1:40" x14ac:dyDescent="0.45">
      <c r="A30" s="25"/>
      <c r="B30" s="26"/>
      <c r="C30" s="27"/>
      <c r="D30" s="4" t="s">
        <v>12</v>
      </c>
      <c r="E30" s="4" t="s">
        <v>13</v>
      </c>
      <c r="H30" s="24"/>
      <c r="I30" s="5"/>
      <c r="J30" s="5"/>
      <c r="K30" s="5">
        <f t="shared" si="6"/>
        <v>0</v>
      </c>
      <c r="L30" s="14"/>
      <c r="M30" s="19"/>
      <c r="P30" s="5">
        <f t="shared" si="2"/>
        <v>0</v>
      </c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6">
        <f t="shared" si="3"/>
        <v>0</v>
      </c>
      <c r="AI30" s="14"/>
      <c r="AJ30" s="5"/>
      <c r="AK30" s="5">
        <f t="shared" si="4"/>
        <v>0</v>
      </c>
      <c r="AL30" s="5">
        <f t="shared" si="0"/>
        <v>0</v>
      </c>
      <c r="AM30" s="11">
        <f t="shared" si="1"/>
        <v>0</v>
      </c>
      <c r="AN30" s="5">
        <f t="shared" si="5"/>
        <v>0</v>
      </c>
    </row>
    <row r="31" spans="1:40" s="3" customFormat="1" x14ac:dyDescent="0.45">
      <c r="A31" s="3" t="str">
        <f>+A3</f>
        <v>WATER SALES STATION # 116</v>
      </c>
      <c r="B31" s="4"/>
      <c r="C31" s="2"/>
      <c r="D31" s="8"/>
      <c r="E31" s="8"/>
      <c r="H31" s="9">
        <f>SUM(H4:H30)</f>
        <v>7722.4699999999993</v>
      </c>
      <c r="I31" s="9">
        <f>SUM(I4:I30)</f>
        <v>0</v>
      </c>
      <c r="J31" s="9">
        <f>SUM(J4:J30)</f>
        <v>0</v>
      </c>
      <c r="K31" s="12">
        <f>SUM(K4:K30)</f>
        <v>0</v>
      </c>
      <c r="L31" s="16">
        <f>SUM(L4:L30)</f>
        <v>0</v>
      </c>
      <c r="M31" s="20"/>
      <c r="P31" s="9">
        <f>SUM(P4:P30)</f>
        <v>0</v>
      </c>
      <c r="R31" s="15">
        <f t="shared" ref="R31:AF31" si="7">SUM(R4:R30)</f>
        <v>6580.52</v>
      </c>
      <c r="S31" s="15">
        <f t="shared" si="7"/>
        <v>288.22000000000003</v>
      </c>
      <c r="T31" s="15">
        <f t="shared" si="7"/>
        <v>288.22000000000003</v>
      </c>
      <c r="U31" s="15">
        <f t="shared" si="7"/>
        <v>288.22000000000003</v>
      </c>
      <c r="V31" s="15">
        <f t="shared" si="7"/>
        <v>288.22000000000003</v>
      </c>
      <c r="W31" s="15">
        <f t="shared" si="7"/>
        <v>-10.930000000000001</v>
      </c>
      <c r="X31" s="15">
        <f t="shared" si="7"/>
        <v>0</v>
      </c>
      <c r="Y31" s="15">
        <f t="shared" si="7"/>
        <v>0</v>
      </c>
      <c r="Z31" s="15">
        <f t="shared" si="7"/>
        <v>0</v>
      </c>
      <c r="AA31" s="15">
        <f t="shared" si="7"/>
        <v>0</v>
      </c>
      <c r="AB31" s="15">
        <f t="shared" si="7"/>
        <v>0</v>
      </c>
      <c r="AC31" s="15">
        <f t="shared" si="7"/>
        <v>0</v>
      </c>
      <c r="AD31" s="15">
        <f t="shared" si="7"/>
        <v>0</v>
      </c>
      <c r="AE31" s="15">
        <f t="shared" si="7"/>
        <v>0</v>
      </c>
      <c r="AF31" s="15">
        <f t="shared" si="7"/>
        <v>0</v>
      </c>
      <c r="AG31" s="15">
        <f t="shared" ref="AG31:AH31" si="8">SUM(AG4:AG30)</f>
        <v>0</v>
      </c>
      <c r="AH31" s="16">
        <f t="shared" si="8"/>
        <v>0</v>
      </c>
      <c r="AI31" s="16">
        <f>SUM(AI4:AI30)</f>
        <v>0</v>
      </c>
      <c r="AJ31" s="9"/>
      <c r="AK31" s="9">
        <f>SUM(AK4:AK30)</f>
        <v>7722.4699999999993</v>
      </c>
      <c r="AL31" s="9">
        <f>SUM(AL4:AL30)</f>
        <v>7722.4699999999993</v>
      </c>
      <c r="AM31" s="9">
        <f>SUM(AM4:AM30)</f>
        <v>-7722.4699999999993</v>
      </c>
      <c r="AN31" s="9">
        <f>SUM(AN4:AN30)</f>
        <v>0</v>
      </c>
    </row>
    <row r="32" spans="1:40" x14ac:dyDescent="0.45">
      <c r="H32" s="5"/>
      <c r="I32" s="5"/>
      <c r="J32" s="5"/>
      <c r="K32" s="5">
        <f>+H31+I31-J31-K31</f>
        <v>7722.4699999999993</v>
      </c>
      <c r="M32" s="18"/>
      <c r="P32" s="5"/>
      <c r="R32" s="42">
        <f>SUM(R31:AC31)</f>
        <v>7722.4700000000012</v>
      </c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J32" s="5"/>
      <c r="AK32" s="5"/>
      <c r="AL32" s="5"/>
    </row>
    <row r="33" spans="8:38" x14ac:dyDescent="0.45">
      <c r="H33" s="5"/>
      <c r="I33" s="5"/>
      <c r="J33" s="5"/>
      <c r="K33" s="5"/>
      <c r="M33" s="18"/>
      <c r="P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J33" s="5"/>
      <c r="AK33" s="5"/>
      <c r="AL33" s="5"/>
    </row>
    <row r="34" spans="8:38" x14ac:dyDescent="0.45">
      <c r="H34" s="5"/>
      <c r="I34" s="5"/>
      <c r="J34" s="5"/>
      <c r="K34" s="5"/>
      <c r="M34" s="18"/>
      <c r="P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J34" s="5"/>
      <c r="AL34" s="5"/>
    </row>
    <row r="35" spans="8:38" x14ac:dyDescent="0.45">
      <c r="H35" s="5"/>
      <c r="I35" s="5"/>
      <c r="J35" s="5"/>
      <c r="K35" s="5"/>
      <c r="M35" s="18"/>
      <c r="P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J35" s="5"/>
      <c r="AL35" s="5"/>
    </row>
    <row r="36" spans="8:38" x14ac:dyDescent="0.45">
      <c r="H36" s="5"/>
      <c r="I36" s="5"/>
      <c r="J36" s="5"/>
      <c r="K36" s="5"/>
      <c r="M36" s="18"/>
      <c r="P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J36" s="5"/>
      <c r="AK36" s="5"/>
      <c r="AL36" s="5"/>
    </row>
    <row r="37" spans="8:38" x14ac:dyDescent="0.45">
      <c r="H37" s="5"/>
      <c r="I37" s="5"/>
      <c r="J37" s="5"/>
      <c r="K37" s="5"/>
      <c r="M37" s="18"/>
      <c r="P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J37" s="5"/>
      <c r="AK37" s="5"/>
      <c r="AL37" s="5"/>
    </row>
    <row r="38" spans="8:38" x14ac:dyDescent="0.45">
      <c r="H38" s="5"/>
      <c r="I38" s="5"/>
      <c r="J38" s="5"/>
      <c r="K38" s="5"/>
      <c r="M38" s="18"/>
      <c r="P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J38" s="5"/>
      <c r="AK38" s="5"/>
      <c r="AL38" s="5"/>
    </row>
    <row r="39" spans="8:38" x14ac:dyDescent="0.45">
      <c r="H39" s="5"/>
      <c r="I39" s="5"/>
      <c r="J39" s="5"/>
      <c r="K39" s="5"/>
      <c r="M39" s="18"/>
      <c r="P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J39" s="5"/>
      <c r="AK39" s="5"/>
      <c r="AL39" s="5"/>
    </row>
    <row r="40" spans="8:38" x14ac:dyDescent="0.45">
      <c r="H40" s="5"/>
      <c r="I40" s="5"/>
      <c r="J40" s="5"/>
      <c r="K40" s="5"/>
      <c r="M40" s="18"/>
      <c r="P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J40" s="5"/>
      <c r="AK40" s="5"/>
      <c r="AL40" s="5"/>
    </row>
    <row r="41" spans="8:38" x14ac:dyDescent="0.45">
      <c r="H41" s="5"/>
      <c r="I41" s="5"/>
      <c r="J41" s="5"/>
      <c r="K41" s="5"/>
      <c r="M41" s="18"/>
      <c r="P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J41" s="5"/>
      <c r="AK41" s="5"/>
      <c r="AL41" s="5"/>
    </row>
    <row r="42" spans="8:38" x14ac:dyDescent="0.45">
      <c r="H42" s="5"/>
      <c r="I42" s="5"/>
      <c r="J42" s="5"/>
      <c r="K42" s="5"/>
      <c r="M42" s="18"/>
      <c r="P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J42" s="5"/>
      <c r="AK42" s="5"/>
      <c r="AL42" s="5"/>
    </row>
    <row r="43" spans="8:38" x14ac:dyDescent="0.45">
      <c r="H43" s="5"/>
      <c r="I43" s="5"/>
      <c r="J43" s="5"/>
      <c r="K43" s="5"/>
      <c r="M43" s="18"/>
      <c r="P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J43" s="5"/>
      <c r="AK43" s="5"/>
      <c r="AL43" s="5"/>
    </row>
    <row r="44" spans="8:38" x14ac:dyDescent="0.45">
      <c r="H44" s="5"/>
      <c r="I44" s="5"/>
      <c r="J44" s="5"/>
      <c r="K44" s="5"/>
      <c r="M44" s="18"/>
      <c r="P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J44" s="5"/>
      <c r="AK44" s="5"/>
      <c r="AL44" s="5"/>
    </row>
    <row r="45" spans="8:38" x14ac:dyDescent="0.45">
      <c r="H45" s="5"/>
      <c r="I45" s="5"/>
      <c r="J45" s="5"/>
      <c r="K45" s="5"/>
      <c r="M45" s="18"/>
      <c r="P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J45" s="5"/>
      <c r="AK45" s="5"/>
      <c r="AL45" s="5"/>
    </row>
    <row r="46" spans="8:38" x14ac:dyDescent="0.45">
      <c r="H46" s="5"/>
      <c r="I46" s="5"/>
      <c r="J46" s="5"/>
      <c r="K46" s="5"/>
      <c r="M46" s="18"/>
      <c r="P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J46" s="5"/>
      <c r="AK46" s="5"/>
      <c r="AL46" s="5"/>
    </row>
    <row r="47" spans="8:38" x14ac:dyDescent="0.45">
      <c r="H47" s="5"/>
      <c r="I47" s="5"/>
      <c r="J47" s="5"/>
      <c r="K47" s="5"/>
      <c r="M47" s="18"/>
      <c r="P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J47" s="5"/>
      <c r="AK47" s="5"/>
      <c r="AL47" s="5"/>
    </row>
    <row r="48" spans="8:38" x14ac:dyDescent="0.45">
      <c r="H48" s="5"/>
      <c r="I48" s="5"/>
      <c r="J48" s="5"/>
      <c r="K48" s="5"/>
      <c r="M48" s="18"/>
      <c r="P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J48" s="5"/>
      <c r="AK48" s="5"/>
      <c r="AL48" s="5"/>
    </row>
    <row r="49" spans="8:38" x14ac:dyDescent="0.45">
      <c r="H49" s="5"/>
      <c r="I49" s="5"/>
      <c r="J49" s="5"/>
      <c r="K49" s="5"/>
      <c r="M49" s="18"/>
      <c r="P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J49" s="5"/>
      <c r="AK49" s="5"/>
      <c r="AL49" s="5"/>
    </row>
    <row r="50" spans="8:38" x14ac:dyDescent="0.45">
      <c r="H50" s="5"/>
      <c r="I50" s="5"/>
      <c r="J50" s="5"/>
      <c r="K50" s="5"/>
      <c r="M50" s="18"/>
      <c r="P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J50" s="5"/>
      <c r="AK50" s="5"/>
      <c r="AL50" s="5"/>
    </row>
    <row r="51" spans="8:38" x14ac:dyDescent="0.45">
      <c r="H51" s="5"/>
      <c r="I51" s="5"/>
      <c r="J51" s="5"/>
      <c r="K51" s="5"/>
      <c r="M51" s="18"/>
      <c r="P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J51" s="5"/>
      <c r="AK51" s="5"/>
      <c r="AL51" s="5"/>
    </row>
    <row r="52" spans="8:38" x14ac:dyDescent="0.45">
      <c r="H52" s="5"/>
      <c r="I52" s="5"/>
      <c r="J52" s="5"/>
      <c r="K52" s="5"/>
      <c r="M52" s="18"/>
      <c r="P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J52" s="5"/>
      <c r="AK52" s="5"/>
      <c r="AL52" s="5"/>
    </row>
    <row r="53" spans="8:38" x14ac:dyDescent="0.45">
      <c r="H53" s="5"/>
      <c r="I53" s="5"/>
      <c r="J53" s="5"/>
      <c r="K53" s="5"/>
      <c r="M53" s="18"/>
      <c r="P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J53" s="5"/>
      <c r="AK53" s="5"/>
      <c r="AL53" s="5"/>
    </row>
    <row r="54" spans="8:38" x14ac:dyDescent="0.45">
      <c r="H54" s="5"/>
      <c r="I54" s="5"/>
      <c r="J54" s="5"/>
      <c r="K54" s="5"/>
      <c r="M54" s="18"/>
      <c r="P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J54" s="5"/>
      <c r="AK54" s="5"/>
      <c r="AL54" s="5"/>
    </row>
    <row r="55" spans="8:38" x14ac:dyDescent="0.45">
      <c r="H55" s="5"/>
      <c r="I55" s="5"/>
      <c r="J55" s="5"/>
      <c r="K55" s="5"/>
      <c r="M55" s="18"/>
      <c r="P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J55" s="5"/>
      <c r="AK55" s="5"/>
      <c r="AL55" s="5"/>
    </row>
    <row r="56" spans="8:38" x14ac:dyDescent="0.45">
      <c r="H56" s="5"/>
      <c r="I56" s="5"/>
      <c r="J56" s="5"/>
      <c r="K56" s="5"/>
      <c r="M56" s="18"/>
      <c r="P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J56" s="5"/>
      <c r="AK56" s="5"/>
      <c r="AL56" s="5"/>
    </row>
    <row r="57" spans="8:38" x14ac:dyDescent="0.45">
      <c r="H57" s="5"/>
      <c r="I57" s="5"/>
      <c r="J57" s="5"/>
      <c r="K57" s="5"/>
      <c r="M57" s="18"/>
      <c r="P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J57" s="5"/>
      <c r="AK57" s="5"/>
      <c r="AL57" s="5"/>
    </row>
    <row r="58" spans="8:38" x14ac:dyDescent="0.45">
      <c r="H58" s="5"/>
      <c r="I58" s="5"/>
      <c r="J58" s="5"/>
      <c r="K58" s="5"/>
      <c r="M58" s="18"/>
      <c r="P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J58" s="5"/>
      <c r="AK58" s="5"/>
      <c r="AL58" s="5"/>
    </row>
    <row r="59" spans="8:38" x14ac:dyDescent="0.45">
      <c r="H59" s="5"/>
      <c r="I59" s="5"/>
      <c r="J59" s="5"/>
      <c r="K59" s="5"/>
      <c r="M59" s="18"/>
      <c r="P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J59" s="5"/>
      <c r="AK59" s="5"/>
      <c r="AL59" s="5"/>
    </row>
    <row r="60" spans="8:38" x14ac:dyDescent="0.45">
      <c r="H60" s="5"/>
      <c r="I60" s="5"/>
      <c r="J60" s="5"/>
      <c r="K60" s="5"/>
      <c r="M60" s="18"/>
      <c r="P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J60" s="5"/>
      <c r="AK60" s="5"/>
      <c r="AL60" s="5"/>
    </row>
    <row r="61" spans="8:38" x14ac:dyDescent="0.45">
      <c r="H61" s="5"/>
      <c r="I61" s="5"/>
      <c r="J61" s="5"/>
      <c r="K61" s="5"/>
      <c r="M61" s="18"/>
      <c r="P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J61" s="5"/>
      <c r="AK61" s="5"/>
      <c r="AL61" s="5"/>
    </row>
    <row r="62" spans="8:38" x14ac:dyDescent="0.45">
      <c r="H62" s="5"/>
      <c r="I62" s="5"/>
      <c r="J62" s="5"/>
      <c r="K62" s="5"/>
      <c r="M62" s="18"/>
      <c r="P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J62" s="5"/>
      <c r="AK62" s="5"/>
      <c r="AL62" s="5"/>
    </row>
    <row r="63" spans="8:38" x14ac:dyDescent="0.45">
      <c r="H63" s="5"/>
      <c r="I63" s="5"/>
      <c r="J63" s="5"/>
      <c r="K63" s="5"/>
      <c r="M63" s="18"/>
      <c r="P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J63" s="5"/>
      <c r="AK63" s="5"/>
      <c r="AL63" s="5"/>
    </row>
    <row r="64" spans="8:38" x14ac:dyDescent="0.45">
      <c r="H64" s="5"/>
      <c r="I64" s="5"/>
      <c r="J64" s="5"/>
      <c r="K64" s="5"/>
      <c r="M64" s="18"/>
      <c r="P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J64" s="5"/>
      <c r="AK64" s="5"/>
      <c r="AL64" s="5"/>
    </row>
    <row r="65" spans="8:38" x14ac:dyDescent="0.45">
      <c r="H65" s="5"/>
      <c r="I65" s="5"/>
      <c r="J65" s="5"/>
      <c r="K65" s="5"/>
      <c r="M65" s="18"/>
      <c r="P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J65" s="5"/>
      <c r="AK65" s="5"/>
      <c r="AL65" s="5"/>
    </row>
    <row r="66" spans="8:38" x14ac:dyDescent="0.45">
      <c r="H66" s="5"/>
      <c r="I66" s="5"/>
      <c r="J66" s="5"/>
      <c r="K66" s="5"/>
      <c r="M66" s="18"/>
      <c r="P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J66" s="5"/>
      <c r="AK66" s="5"/>
      <c r="AL66" s="5"/>
    </row>
    <row r="67" spans="8:38" x14ac:dyDescent="0.45">
      <c r="H67" s="5"/>
      <c r="I67" s="5"/>
      <c r="J67" s="5"/>
      <c r="K67" s="5"/>
      <c r="M67" s="18"/>
      <c r="P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J67" s="5"/>
      <c r="AK67" s="5"/>
      <c r="AL67" s="5"/>
    </row>
    <row r="68" spans="8:38" x14ac:dyDescent="0.45">
      <c r="H68" s="5"/>
      <c r="I68" s="5"/>
      <c r="J68" s="5"/>
      <c r="K68" s="5"/>
      <c r="M68" s="18"/>
      <c r="P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J68" s="5"/>
      <c r="AK68" s="5"/>
      <c r="AL68" s="5"/>
    </row>
    <row r="69" spans="8:38" x14ac:dyDescent="0.45">
      <c r="H69" s="5"/>
      <c r="I69" s="5"/>
      <c r="J69" s="5"/>
      <c r="K69" s="5"/>
      <c r="M69" s="18"/>
      <c r="P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J69" s="5"/>
      <c r="AK69" s="5"/>
      <c r="AL69" s="5"/>
    </row>
    <row r="70" spans="8:38" x14ac:dyDescent="0.45">
      <c r="H70" s="5"/>
      <c r="I70" s="5"/>
      <c r="J70" s="5"/>
      <c r="K70" s="5"/>
      <c r="M70" s="18"/>
      <c r="P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J70" s="5"/>
      <c r="AK70" s="5"/>
      <c r="AL70" s="5"/>
    </row>
    <row r="71" spans="8:38" x14ac:dyDescent="0.45">
      <c r="H71" s="5"/>
      <c r="I71" s="5"/>
      <c r="J71" s="5"/>
      <c r="K71" s="5"/>
      <c r="M71" s="18"/>
      <c r="P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J71" s="5"/>
      <c r="AK71" s="5"/>
      <c r="AL71" s="5"/>
    </row>
    <row r="72" spans="8:38" x14ac:dyDescent="0.45">
      <c r="H72" s="5"/>
      <c r="I72" s="5"/>
      <c r="J72" s="5"/>
      <c r="K72" s="5"/>
      <c r="M72" s="18"/>
      <c r="P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J72" s="5"/>
      <c r="AK72" s="5"/>
      <c r="AL72" s="5"/>
    </row>
    <row r="73" spans="8:38" x14ac:dyDescent="0.45">
      <c r="H73" s="5"/>
      <c r="I73" s="5"/>
      <c r="J73" s="5"/>
      <c r="K73" s="5"/>
      <c r="M73" s="18"/>
      <c r="P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J73" s="5"/>
      <c r="AK73" s="5"/>
      <c r="AL73" s="5"/>
    </row>
    <row r="74" spans="8:38" x14ac:dyDescent="0.45">
      <c r="H74" s="5"/>
      <c r="I74" s="5"/>
      <c r="J74" s="5"/>
      <c r="K74" s="5"/>
      <c r="M74" s="18"/>
      <c r="P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J74" s="5"/>
      <c r="AK74" s="5"/>
      <c r="AL74" s="5"/>
    </row>
    <row r="75" spans="8:38" x14ac:dyDescent="0.45">
      <c r="H75" s="5"/>
      <c r="I75" s="5"/>
      <c r="J75" s="5"/>
      <c r="K75" s="5"/>
      <c r="M75" s="18"/>
      <c r="P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J75" s="5"/>
      <c r="AK75" s="5"/>
      <c r="AL75" s="5"/>
    </row>
    <row r="76" spans="8:38" x14ac:dyDescent="0.45">
      <c r="H76" s="5"/>
      <c r="I76" s="5"/>
      <c r="J76" s="5"/>
      <c r="K76" s="5"/>
      <c r="M76" s="18"/>
      <c r="P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J76" s="5"/>
      <c r="AK76" s="5"/>
      <c r="AL76" s="5"/>
    </row>
    <row r="77" spans="8:38" x14ac:dyDescent="0.45">
      <c r="H77" s="5"/>
      <c r="I77" s="5"/>
      <c r="J77" s="5"/>
      <c r="K77" s="5"/>
      <c r="M77" s="18"/>
      <c r="P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J77" s="5"/>
      <c r="AK77" s="5"/>
      <c r="AL77" s="5"/>
    </row>
    <row r="78" spans="8:38" x14ac:dyDescent="0.45">
      <c r="H78" s="5"/>
      <c r="I78" s="5"/>
      <c r="J78" s="5"/>
      <c r="K78" s="5"/>
      <c r="M78" s="18"/>
      <c r="P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J78" s="5"/>
      <c r="AK78" s="5"/>
      <c r="AL78" s="5"/>
    </row>
    <row r="79" spans="8:38" x14ac:dyDescent="0.45">
      <c r="H79" s="5"/>
      <c r="I79" s="5"/>
      <c r="J79" s="5"/>
      <c r="K79" s="5"/>
      <c r="M79" s="18"/>
      <c r="P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J79" s="5"/>
      <c r="AK79" s="5"/>
      <c r="AL79" s="5"/>
    </row>
    <row r="80" spans="8:38" x14ac:dyDescent="0.45">
      <c r="H80" s="5"/>
      <c r="I80" s="5"/>
      <c r="J80" s="5"/>
      <c r="K80" s="5"/>
      <c r="M80" s="18"/>
      <c r="P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J80" s="5"/>
      <c r="AK80" s="5"/>
      <c r="AL80" s="5"/>
    </row>
    <row r="81" spans="8:38" x14ac:dyDescent="0.45">
      <c r="H81" s="5"/>
      <c r="I81" s="5"/>
      <c r="J81" s="5"/>
      <c r="K81" s="5"/>
      <c r="M81" s="18"/>
      <c r="P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J81" s="5"/>
      <c r="AK81" s="5"/>
      <c r="AL81" s="5"/>
    </row>
    <row r="82" spans="8:38" x14ac:dyDescent="0.45">
      <c r="H82" s="5"/>
      <c r="I82" s="5"/>
      <c r="J82" s="5"/>
      <c r="K82" s="5"/>
      <c r="M82" s="18"/>
      <c r="P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J82" s="5"/>
      <c r="AK82" s="5"/>
      <c r="AL82" s="5"/>
    </row>
    <row r="83" spans="8:38" x14ac:dyDescent="0.45">
      <c r="H83" s="5"/>
      <c r="I83" s="5"/>
      <c r="J83" s="5"/>
      <c r="K83" s="5"/>
      <c r="M83" s="18"/>
      <c r="P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J83" s="5"/>
      <c r="AK83" s="5"/>
      <c r="AL83" s="5"/>
    </row>
    <row r="84" spans="8:38" x14ac:dyDescent="0.45">
      <c r="H84" s="5"/>
      <c r="I84" s="5"/>
      <c r="J84" s="5"/>
      <c r="K84" s="5"/>
      <c r="M84" s="18"/>
      <c r="P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J84" s="5"/>
      <c r="AK84" s="5"/>
      <c r="AL84" s="5"/>
    </row>
    <row r="85" spans="8:38" x14ac:dyDescent="0.45">
      <c r="H85" s="5"/>
      <c r="I85" s="5"/>
      <c r="J85" s="5"/>
      <c r="K85" s="5"/>
      <c r="M85" s="18"/>
      <c r="P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J85" s="5"/>
      <c r="AK85" s="5"/>
      <c r="AL85" s="5"/>
    </row>
    <row r="86" spans="8:38" x14ac:dyDescent="0.45">
      <c r="H86" s="5"/>
      <c r="I86" s="5"/>
      <c r="J86" s="5"/>
      <c r="K86" s="5"/>
      <c r="M86" s="18"/>
      <c r="P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J86" s="5"/>
      <c r="AK86" s="5"/>
      <c r="AL86" s="5"/>
    </row>
    <row r="87" spans="8:38" x14ac:dyDescent="0.45">
      <c r="H87" s="5"/>
      <c r="I87" s="5"/>
      <c r="J87" s="5"/>
      <c r="K87" s="5"/>
      <c r="M87" s="18"/>
      <c r="P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J87" s="5"/>
      <c r="AK87" s="5"/>
      <c r="AL87" s="5"/>
    </row>
    <row r="88" spans="8:38" x14ac:dyDescent="0.45">
      <c r="H88" s="5"/>
      <c r="I88" s="5"/>
      <c r="J88" s="5"/>
      <c r="K88" s="5"/>
      <c r="M88" s="18"/>
      <c r="P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J88" s="5"/>
      <c r="AK88" s="5"/>
      <c r="AL88" s="5"/>
    </row>
    <row r="89" spans="8:38" x14ac:dyDescent="0.45">
      <c r="H89" s="5"/>
      <c r="I89" s="5"/>
      <c r="J89" s="5"/>
      <c r="K89" s="5"/>
      <c r="M89" s="18"/>
      <c r="P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J89" s="5"/>
      <c r="AK89" s="5"/>
      <c r="AL89" s="5"/>
    </row>
    <row r="90" spans="8:38" x14ac:dyDescent="0.45">
      <c r="H90" s="5"/>
      <c r="I90" s="5"/>
      <c r="J90" s="5"/>
      <c r="K90" s="5"/>
      <c r="M90" s="18"/>
      <c r="P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J90" s="5"/>
      <c r="AK90" s="5"/>
      <c r="AL90" s="5"/>
    </row>
    <row r="91" spans="8:38" x14ac:dyDescent="0.45">
      <c r="H91" s="5"/>
      <c r="I91" s="5"/>
      <c r="J91" s="5"/>
      <c r="K91" s="5"/>
      <c r="M91" s="18"/>
      <c r="P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J91" s="5"/>
      <c r="AK91" s="5"/>
      <c r="AL91" s="5"/>
    </row>
    <row r="92" spans="8:38" x14ac:dyDescent="0.45">
      <c r="H92" s="5"/>
      <c r="I92" s="5"/>
      <c r="J92" s="5"/>
      <c r="K92" s="5"/>
      <c r="M92" s="18"/>
      <c r="P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J92" s="5"/>
      <c r="AK92" s="5"/>
      <c r="AL92" s="5"/>
    </row>
    <row r="93" spans="8:38" x14ac:dyDescent="0.45">
      <c r="H93" s="5"/>
      <c r="I93" s="5"/>
      <c r="J93" s="5"/>
      <c r="K93" s="5"/>
      <c r="M93" s="18"/>
      <c r="P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J93" s="5"/>
      <c r="AK93" s="5"/>
      <c r="AL93" s="5"/>
    </row>
    <row r="94" spans="8:38" x14ac:dyDescent="0.45">
      <c r="H94" s="5"/>
      <c r="I94" s="5"/>
      <c r="J94" s="5"/>
      <c r="K94" s="5"/>
      <c r="M94" s="18"/>
      <c r="P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J94" s="5"/>
      <c r="AK94" s="5"/>
      <c r="AL94" s="5"/>
    </row>
    <row r="95" spans="8:38" x14ac:dyDescent="0.45">
      <c r="H95" s="5"/>
      <c r="I95" s="5"/>
      <c r="J95" s="5"/>
      <c r="K95" s="5"/>
      <c r="M95" s="18"/>
      <c r="P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J95" s="5"/>
      <c r="AK95" s="5"/>
      <c r="AL95" s="5"/>
    </row>
    <row r="96" spans="8:38" x14ac:dyDescent="0.45">
      <c r="H96" s="5"/>
      <c r="I96" s="5"/>
      <c r="J96" s="5"/>
      <c r="K96" s="5"/>
      <c r="M96" s="18"/>
      <c r="P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J96" s="5"/>
      <c r="AK96" s="5"/>
      <c r="AL96" s="5"/>
    </row>
    <row r="97" spans="8:38" x14ac:dyDescent="0.45">
      <c r="H97" s="5"/>
      <c r="I97" s="5"/>
      <c r="J97" s="5"/>
      <c r="K97" s="5"/>
      <c r="M97" s="18"/>
      <c r="P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J97" s="5"/>
      <c r="AK97" s="5"/>
      <c r="AL97" s="5"/>
    </row>
    <row r="98" spans="8:38" x14ac:dyDescent="0.45">
      <c r="H98" s="5"/>
      <c r="I98" s="5"/>
      <c r="J98" s="5"/>
      <c r="K98" s="5"/>
      <c r="M98" s="18"/>
      <c r="P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J98" s="5"/>
      <c r="AK98" s="5"/>
      <c r="AL98" s="5"/>
    </row>
    <row r="99" spans="8:38" x14ac:dyDescent="0.45">
      <c r="H99" s="5"/>
      <c r="I99" s="5"/>
      <c r="J99" s="5"/>
      <c r="K99" s="5"/>
      <c r="M99" s="18"/>
      <c r="P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J99" s="5"/>
      <c r="AK99" s="5"/>
      <c r="AL99" s="5"/>
    </row>
    <row r="100" spans="8:38" x14ac:dyDescent="0.45">
      <c r="H100" s="5"/>
      <c r="I100" s="5"/>
      <c r="J100" s="5"/>
      <c r="K100" s="5"/>
      <c r="M100" s="18"/>
      <c r="P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J100" s="5"/>
      <c r="AK100" s="5"/>
      <c r="AL100" s="5"/>
    </row>
    <row r="101" spans="8:38" x14ac:dyDescent="0.45">
      <c r="H101" s="5"/>
      <c r="I101" s="5"/>
      <c r="J101" s="5"/>
      <c r="K101" s="5"/>
      <c r="M101" s="18"/>
      <c r="P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J101" s="5"/>
      <c r="AK101" s="5"/>
      <c r="AL101" s="5"/>
    </row>
    <row r="102" spans="8:38" x14ac:dyDescent="0.45">
      <c r="H102" s="5"/>
      <c r="I102" s="5"/>
      <c r="J102" s="5"/>
      <c r="K102" s="5"/>
      <c r="M102" s="18"/>
      <c r="P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J102" s="5"/>
      <c r="AK102" s="5"/>
      <c r="AL102" s="5"/>
    </row>
    <row r="103" spans="8:38" x14ac:dyDescent="0.45">
      <c r="H103" s="5"/>
      <c r="I103" s="5"/>
      <c r="J103" s="5"/>
      <c r="K103" s="5"/>
      <c r="M103" s="18"/>
      <c r="P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J103" s="5"/>
      <c r="AK103" s="5"/>
      <c r="AL103" s="5"/>
    </row>
    <row r="104" spans="8:38" x14ac:dyDescent="0.45">
      <c r="H104" s="5"/>
      <c r="I104" s="5"/>
      <c r="J104" s="5"/>
      <c r="K104" s="5"/>
      <c r="M104" s="18"/>
      <c r="P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J104" s="5"/>
      <c r="AK104" s="5"/>
      <c r="AL104" s="5"/>
    </row>
    <row r="105" spans="8:38" x14ac:dyDescent="0.45">
      <c r="H105" s="5"/>
      <c r="I105" s="5"/>
      <c r="J105" s="5"/>
      <c r="K105" s="5"/>
      <c r="M105" s="18"/>
      <c r="P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J105" s="5"/>
      <c r="AK105" s="5"/>
      <c r="AL105" s="5"/>
    </row>
    <row r="106" spans="8:38" x14ac:dyDescent="0.45">
      <c r="H106" s="5"/>
      <c r="I106" s="5"/>
      <c r="J106" s="5"/>
      <c r="K106" s="5"/>
      <c r="M106" s="18"/>
      <c r="P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J106" s="5"/>
      <c r="AK106" s="5"/>
      <c r="AL106" s="5"/>
    </row>
    <row r="107" spans="8:38" x14ac:dyDescent="0.45">
      <c r="H107" s="5"/>
      <c r="I107" s="5"/>
      <c r="J107" s="5"/>
      <c r="K107" s="5"/>
      <c r="M107" s="18"/>
      <c r="P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J107" s="5"/>
      <c r="AK107" s="5"/>
      <c r="AL107" s="5"/>
    </row>
    <row r="108" spans="8:38" x14ac:dyDescent="0.45">
      <c r="H108" s="5"/>
      <c r="I108" s="5"/>
      <c r="J108" s="5"/>
      <c r="K108" s="5"/>
      <c r="M108" s="18"/>
      <c r="P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J108" s="5"/>
      <c r="AK108" s="5"/>
      <c r="AL108" s="5"/>
    </row>
    <row r="109" spans="8:38" x14ac:dyDescent="0.45">
      <c r="H109" s="5"/>
      <c r="I109" s="5"/>
      <c r="J109" s="5"/>
      <c r="K109" s="5"/>
      <c r="M109" s="18"/>
      <c r="P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J109" s="5"/>
      <c r="AK109" s="5"/>
      <c r="AL109" s="5"/>
    </row>
    <row r="110" spans="8:38" x14ac:dyDescent="0.45">
      <c r="H110" s="5"/>
      <c r="I110" s="5"/>
      <c r="J110" s="5"/>
      <c r="K110" s="5"/>
      <c r="M110" s="18"/>
      <c r="P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J110" s="5"/>
      <c r="AK110" s="5"/>
      <c r="AL110" s="5"/>
    </row>
    <row r="111" spans="8:38" x14ac:dyDescent="0.45">
      <c r="H111" s="5"/>
      <c r="I111" s="5"/>
      <c r="J111" s="5"/>
      <c r="K111" s="5"/>
      <c r="M111" s="18"/>
      <c r="P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J111" s="5"/>
      <c r="AK111" s="5"/>
      <c r="AL111" s="5"/>
    </row>
    <row r="112" spans="8:38" x14ac:dyDescent="0.45">
      <c r="H112" s="5"/>
      <c r="I112" s="5"/>
      <c r="J112" s="5"/>
      <c r="K112" s="5"/>
      <c r="M112" s="18"/>
      <c r="P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J112" s="5"/>
      <c r="AK112" s="5"/>
      <c r="AL112" s="5"/>
    </row>
    <row r="113" spans="8:38" x14ac:dyDescent="0.45">
      <c r="H113" s="5"/>
      <c r="I113" s="5"/>
      <c r="J113" s="5"/>
      <c r="K113" s="5"/>
      <c r="M113" s="18"/>
      <c r="P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J113" s="5"/>
      <c r="AK113" s="5"/>
      <c r="AL113" s="5"/>
    </row>
    <row r="114" spans="8:38" x14ac:dyDescent="0.45">
      <c r="H114" s="5"/>
      <c r="I114" s="5"/>
      <c r="J114" s="5"/>
      <c r="K114" s="5"/>
      <c r="M114" s="18"/>
      <c r="P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J114" s="5"/>
      <c r="AK114" s="5"/>
      <c r="AL114" s="5"/>
    </row>
    <row r="115" spans="8:38" x14ac:dyDescent="0.45">
      <c r="H115" s="5"/>
      <c r="I115" s="5"/>
      <c r="J115" s="5"/>
      <c r="K115" s="5"/>
      <c r="M115" s="18"/>
      <c r="P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J115" s="5"/>
      <c r="AK115" s="5"/>
      <c r="AL115" s="5"/>
    </row>
    <row r="116" spans="8:38" x14ac:dyDescent="0.45">
      <c r="H116" s="5"/>
      <c r="I116" s="5"/>
      <c r="J116" s="5"/>
      <c r="K116" s="5"/>
      <c r="M116" s="18"/>
      <c r="P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J116" s="5"/>
      <c r="AK116" s="5"/>
      <c r="AL116" s="5"/>
    </row>
    <row r="117" spans="8:38" x14ac:dyDescent="0.45">
      <c r="H117" s="5"/>
      <c r="I117" s="5"/>
      <c r="J117" s="5"/>
      <c r="K117" s="5"/>
      <c r="M117" s="18"/>
      <c r="P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J117" s="5"/>
      <c r="AK117" s="5"/>
      <c r="AL117" s="5"/>
    </row>
    <row r="118" spans="8:38" x14ac:dyDescent="0.45">
      <c r="H118" s="5"/>
      <c r="I118" s="5"/>
      <c r="J118" s="5"/>
      <c r="K118" s="5"/>
      <c r="M118" s="18"/>
      <c r="P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J118" s="5"/>
      <c r="AK118" s="5"/>
      <c r="AL118" s="5"/>
    </row>
    <row r="119" spans="8:38" x14ac:dyDescent="0.45">
      <c r="H119" s="5"/>
      <c r="I119" s="5"/>
      <c r="J119" s="5"/>
      <c r="K119" s="5"/>
      <c r="M119" s="18"/>
      <c r="P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J119" s="5"/>
      <c r="AK119" s="5"/>
      <c r="AL119" s="5"/>
    </row>
    <row r="120" spans="8:38" x14ac:dyDescent="0.45">
      <c r="H120" s="5"/>
      <c r="I120" s="5"/>
      <c r="J120" s="5"/>
      <c r="K120" s="5"/>
      <c r="M120" s="18"/>
      <c r="P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J120" s="5"/>
      <c r="AK120" s="5"/>
      <c r="AL120" s="5"/>
    </row>
    <row r="121" spans="8:38" x14ac:dyDescent="0.45">
      <c r="H121" s="5"/>
      <c r="I121" s="5"/>
      <c r="J121" s="5"/>
      <c r="K121" s="5"/>
      <c r="M121" s="18"/>
      <c r="P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J121" s="5"/>
      <c r="AL121" s="5"/>
    </row>
    <row r="122" spans="8:38" x14ac:dyDescent="0.45">
      <c r="H122" s="5"/>
      <c r="I122" s="5"/>
      <c r="J122" s="5"/>
      <c r="K122" s="5"/>
      <c r="M122" s="18"/>
      <c r="P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J122" s="5"/>
      <c r="AL122" s="5"/>
    </row>
    <row r="123" spans="8:38" x14ac:dyDescent="0.45">
      <c r="H123" s="5"/>
      <c r="I123" s="5"/>
      <c r="J123" s="5"/>
      <c r="K123" s="5"/>
      <c r="M123" s="18"/>
      <c r="P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J123" s="5"/>
      <c r="AL123" s="5"/>
    </row>
    <row r="124" spans="8:38" x14ac:dyDescent="0.45">
      <c r="H124" s="5"/>
      <c r="I124" s="5"/>
      <c r="J124" s="5"/>
      <c r="K124" s="5"/>
      <c r="M124" s="18"/>
      <c r="P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J124" s="5"/>
      <c r="AL124" s="5"/>
    </row>
    <row r="125" spans="8:38" x14ac:dyDescent="0.45">
      <c r="H125" s="5"/>
      <c r="I125" s="5"/>
      <c r="J125" s="5"/>
      <c r="K125" s="5"/>
      <c r="M125" s="18"/>
      <c r="P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J125" s="5"/>
      <c r="AL125" s="5"/>
    </row>
    <row r="126" spans="8:38" x14ac:dyDescent="0.45">
      <c r="H126" s="5"/>
      <c r="I126" s="5"/>
      <c r="J126" s="5"/>
      <c r="K126" s="5"/>
      <c r="M126" s="18"/>
      <c r="P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J126" s="5"/>
      <c r="AL126" s="5"/>
    </row>
    <row r="127" spans="8:38" x14ac:dyDescent="0.45">
      <c r="H127" s="5"/>
      <c r="I127" s="5"/>
      <c r="J127" s="5"/>
      <c r="K127" s="5"/>
      <c r="M127" s="18"/>
      <c r="P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J127" s="5"/>
      <c r="AL127" s="5"/>
    </row>
    <row r="128" spans="8:38" x14ac:dyDescent="0.45">
      <c r="H128" s="5"/>
      <c r="I128" s="5"/>
      <c r="J128" s="5"/>
      <c r="K128" s="5"/>
      <c r="M128" s="18"/>
      <c r="P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J128" s="5"/>
      <c r="AL128" s="5"/>
    </row>
    <row r="129" spans="8:38" x14ac:dyDescent="0.45">
      <c r="H129" s="5"/>
      <c r="I129" s="5"/>
      <c r="J129" s="5"/>
      <c r="K129" s="5"/>
      <c r="M129" s="18"/>
      <c r="P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J129" s="5"/>
      <c r="AL129" s="5"/>
    </row>
    <row r="130" spans="8:38" x14ac:dyDescent="0.45">
      <c r="H130" s="5"/>
      <c r="I130" s="5"/>
      <c r="J130" s="5"/>
      <c r="K130" s="5"/>
      <c r="M130" s="18"/>
      <c r="P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J130" s="5"/>
      <c r="AL130" s="5"/>
    </row>
    <row r="131" spans="8:38" x14ac:dyDescent="0.45">
      <c r="H131" s="5"/>
      <c r="I131" s="5"/>
      <c r="J131" s="5"/>
      <c r="K131" s="5"/>
      <c r="M131" s="18"/>
      <c r="P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J131" s="5"/>
      <c r="AL131" s="5"/>
    </row>
    <row r="132" spans="8:38" x14ac:dyDescent="0.45">
      <c r="H132" s="5"/>
      <c r="I132" s="5"/>
      <c r="J132" s="5"/>
      <c r="K132" s="5"/>
      <c r="M132" s="18"/>
      <c r="P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J132" s="5"/>
      <c r="AL132" s="5"/>
    </row>
    <row r="133" spans="8:38" x14ac:dyDescent="0.45">
      <c r="H133" s="5"/>
      <c r="I133" s="5"/>
      <c r="J133" s="5"/>
      <c r="K133" s="5"/>
      <c r="M133" s="18"/>
      <c r="P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J133" s="5"/>
      <c r="AL133" s="5"/>
    </row>
    <row r="134" spans="8:38" x14ac:dyDescent="0.45">
      <c r="H134" s="5"/>
      <c r="I134" s="5"/>
      <c r="J134" s="5"/>
      <c r="K134" s="5"/>
      <c r="M134" s="18"/>
      <c r="P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J134" s="5"/>
      <c r="AL134" s="5"/>
    </row>
    <row r="135" spans="8:38" x14ac:dyDescent="0.45">
      <c r="H135" s="5"/>
      <c r="I135" s="5"/>
      <c r="J135" s="5"/>
      <c r="K135" s="5"/>
      <c r="M135" s="18"/>
      <c r="P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J135" s="5"/>
      <c r="AL135" s="5"/>
    </row>
    <row r="136" spans="8:38" x14ac:dyDescent="0.45">
      <c r="H136" s="5"/>
      <c r="I136" s="5"/>
      <c r="J136" s="5"/>
      <c r="K136" s="5"/>
      <c r="M136" s="18"/>
      <c r="P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J136" s="5"/>
      <c r="AL136" s="5"/>
    </row>
    <row r="137" spans="8:38" x14ac:dyDescent="0.45">
      <c r="H137" s="5"/>
      <c r="I137" s="5"/>
      <c r="J137" s="5"/>
      <c r="K137" s="5"/>
      <c r="M137" s="18"/>
      <c r="P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J137" s="5"/>
      <c r="AL137" s="5"/>
    </row>
    <row r="138" spans="8:38" x14ac:dyDescent="0.45">
      <c r="H138" s="5"/>
      <c r="I138" s="5"/>
      <c r="J138" s="5"/>
      <c r="K138" s="5"/>
      <c r="M138" s="18"/>
      <c r="P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J138" s="5"/>
      <c r="AL138" s="5"/>
    </row>
    <row r="139" spans="8:38" x14ac:dyDescent="0.45">
      <c r="H139" s="5"/>
      <c r="I139" s="5"/>
      <c r="J139" s="5"/>
      <c r="K139" s="5"/>
      <c r="M139" s="18"/>
      <c r="P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J139" s="5"/>
      <c r="AL139" s="5"/>
    </row>
    <row r="140" spans="8:38" x14ac:dyDescent="0.45">
      <c r="H140" s="5"/>
      <c r="I140" s="5"/>
      <c r="J140" s="5"/>
      <c r="K140" s="5"/>
      <c r="M140" s="18"/>
      <c r="P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J140" s="5"/>
      <c r="AL140" s="5"/>
    </row>
  </sheetData>
  <conditionalFormatting sqref="AM1:AM1048576">
    <cfRule type="cellIs" dxfId="21" priority="2" operator="lessThan">
      <formula>0</formula>
    </cfRule>
  </conditionalFormatting>
  <conditionalFormatting sqref="AN31">
    <cfRule type="cellIs" dxfId="20" priority="1" operator="lessThan">
      <formula>0</formula>
    </cfRule>
  </conditionalFormatting>
  <printOptions gridLines="1"/>
  <pageMargins left="0.7" right="0.7" top="1.3958333333333333" bottom="0.75" header="0.3" footer="0.3"/>
  <pageSetup paperSize="5" scale="68" fitToHeight="0" orientation="landscape" r:id="rId1"/>
  <headerFooter>
    <oddHeader>&amp;C&amp;"-,Bold"&amp;14NORTH SHELBY WATER COMPANY
DEPRECIATION SCHEDULE 
SUMMARY SHEET
DECEMBER 31, 2021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AN140"/>
  <sheetViews>
    <sheetView zoomScale="90" zoomScaleNormal="90" workbookViewId="0">
      <selection activeCell="J29" sqref="J29"/>
    </sheetView>
  </sheetViews>
  <sheetFormatPr defaultRowHeight="14.25" x14ac:dyDescent="0.45"/>
  <cols>
    <col min="1" max="1" width="36" bestFit="1" customWidth="1"/>
    <col min="2" max="2" width="11.3984375" style="4" bestFit="1" customWidth="1"/>
    <col min="3" max="3" width="3.265625" style="2" bestFit="1" customWidth="1"/>
    <col min="4" max="4" width="3.73046875" style="2" bestFit="1" customWidth="1"/>
    <col min="5" max="5" width="2.73046875" style="2" bestFit="1" customWidth="1"/>
    <col min="6" max="7" width="1.73046875" customWidth="1"/>
    <col min="8" max="8" width="12.1328125" bestFit="1" customWidth="1"/>
    <col min="9" max="9" width="11.265625" bestFit="1" customWidth="1"/>
    <col min="10" max="10" width="12.59765625" bestFit="1" customWidth="1"/>
    <col min="11" max="11" width="12.1328125" bestFit="1" customWidth="1"/>
    <col min="12" max="12" width="12" style="6" bestFit="1" customWidth="1"/>
    <col min="13" max="13" width="11.59765625" style="17" bestFit="1" customWidth="1"/>
    <col min="14" max="15" width="1.73046875" customWidth="1"/>
    <col min="16" max="16" width="12.1328125" bestFit="1" customWidth="1"/>
    <col min="17" max="17" width="1.73046875" customWidth="1"/>
    <col min="18" max="18" width="11.59765625" hidden="1" customWidth="1"/>
    <col min="19" max="19" width="9.265625" hidden="1" customWidth="1"/>
    <col min="20" max="24" width="10.3984375" hidden="1" customWidth="1"/>
    <col min="25" max="25" width="11.1328125" hidden="1" customWidth="1"/>
    <col min="26" max="28" width="10.3984375" hidden="1" customWidth="1"/>
    <col min="29" max="29" width="10.3984375" bestFit="1" customWidth="1"/>
    <col min="30" max="33" width="10.3984375" customWidth="1"/>
    <col min="34" max="34" width="11.1328125" style="6" bestFit="1" customWidth="1"/>
    <col min="35" max="35" width="13.1328125" style="6" bestFit="1" customWidth="1"/>
    <col min="36" max="36" width="2.73046875" customWidth="1"/>
    <col min="37" max="37" width="13.1328125" bestFit="1" customWidth="1"/>
    <col min="38" max="38" width="13.86328125" bestFit="1" customWidth="1"/>
    <col min="39" max="39" width="12.1328125" bestFit="1" customWidth="1"/>
    <col min="40" max="40" width="13.3984375" style="5" bestFit="1" customWidth="1"/>
  </cols>
  <sheetData>
    <row r="1" spans="1:40" s="1" customFormat="1" x14ac:dyDescent="0.45">
      <c r="B1" s="4"/>
      <c r="C1" s="2"/>
      <c r="D1" s="2"/>
      <c r="E1" s="2"/>
      <c r="H1" s="21" t="s">
        <v>0</v>
      </c>
      <c r="I1" s="21"/>
      <c r="J1" s="21"/>
      <c r="K1" s="21" t="s">
        <v>1</v>
      </c>
      <c r="L1" s="23">
        <v>2021</v>
      </c>
      <c r="M1" s="21" t="s">
        <v>16</v>
      </c>
      <c r="N1" s="21"/>
      <c r="O1" s="21"/>
      <c r="P1" s="21" t="s">
        <v>2</v>
      </c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2"/>
      <c r="AI1" s="23">
        <v>2021</v>
      </c>
      <c r="AJ1" s="21"/>
      <c r="AK1" s="1" t="s">
        <v>400</v>
      </c>
      <c r="AL1" s="21" t="s">
        <v>9</v>
      </c>
      <c r="AM1" s="21" t="s">
        <v>11</v>
      </c>
      <c r="AN1" s="56" t="s">
        <v>464</v>
      </c>
    </row>
    <row r="2" spans="1:40" s="1" customFormat="1" x14ac:dyDescent="0.45">
      <c r="B2" s="4"/>
      <c r="C2" s="2"/>
      <c r="D2" s="2"/>
      <c r="E2" s="2"/>
      <c r="H2" s="21" t="s">
        <v>3</v>
      </c>
      <c r="I2" s="21" t="s">
        <v>4</v>
      </c>
      <c r="J2" s="21" t="s">
        <v>5</v>
      </c>
      <c r="K2" s="21" t="s">
        <v>3</v>
      </c>
      <c r="L2" s="23" t="s">
        <v>399</v>
      </c>
      <c r="M2" s="21" t="s">
        <v>17</v>
      </c>
      <c r="N2" s="21"/>
      <c r="O2" s="21"/>
      <c r="P2" s="21" t="s">
        <v>6</v>
      </c>
      <c r="Q2" s="21"/>
      <c r="R2" s="21" t="s">
        <v>0</v>
      </c>
      <c r="S2" s="21">
        <v>2006</v>
      </c>
      <c r="T2" s="21">
        <v>2007</v>
      </c>
      <c r="U2" s="21">
        <v>2008</v>
      </c>
      <c r="V2" s="21">
        <v>2009</v>
      </c>
      <c r="W2" s="21">
        <v>2010</v>
      </c>
      <c r="X2" s="21">
        <v>2011</v>
      </c>
      <c r="Y2" s="21">
        <v>2012</v>
      </c>
      <c r="Z2" s="21">
        <v>2013</v>
      </c>
      <c r="AA2" s="21">
        <v>2014</v>
      </c>
      <c r="AB2" s="21">
        <v>2015</v>
      </c>
      <c r="AC2" s="21">
        <v>2016</v>
      </c>
      <c r="AD2" s="21">
        <v>2017</v>
      </c>
      <c r="AE2" s="21">
        <v>2018</v>
      </c>
      <c r="AF2" s="21">
        <v>2019</v>
      </c>
      <c r="AG2" s="21">
        <v>2020</v>
      </c>
      <c r="AH2" s="23">
        <v>2021</v>
      </c>
      <c r="AI2" s="23" t="s">
        <v>5</v>
      </c>
      <c r="AJ2" s="21"/>
      <c r="AK2" s="1" t="s">
        <v>401</v>
      </c>
      <c r="AL2" s="21" t="s">
        <v>10</v>
      </c>
      <c r="AM2" s="21" t="s">
        <v>6</v>
      </c>
      <c r="AN2" s="56" t="s">
        <v>465</v>
      </c>
    </row>
    <row r="3" spans="1:40" x14ac:dyDescent="0.45">
      <c r="A3" s="3" t="s">
        <v>254</v>
      </c>
      <c r="B3" s="28" t="s">
        <v>17</v>
      </c>
      <c r="C3" s="29" t="s">
        <v>20</v>
      </c>
    </row>
    <row r="4" spans="1:40" x14ac:dyDescent="0.45">
      <c r="A4" s="25" t="s">
        <v>255</v>
      </c>
      <c r="B4" s="26">
        <v>30468</v>
      </c>
      <c r="C4" s="27"/>
      <c r="D4" s="4"/>
      <c r="E4" s="4"/>
      <c r="H4" s="24">
        <v>3000</v>
      </c>
      <c r="I4" s="5"/>
      <c r="J4" s="5">
        <v>3000</v>
      </c>
      <c r="K4" s="5"/>
      <c r="L4" s="14"/>
      <c r="M4" s="18"/>
      <c r="P4" s="5">
        <f>+K4</f>
        <v>0</v>
      </c>
      <c r="R4" s="49"/>
      <c r="S4" s="13"/>
      <c r="T4" s="13"/>
      <c r="U4" s="13"/>
      <c r="V4" s="13"/>
      <c r="W4" s="13"/>
      <c r="X4" s="13"/>
      <c r="Y4" s="49"/>
      <c r="Z4" s="13"/>
      <c r="AA4" s="13"/>
      <c r="AB4" s="13"/>
      <c r="AC4" s="13"/>
      <c r="AD4" s="5">
        <v>0</v>
      </c>
      <c r="AE4" s="5">
        <v>0</v>
      </c>
      <c r="AF4" s="5">
        <v>0</v>
      </c>
      <c r="AG4" s="5">
        <v>0</v>
      </c>
      <c r="AH4" s="6">
        <f>+IF(P4-AG4-S4-R4-T4-U4-V4-W4-X4-Y4-Z4-AA4-AB4-AC4-AD4-AE4-AF4&gt;1,ROUND(P4/C4,2),0)</f>
        <v>0</v>
      </c>
      <c r="AI4" s="14"/>
      <c r="AJ4" s="5"/>
      <c r="AK4" s="5">
        <f t="shared" ref="AK4:AK30" si="0">+AL4-AI4-AG4</f>
        <v>0</v>
      </c>
      <c r="AL4" s="5">
        <f t="shared" ref="AL4:AL10" si="1">SUM(R4:AI4)</f>
        <v>0</v>
      </c>
      <c r="AM4" s="11">
        <f t="shared" ref="AM4:AM30" si="2">+P4-AL4</f>
        <v>0</v>
      </c>
      <c r="AN4" s="5">
        <f>IF(AM4=0,AL4,0)</f>
        <v>0</v>
      </c>
    </row>
    <row r="5" spans="1:40" x14ac:dyDescent="0.45">
      <c r="A5" s="25" t="s">
        <v>256</v>
      </c>
      <c r="B5" s="26">
        <v>30468</v>
      </c>
      <c r="C5" s="27">
        <v>30</v>
      </c>
      <c r="D5" s="4" t="s">
        <v>12</v>
      </c>
      <c r="E5" s="4" t="s">
        <v>13</v>
      </c>
      <c r="H5" s="24">
        <v>72045.77</v>
      </c>
      <c r="I5" s="5"/>
      <c r="J5" s="5">
        <v>72045.77</v>
      </c>
      <c r="K5" s="5"/>
      <c r="L5" s="14"/>
      <c r="M5" s="18"/>
      <c r="P5" s="5">
        <f t="shared" ref="P5:P30" si="3">+K5</f>
        <v>0</v>
      </c>
      <c r="R5" s="49">
        <v>49231.29</v>
      </c>
      <c r="S5" s="13">
        <v>2401.5300000000002</v>
      </c>
      <c r="T5" s="13">
        <v>2401.5300000000002</v>
      </c>
      <c r="U5" s="13">
        <v>2401.5300000000002</v>
      </c>
      <c r="V5" s="13">
        <v>2401.5300000000002</v>
      </c>
      <c r="W5" s="13">
        <v>2401.5300000000002</v>
      </c>
      <c r="X5" s="13">
        <v>1200.77</v>
      </c>
      <c r="Y5" s="49">
        <v>-62439.71</v>
      </c>
      <c r="Z5" s="13"/>
      <c r="AA5" s="13"/>
      <c r="AB5" s="13"/>
      <c r="AC5" s="13"/>
      <c r="AD5" s="5">
        <v>0</v>
      </c>
      <c r="AE5" s="5">
        <v>0</v>
      </c>
      <c r="AF5" s="5">
        <v>0</v>
      </c>
      <c r="AG5" s="5">
        <v>0</v>
      </c>
      <c r="AH5" s="6">
        <f t="shared" ref="AH5:AH30" si="4">+IF(P5-AG5-S5-R5-T5-U5-V5-W5-X5-Y5-Z5-AA5-AB5-AC5-AD5-AE5-AF5&gt;1,ROUND(P5/C5,2),0)</f>
        <v>0</v>
      </c>
      <c r="AI5" s="14"/>
      <c r="AJ5" s="5"/>
      <c r="AK5" s="5">
        <f t="shared" si="0"/>
        <v>-7.2759576141834259E-12</v>
      </c>
      <c r="AL5" s="5">
        <f t="shared" si="1"/>
        <v>-7.2759576141834259E-12</v>
      </c>
      <c r="AM5" s="11">
        <f t="shared" si="2"/>
        <v>7.2759576141834259E-12</v>
      </c>
      <c r="AN5" s="5">
        <f t="shared" ref="AN5:AN30" si="5">IF(AM5=0,AL5,0)</f>
        <v>0</v>
      </c>
    </row>
    <row r="6" spans="1:40" x14ac:dyDescent="0.45">
      <c r="A6" s="25" t="s">
        <v>257</v>
      </c>
      <c r="B6" s="26">
        <v>30468</v>
      </c>
      <c r="C6" s="27">
        <v>30</v>
      </c>
      <c r="D6" s="4" t="s">
        <v>12</v>
      </c>
      <c r="E6" s="4" t="s">
        <v>13</v>
      </c>
      <c r="H6" s="24">
        <v>2080.13</v>
      </c>
      <c r="I6" s="5"/>
      <c r="J6" s="5">
        <v>2080.13</v>
      </c>
      <c r="K6" s="5"/>
      <c r="L6" s="14"/>
      <c r="M6" s="18"/>
      <c r="P6" s="5">
        <f t="shared" si="3"/>
        <v>0</v>
      </c>
      <c r="R6" s="13">
        <v>1352.05</v>
      </c>
      <c r="S6" s="13">
        <v>69.34</v>
      </c>
      <c r="T6" s="13">
        <v>69.34</v>
      </c>
      <c r="U6" s="13">
        <v>69.34</v>
      </c>
      <c r="V6" s="13">
        <v>69.34</v>
      </c>
      <c r="W6" s="13">
        <v>69.34</v>
      </c>
      <c r="X6" s="13">
        <v>34.67</v>
      </c>
      <c r="Y6" s="13">
        <v>-1733.42</v>
      </c>
      <c r="Z6" s="13"/>
      <c r="AA6" s="13"/>
      <c r="AB6" s="13"/>
      <c r="AC6" s="13"/>
      <c r="AD6" s="5">
        <v>0</v>
      </c>
      <c r="AE6" s="5">
        <v>0</v>
      </c>
      <c r="AF6" s="5">
        <v>0</v>
      </c>
      <c r="AG6" s="5">
        <v>0</v>
      </c>
      <c r="AH6" s="6">
        <f t="shared" si="4"/>
        <v>0</v>
      </c>
      <c r="AI6" s="14"/>
      <c r="AJ6" s="5"/>
      <c r="AK6" s="5">
        <f t="shared" si="0"/>
        <v>-4.5474735088646412E-13</v>
      </c>
      <c r="AL6" s="5">
        <f t="shared" si="1"/>
        <v>-4.5474735088646412E-13</v>
      </c>
      <c r="AM6" s="11">
        <f t="shared" si="2"/>
        <v>4.5474735088646412E-13</v>
      </c>
      <c r="AN6" s="5">
        <f t="shared" si="5"/>
        <v>0</v>
      </c>
    </row>
    <row r="7" spans="1:40" x14ac:dyDescent="0.45">
      <c r="A7" s="25" t="s">
        <v>258</v>
      </c>
      <c r="B7" s="26">
        <v>31800</v>
      </c>
      <c r="C7" s="27">
        <v>20</v>
      </c>
      <c r="D7" s="4" t="s">
        <v>12</v>
      </c>
      <c r="E7" s="4" t="s">
        <v>13</v>
      </c>
      <c r="H7" s="24">
        <v>900</v>
      </c>
      <c r="I7" s="5"/>
      <c r="J7" s="5">
        <v>900</v>
      </c>
      <c r="K7" s="5"/>
      <c r="L7" s="14"/>
      <c r="M7" s="18"/>
      <c r="P7" s="5">
        <f t="shared" si="3"/>
        <v>0</v>
      </c>
      <c r="R7" s="13">
        <v>855</v>
      </c>
      <c r="S7" s="13">
        <v>45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-900</v>
      </c>
      <c r="Z7" s="13"/>
      <c r="AA7" s="13"/>
      <c r="AB7" s="13"/>
      <c r="AC7" s="13"/>
      <c r="AD7" s="5">
        <v>0</v>
      </c>
      <c r="AE7" s="5">
        <v>0</v>
      </c>
      <c r="AF7" s="5">
        <v>0</v>
      </c>
      <c r="AG7" s="5">
        <v>0</v>
      </c>
      <c r="AH7" s="6">
        <f t="shared" si="4"/>
        <v>0</v>
      </c>
      <c r="AI7" s="14"/>
      <c r="AJ7" s="5"/>
      <c r="AK7" s="5">
        <f t="shared" si="0"/>
        <v>0</v>
      </c>
      <c r="AL7" s="5">
        <f t="shared" si="1"/>
        <v>0</v>
      </c>
      <c r="AM7" s="11">
        <f t="shared" si="2"/>
        <v>0</v>
      </c>
      <c r="AN7" s="5">
        <f t="shared" si="5"/>
        <v>0</v>
      </c>
    </row>
    <row r="8" spans="1:40" x14ac:dyDescent="0.45">
      <c r="A8" s="25" t="s">
        <v>268</v>
      </c>
      <c r="B8" s="26"/>
      <c r="C8" s="27">
        <v>20</v>
      </c>
      <c r="D8" s="4" t="s">
        <v>12</v>
      </c>
      <c r="E8" s="4" t="s">
        <v>13</v>
      </c>
      <c r="H8" s="24">
        <v>4176.8999999999996</v>
      </c>
      <c r="I8" s="5"/>
      <c r="J8" s="5">
        <v>4176.8999999999996</v>
      </c>
      <c r="K8" s="5"/>
      <c r="L8" s="14"/>
      <c r="M8" s="19"/>
      <c r="P8" s="5">
        <f t="shared" si="3"/>
        <v>0</v>
      </c>
      <c r="R8" s="13">
        <v>3933.26</v>
      </c>
      <c r="S8" s="13">
        <v>208.85</v>
      </c>
      <c r="T8" s="13">
        <v>34.79</v>
      </c>
      <c r="U8" s="13">
        <v>0</v>
      </c>
      <c r="V8" s="13">
        <v>0</v>
      </c>
      <c r="W8" s="13">
        <v>0</v>
      </c>
      <c r="X8" s="13">
        <v>0</v>
      </c>
      <c r="Y8" s="13">
        <v>-4176.8999999999996</v>
      </c>
      <c r="Z8" s="13"/>
      <c r="AA8" s="13"/>
      <c r="AB8" s="13"/>
      <c r="AC8" s="13"/>
      <c r="AD8" s="5">
        <v>0</v>
      </c>
      <c r="AE8" s="5">
        <v>0</v>
      </c>
      <c r="AF8" s="5">
        <v>0</v>
      </c>
      <c r="AG8" s="5">
        <v>0</v>
      </c>
      <c r="AH8" s="6">
        <f t="shared" si="4"/>
        <v>0</v>
      </c>
      <c r="AI8" s="14"/>
      <c r="AJ8" s="5"/>
      <c r="AK8" s="5">
        <f t="shared" si="0"/>
        <v>9.0949470177292824E-13</v>
      </c>
      <c r="AL8" s="5">
        <f t="shared" si="1"/>
        <v>9.0949470177292824E-13</v>
      </c>
      <c r="AM8" s="11">
        <f t="shared" si="2"/>
        <v>-9.0949470177292824E-13</v>
      </c>
      <c r="AN8" s="5">
        <f t="shared" si="5"/>
        <v>0</v>
      </c>
    </row>
    <row r="9" spans="1:40" x14ac:dyDescent="0.45">
      <c r="A9" s="25" t="s">
        <v>259</v>
      </c>
      <c r="B9" s="26">
        <v>31990</v>
      </c>
      <c r="C9" s="27">
        <v>20</v>
      </c>
      <c r="D9" s="4" t="s">
        <v>12</v>
      </c>
      <c r="E9" s="4" t="s">
        <v>13</v>
      </c>
      <c r="H9" s="24">
        <v>2392.15</v>
      </c>
      <c r="I9" s="5"/>
      <c r="J9" s="5">
        <v>2392.15</v>
      </c>
      <c r="K9" s="5"/>
      <c r="L9" s="14"/>
      <c r="M9" s="19"/>
      <c r="P9" s="5">
        <f t="shared" si="3"/>
        <v>0</v>
      </c>
      <c r="R9" s="13">
        <v>2202.75</v>
      </c>
      <c r="S9" s="13">
        <v>119.61</v>
      </c>
      <c r="T9" s="13">
        <v>69.790000000000006</v>
      </c>
      <c r="U9" s="13">
        <v>0</v>
      </c>
      <c r="V9" s="13">
        <v>0</v>
      </c>
      <c r="W9" s="13">
        <v>0</v>
      </c>
      <c r="X9" s="13">
        <v>0</v>
      </c>
      <c r="Y9" s="13">
        <v>-2392.15</v>
      </c>
      <c r="Z9" s="13"/>
      <c r="AA9" s="13"/>
      <c r="AB9" s="13"/>
      <c r="AC9" s="13"/>
      <c r="AD9" s="5">
        <v>0</v>
      </c>
      <c r="AE9" s="5">
        <v>0</v>
      </c>
      <c r="AF9" s="5">
        <v>0</v>
      </c>
      <c r="AG9" s="5">
        <v>0</v>
      </c>
      <c r="AH9" s="6">
        <f t="shared" si="4"/>
        <v>0</v>
      </c>
      <c r="AI9" s="14"/>
      <c r="AJ9" s="5"/>
      <c r="AK9" s="5">
        <f t="shared" si="0"/>
        <v>0</v>
      </c>
      <c r="AL9" s="5">
        <f t="shared" si="1"/>
        <v>0</v>
      </c>
      <c r="AM9" s="11">
        <f t="shared" si="2"/>
        <v>0</v>
      </c>
      <c r="AN9" s="5">
        <f t="shared" si="5"/>
        <v>0</v>
      </c>
    </row>
    <row r="10" spans="1:40" x14ac:dyDescent="0.45">
      <c r="A10" s="25" t="s">
        <v>260</v>
      </c>
      <c r="B10" s="26">
        <v>33403</v>
      </c>
      <c r="C10" s="27">
        <v>10</v>
      </c>
      <c r="D10" s="4" t="s">
        <v>12</v>
      </c>
      <c r="E10" s="4" t="s">
        <v>13</v>
      </c>
      <c r="H10" s="24">
        <v>1090.53</v>
      </c>
      <c r="I10" s="5"/>
      <c r="J10" s="5">
        <v>1090.53</v>
      </c>
      <c r="K10" s="5"/>
      <c r="L10" s="14"/>
      <c r="M10" s="19"/>
      <c r="P10" s="5">
        <f t="shared" si="3"/>
        <v>0</v>
      </c>
      <c r="R10" s="13">
        <v>1090.53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-1090.53</v>
      </c>
      <c r="Z10" s="13"/>
      <c r="AA10" s="13"/>
      <c r="AB10" s="13"/>
      <c r="AC10" s="13"/>
      <c r="AD10" s="5">
        <v>0</v>
      </c>
      <c r="AE10" s="5">
        <v>0</v>
      </c>
      <c r="AF10" s="5">
        <v>0</v>
      </c>
      <c r="AG10" s="5">
        <v>0</v>
      </c>
      <c r="AH10" s="6">
        <f t="shared" si="4"/>
        <v>0</v>
      </c>
      <c r="AI10" s="14"/>
      <c r="AJ10" s="5"/>
      <c r="AK10" s="5">
        <f t="shared" si="0"/>
        <v>0</v>
      </c>
      <c r="AL10" s="5">
        <f t="shared" si="1"/>
        <v>0</v>
      </c>
      <c r="AM10" s="11">
        <f t="shared" si="2"/>
        <v>0</v>
      </c>
      <c r="AN10" s="5">
        <f t="shared" si="5"/>
        <v>0</v>
      </c>
    </row>
    <row r="11" spans="1:40" x14ac:dyDescent="0.45">
      <c r="A11" s="25" t="s">
        <v>261</v>
      </c>
      <c r="B11" s="26">
        <v>34151</v>
      </c>
      <c r="C11" s="27">
        <v>30</v>
      </c>
      <c r="D11" s="4" t="s">
        <v>12</v>
      </c>
      <c r="E11" s="4" t="s">
        <v>13</v>
      </c>
      <c r="H11" s="24">
        <v>12981.15</v>
      </c>
      <c r="I11" s="5"/>
      <c r="J11" s="5">
        <v>12981.15</v>
      </c>
      <c r="K11" s="5"/>
      <c r="L11" s="14"/>
      <c r="M11" s="19"/>
      <c r="P11" s="5">
        <f t="shared" si="3"/>
        <v>0</v>
      </c>
      <c r="R11" s="13">
        <v>5408.86</v>
      </c>
      <c r="S11" s="13">
        <v>432.71</v>
      </c>
      <c r="T11" s="13">
        <v>432.71</v>
      </c>
      <c r="U11" s="13">
        <v>432.71</v>
      </c>
      <c r="V11" s="13">
        <v>432.71</v>
      </c>
      <c r="W11" s="13">
        <v>432.71</v>
      </c>
      <c r="X11" s="13">
        <v>216.36</v>
      </c>
      <c r="Y11" s="13">
        <v>-7788.77</v>
      </c>
      <c r="Z11" s="13"/>
      <c r="AA11" s="13"/>
      <c r="AB11" s="13"/>
      <c r="AC11" s="13"/>
      <c r="AD11" s="5">
        <v>0</v>
      </c>
      <c r="AE11" s="5">
        <v>0</v>
      </c>
      <c r="AF11" s="5">
        <v>0</v>
      </c>
      <c r="AG11" s="5">
        <v>0</v>
      </c>
      <c r="AH11" s="6">
        <f t="shared" si="4"/>
        <v>0</v>
      </c>
      <c r="AI11" s="14"/>
      <c r="AJ11" s="5"/>
      <c r="AK11" s="5">
        <f t="shared" si="0"/>
        <v>-9.0949470177292824E-13</v>
      </c>
      <c r="AL11" s="5">
        <f t="shared" ref="AL11:AL30" si="6">SUM(R11:AI11)</f>
        <v>-9.0949470177292824E-13</v>
      </c>
      <c r="AM11" s="11">
        <f t="shared" si="2"/>
        <v>9.0949470177292824E-13</v>
      </c>
      <c r="AN11" s="5">
        <f t="shared" si="5"/>
        <v>0</v>
      </c>
    </row>
    <row r="12" spans="1:40" x14ac:dyDescent="0.45">
      <c r="A12" s="25" t="s">
        <v>262</v>
      </c>
      <c r="B12" s="26">
        <v>34395</v>
      </c>
      <c r="C12" s="27">
        <v>30</v>
      </c>
      <c r="D12" s="4" t="s">
        <v>12</v>
      </c>
      <c r="E12" s="4" t="s">
        <v>13</v>
      </c>
      <c r="H12" s="24">
        <v>725.5</v>
      </c>
      <c r="I12" s="5"/>
      <c r="J12" s="5">
        <v>725.5</v>
      </c>
      <c r="K12" s="5"/>
      <c r="L12" s="14"/>
      <c r="M12" s="19"/>
      <c r="P12" s="5">
        <f t="shared" si="3"/>
        <v>0</v>
      </c>
      <c r="R12" s="13">
        <v>286.13</v>
      </c>
      <c r="S12" s="13">
        <v>24.18</v>
      </c>
      <c r="T12" s="13">
        <v>24.18</v>
      </c>
      <c r="U12" s="13">
        <v>24.18</v>
      </c>
      <c r="V12" s="13">
        <v>24.18</v>
      </c>
      <c r="W12" s="13">
        <v>24.18</v>
      </c>
      <c r="X12" s="13">
        <v>12.09</v>
      </c>
      <c r="Y12" s="13">
        <v>-419.12</v>
      </c>
      <c r="Z12" s="13"/>
      <c r="AA12" s="13"/>
      <c r="AB12" s="13"/>
      <c r="AC12" s="13"/>
      <c r="AD12" s="5">
        <v>0</v>
      </c>
      <c r="AE12" s="5">
        <v>0</v>
      </c>
      <c r="AF12" s="5">
        <v>0</v>
      </c>
      <c r="AG12" s="5">
        <v>0</v>
      </c>
      <c r="AH12" s="6">
        <f t="shared" si="4"/>
        <v>0</v>
      </c>
      <c r="AI12" s="14"/>
      <c r="AJ12" s="5"/>
      <c r="AK12" s="5">
        <f t="shared" si="0"/>
        <v>0</v>
      </c>
      <c r="AL12" s="5">
        <f t="shared" si="6"/>
        <v>0</v>
      </c>
      <c r="AM12" s="11">
        <f t="shared" si="2"/>
        <v>0</v>
      </c>
      <c r="AN12" s="5">
        <f t="shared" si="5"/>
        <v>0</v>
      </c>
    </row>
    <row r="13" spans="1:40" x14ac:dyDescent="0.45">
      <c r="A13" s="25" t="s">
        <v>263</v>
      </c>
      <c r="B13" s="26">
        <v>35146</v>
      </c>
      <c r="C13" s="27">
        <v>15</v>
      </c>
      <c r="D13" s="4" t="s">
        <v>12</v>
      </c>
      <c r="E13" s="4" t="s">
        <v>13</v>
      </c>
      <c r="H13" s="24">
        <v>2661.94</v>
      </c>
      <c r="I13" s="5"/>
      <c r="J13" s="5">
        <v>2661.94</v>
      </c>
      <c r="K13" s="5"/>
      <c r="L13" s="14"/>
      <c r="M13" s="19"/>
      <c r="P13" s="5">
        <f t="shared" si="3"/>
        <v>0</v>
      </c>
      <c r="R13" s="13">
        <v>1745.03</v>
      </c>
      <c r="S13" s="13">
        <v>177.46</v>
      </c>
      <c r="T13" s="13">
        <v>177.46</v>
      </c>
      <c r="U13" s="13">
        <v>177.46</v>
      </c>
      <c r="V13" s="13">
        <v>177.46</v>
      </c>
      <c r="W13" s="13">
        <v>177.46</v>
      </c>
      <c r="X13" s="13">
        <v>88.73</v>
      </c>
      <c r="Y13" s="13">
        <v>-2721.06</v>
      </c>
      <c r="Z13" s="13"/>
      <c r="AA13" s="13"/>
      <c r="AB13" s="13"/>
      <c r="AC13" s="13"/>
      <c r="AD13" s="5">
        <v>0</v>
      </c>
      <c r="AE13" s="5">
        <v>0</v>
      </c>
      <c r="AF13" s="5">
        <v>0</v>
      </c>
      <c r="AG13" s="5">
        <v>0</v>
      </c>
      <c r="AH13" s="6">
        <f t="shared" si="4"/>
        <v>0</v>
      </c>
      <c r="AI13" s="14"/>
      <c r="AJ13" s="5"/>
      <c r="AK13" s="5">
        <f t="shared" si="0"/>
        <v>0</v>
      </c>
      <c r="AL13" s="5">
        <f t="shared" si="6"/>
        <v>0</v>
      </c>
      <c r="AM13" s="11">
        <f t="shared" si="2"/>
        <v>0</v>
      </c>
      <c r="AN13" s="5">
        <f t="shared" si="5"/>
        <v>0</v>
      </c>
    </row>
    <row r="14" spans="1:40" x14ac:dyDescent="0.45">
      <c r="A14" s="25" t="s">
        <v>257</v>
      </c>
      <c r="B14" s="26">
        <v>35296</v>
      </c>
      <c r="C14" s="27">
        <v>30</v>
      </c>
      <c r="D14" s="4" t="s">
        <v>12</v>
      </c>
      <c r="E14" s="4" t="s">
        <v>13</v>
      </c>
      <c r="H14" s="24">
        <v>1650.7</v>
      </c>
      <c r="I14" s="5"/>
      <c r="J14" s="5">
        <v>1650.7</v>
      </c>
      <c r="K14" s="5"/>
      <c r="L14" s="14"/>
      <c r="M14" s="19"/>
      <c r="P14" s="5">
        <f t="shared" si="3"/>
        <v>0</v>
      </c>
      <c r="R14" s="13">
        <v>518.11</v>
      </c>
      <c r="S14" s="13">
        <v>55.02</v>
      </c>
      <c r="T14" s="13">
        <v>55.02</v>
      </c>
      <c r="U14" s="13">
        <v>55.02</v>
      </c>
      <c r="V14" s="13">
        <v>55.02</v>
      </c>
      <c r="W14" s="13">
        <v>55.02</v>
      </c>
      <c r="X14" s="13">
        <v>27.51</v>
      </c>
      <c r="Y14" s="13">
        <v>-820.72</v>
      </c>
      <c r="Z14" s="13"/>
      <c r="AA14" s="13"/>
      <c r="AB14" s="13"/>
      <c r="AC14" s="13"/>
      <c r="AD14" s="5">
        <v>0</v>
      </c>
      <c r="AE14" s="5">
        <v>0</v>
      </c>
      <c r="AF14" s="5">
        <v>0</v>
      </c>
      <c r="AG14" s="5">
        <v>0</v>
      </c>
      <c r="AH14" s="6">
        <f t="shared" si="4"/>
        <v>0</v>
      </c>
      <c r="AI14" s="14"/>
      <c r="AJ14" s="5"/>
      <c r="AK14" s="5">
        <f t="shared" si="0"/>
        <v>-1.1368683772161603E-13</v>
      </c>
      <c r="AL14" s="5">
        <f t="shared" si="6"/>
        <v>-1.1368683772161603E-13</v>
      </c>
      <c r="AM14" s="11">
        <f t="shared" si="2"/>
        <v>1.1368683772161603E-13</v>
      </c>
      <c r="AN14" s="5">
        <f t="shared" si="5"/>
        <v>0</v>
      </c>
    </row>
    <row r="15" spans="1:40" x14ac:dyDescent="0.45">
      <c r="A15" s="25" t="s">
        <v>257</v>
      </c>
      <c r="B15" s="26">
        <v>35490</v>
      </c>
      <c r="C15" s="27">
        <v>15</v>
      </c>
      <c r="D15" s="4" t="s">
        <v>12</v>
      </c>
      <c r="E15" s="4" t="s">
        <v>13</v>
      </c>
      <c r="H15" s="24">
        <v>903.37</v>
      </c>
      <c r="I15" s="5"/>
      <c r="J15" s="5">
        <v>903.37</v>
      </c>
      <c r="K15" s="5"/>
      <c r="L15" s="14"/>
      <c r="M15" s="19"/>
      <c r="P15" s="5">
        <f t="shared" si="3"/>
        <v>0</v>
      </c>
      <c r="R15" s="13">
        <v>531.95000000000005</v>
      </c>
      <c r="S15" s="13">
        <v>60.22</v>
      </c>
      <c r="T15" s="13">
        <v>60.22</v>
      </c>
      <c r="U15" s="13">
        <v>60.22</v>
      </c>
      <c r="V15" s="13">
        <v>60.22</v>
      </c>
      <c r="W15" s="13">
        <v>60.22</v>
      </c>
      <c r="X15" s="13">
        <v>30.11</v>
      </c>
      <c r="Y15" s="13">
        <v>-863.16</v>
      </c>
      <c r="Z15" s="13"/>
      <c r="AA15" s="13"/>
      <c r="AB15" s="13"/>
      <c r="AC15" s="13"/>
      <c r="AD15" s="5">
        <v>0</v>
      </c>
      <c r="AE15" s="5">
        <v>0</v>
      </c>
      <c r="AF15" s="5">
        <v>0</v>
      </c>
      <c r="AG15" s="5">
        <v>0</v>
      </c>
      <c r="AH15" s="6">
        <f t="shared" si="4"/>
        <v>0</v>
      </c>
      <c r="AI15" s="14"/>
      <c r="AJ15" s="5"/>
      <c r="AK15" s="5">
        <f t="shared" si="0"/>
        <v>2.2737367544323206E-13</v>
      </c>
      <c r="AL15" s="5">
        <f t="shared" si="6"/>
        <v>2.2737367544323206E-13</v>
      </c>
      <c r="AM15" s="11">
        <f t="shared" si="2"/>
        <v>-2.2737367544323206E-13</v>
      </c>
      <c r="AN15" s="5">
        <f t="shared" si="5"/>
        <v>0</v>
      </c>
    </row>
    <row r="16" spans="1:40" x14ac:dyDescent="0.45">
      <c r="A16" s="25" t="s">
        <v>264</v>
      </c>
      <c r="B16" s="26">
        <v>36726</v>
      </c>
      <c r="C16" s="27">
        <v>15</v>
      </c>
      <c r="D16" s="4" t="s">
        <v>12</v>
      </c>
      <c r="E16" s="4" t="s">
        <v>13</v>
      </c>
      <c r="H16" s="24">
        <v>1025.49</v>
      </c>
      <c r="I16" s="5"/>
      <c r="J16" s="5">
        <v>1025.49</v>
      </c>
      <c r="K16" s="5"/>
      <c r="L16" s="14"/>
      <c r="M16" s="19"/>
      <c r="P16" s="5">
        <f t="shared" si="3"/>
        <v>0</v>
      </c>
      <c r="R16" s="13">
        <v>376.03</v>
      </c>
      <c r="S16" s="13">
        <v>68.37</v>
      </c>
      <c r="T16" s="13">
        <v>68.37</v>
      </c>
      <c r="U16" s="13">
        <v>68.37</v>
      </c>
      <c r="V16" s="13">
        <v>68.37</v>
      </c>
      <c r="W16" s="13">
        <v>68.37</v>
      </c>
      <c r="X16" s="13">
        <v>34.19</v>
      </c>
      <c r="Y16" s="13">
        <v>-752.07</v>
      </c>
      <c r="Z16" s="13"/>
      <c r="AA16" s="13"/>
      <c r="AB16" s="13"/>
      <c r="AC16" s="13"/>
      <c r="AD16" s="5">
        <v>0</v>
      </c>
      <c r="AE16" s="5">
        <v>0</v>
      </c>
      <c r="AF16" s="5">
        <v>0</v>
      </c>
      <c r="AG16" s="5">
        <v>0</v>
      </c>
      <c r="AH16" s="6">
        <f t="shared" si="4"/>
        <v>0</v>
      </c>
      <c r="AI16" s="14"/>
      <c r="AJ16" s="5"/>
      <c r="AK16" s="5">
        <f t="shared" si="0"/>
        <v>-1.1368683772161603E-13</v>
      </c>
      <c r="AL16" s="5">
        <f t="shared" si="6"/>
        <v>-1.1368683772161603E-13</v>
      </c>
      <c r="AM16" s="11">
        <f t="shared" si="2"/>
        <v>1.1368683772161603E-13</v>
      </c>
      <c r="AN16" s="5">
        <f t="shared" si="5"/>
        <v>0</v>
      </c>
    </row>
    <row r="17" spans="1:40" x14ac:dyDescent="0.45">
      <c r="A17" s="25" t="s">
        <v>265</v>
      </c>
      <c r="B17" s="26">
        <v>37741</v>
      </c>
      <c r="C17" s="27">
        <v>30</v>
      </c>
      <c r="D17" s="4" t="s">
        <v>12</v>
      </c>
      <c r="E17" s="4" t="s">
        <v>13</v>
      </c>
      <c r="H17" s="24">
        <v>6283</v>
      </c>
      <c r="I17" s="5"/>
      <c r="J17" s="5">
        <v>6283</v>
      </c>
      <c r="K17" s="5"/>
      <c r="L17" s="14"/>
      <c r="M17" s="19"/>
      <c r="P17" s="5">
        <f t="shared" si="3"/>
        <v>0</v>
      </c>
      <c r="R17" s="13">
        <v>575.94000000000005</v>
      </c>
      <c r="S17" s="13">
        <v>209.43</v>
      </c>
      <c r="T17" s="13">
        <v>209.43</v>
      </c>
      <c r="U17" s="13">
        <v>209.43</v>
      </c>
      <c r="V17" s="13">
        <v>209.43</v>
      </c>
      <c r="W17" s="13">
        <v>209.43</v>
      </c>
      <c r="X17" s="13">
        <v>104.72</v>
      </c>
      <c r="Y17" s="13">
        <v>-1727.81</v>
      </c>
      <c r="Z17" s="13"/>
      <c r="AA17" s="13"/>
      <c r="AB17" s="13"/>
      <c r="AC17" s="13"/>
      <c r="AD17" s="5">
        <v>0</v>
      </c>
      <c r="AE17" s="5">
        <v>0</v>
      </c>
      <c r="AF17" s="5">
        <v>0</v>
      </c>
      <c r="AG17" s="5">
        <v>0</v>
      </c>
      <c r="AH17" s="6">
        <f t="shared" si="4"/>
        <v>0</v>
      </c>
      <c r="AI17" s="14"/>
      <c r="AJ17" s="5"/>
      <c r="AK17" s="5">
        <f t="shared" si="0"/>
        <v>4.5474735088646412E-13</v>
      </c>
      <c r="AL17" s="5">
        <f t="shared" si="6"/>
        <v>4.5474735088646412E-13</v>
      </c>
      <c r="AM17" s="11">
        <f t="shared" si="2"/>
        <v>-4.5474735088646412E-13</v>
      </c>
      <c r="AN17" s="5">
        <f t="shared" si="5"/>
        <v>0</v>
      </c>
    </row>
    <row r="18" spans="1:40" s="38" customFormat="1" x14ac:dyDescent="0.45">
      <c r="A18" s="77" t="s">
        <v>266</v>
      </c>
      <c r="B18" s="78">
        <v>38036</v>
      </c>
      <c r="C18" s="79"/>
      <c r="D18" s="39"/>
      <c r="E18" s="39"/>
      <c r="H18" s="80">
        <v>83196.63</v>
      </c>
      <c r="I18" s="41"/>
      <c r="J18" s="41"/>
      <c r="K18" s="41"/>
      <c r="L18" s="81"/>
      <c r="M18" s="20"/>
      <c r="P18" s="41">
        <v>0</v>
      </c>
      <c r="R18" s="82">
        <v>0</v>
      </c>
      <c r="S18" s="82">
        <v>0</v>
      </c>
      <c r="T18" s="82">
        <v>0</v>
      </c>
      <c r="U18" s="82">
        <v>0</v>
      </c>
      <c r="V18" s="82">
        <v>0</v>
      </c>
      <c r="W18" s="82">
        <v>0</v>
      </c>
      <c r="X18" s="82">
        <v>0</v>
      </c>
      <c r="Y18" s="82">
        <v>0</v>
      </c>
      <c r="Z18" s="82"/>
      <c r="AA18" s="82"/>
      <c r="AB18" s="82"/>
      <c r="AC18" s="82"/>
      <c r="AD18" s="41">
        <v>0</v>
      </c>
      <c r="AE18" s="41">
        <v>0</v>
      </c>
      <c r="AF18" s="41">
        <v>0</v>
      </c>
      <c r="AG18" s="41">
        <v>0</v>
      </c>
      <c r="AH18" s="6">
        <f t="shared" si="4"/>
        <v>0</v>
      </c>
      <c r="AI18" s="81"/>
      <c r="AJ18" s="41"/>
      <c r="AK18" s="41">
        <f t="shared" si="0"/>
        <v>0</v>
      </c>
      <c r="AL18" s="41">
        <f t="shared" si="6"/>
        <v>0</v>
      </c>
      <c r="AM18" s="83">
        <f t="shared" si="2"/>
        <v>0</v>
      </c>
      <c r="AN18" s="41">
        <f t="shared" si="5"/>
        <v>0</v>
      </c>
    </row>
    <row r="19" spans="1:40" x14ac:dyDescent="0.45">
      <c r="A19" s="25" t="s">
        <v>267</v>
      </c>
      <c r="B19" s="26">
        <v>38202</v>
      </c>
      <c r="C19" s="27">
        <v>20</v>
      </c>
      <c r="D19" s="4" t="s">
        <v>12</v>
      </c>
      <c r="E19" s="4" t="s">
        <v>13</v>
      </c>
      <c r="H19" s="24">
        <v>1675</v>
      </c>
      <c r="I19" s="5"/>
      <c r="J19" s="5">
        <v>1675</v>
      </c>
      <c r="K19" s="5"/>
      <c r="L19" s="14"/>
      <c r="M19" s="19"/>
      <c r="P19" s="5">
        <f t="shared" si="3"/>
        <v>0</v>
      </c>
      <c r="R19" s="13">
        <v>118.65</v>
      </c>
      <c r="S19" s="13">
        <v>0</v>
      </c>
      <c r="T19" s="13">
        <v>83.75</v>
      </c>
      <c r="U19" s="13">
        <v>83.75</v>
      </c>
      <c r="V19" s="13">
        <v>83.75</v>
      </c>
      <c r="W19" s="13">
        <v>83.75</v>
      </c>
      <c r="X19" s="13">
        <v>41.88</v>
      </c>
      <c r="Y19" s="13">
        <v>-395.53</v>
      </c>
      <c r="Z19" s="13"/>
      <c r="AA19" s="13"/>
      <c r="AB19" s="13"/>
      <c r="AC19" s="13"/>
      <c r="AD19" s="13">
        <v>-100</v>
      </c>
      <c r="AE19" s="5">
        <v>0</v>
      </c>
      <c r="AF19" s="5">
        <v>0</v>
      </c>
      <c r="AG19" s="5">
        <v>0</v>
      </c>
      <c r="AH19" s="6">
        <f t="shared" si="4"/>
        <v>0</v>
      </c>
      <c r="AI19" s="14"/>
      <c r="AJ19" s="5"/>
      <c r="AK19" s="5">
        <f t="shared" si="0"/>
        <v>0</v>
      </c>
      <c r="AL19" s="5">
        <f t="shared" si="6"/>
        <v>0</v>
      </c>
      <c r="AM19" s="11">
        <f t="shared" si="2"/>
        <v>0</v>
      </c>
      <c r="AN19" s="5">
        <f t="shared" si="5"/>
        <v>0</v>
      </c>
    </row>
    <row r="20" spans="1:40" x14ac:dyDescent="0.45">
      <c r="A20" s="25" t="s">
        <v>256</v>
      </c>
      <c r="B20" s="26">
        <v>38768</v>
      </c>
      <c r="C20" s="27">
        <v>30</v>
      </c>
      <c r="D20" s="4" t="s">
        <v>12</v>
      </c>
      <c r="E20" s="4" t="s">
        <v>13</v>
      </c>
      <c r="H20" s="24">
        <v>373080.87</v>
      </c>
      <c r="I20" s="5"/>
      <c r="J20" s="5"/>
      <c r="K20" s="5">
        <f t="shared" ref="K20:K30" si="7">+H20+I20-J20</f>
        <v>373080.87</v>
      </c>
      <c r="L20" s="14"/>
      <c r="M20" s="19"/>
      <c r="P20" s="5">
        <f t="shared" si="3"/>
        <v>373080.87</v>
      </c>
      <c r="R20" s="13">
        <v>0</v>
      </c>
      <c r="S20" s="13">
        <v>518.16999999999996</v>
      </c>
      <c r="T20" s="13">
        <v>1243.5999999999999</v>
      </c>
      <c r="U20" s="13">
        <v>12436.03</v>
      </c>
      <c r="V20" s="13">
        <v>12436.03</v>
      </c>
      <c r="W20" s="13">
        <v>12436.03</v>
      </c>
      <c r="X20" s="13">
        <v>12436.03</v>
      </c>
      <c r="Y20" s="13">
        <v>12436.03</v>
      </c>
      <c r="Z20" s="13">
        <v>12436.03</v>
      </c>
      <c r="AA20" s="13">
        <v>12436.03</v>
      </c>
      <c r="AB20" s="13">
        <v>12436.03</v>
      </c>
      <c r="AC20" s="13">
        <v>12436.03</v>
      </c>
      <c r="AD20" s="13">
        <v>12436.03</v>
      </c>
      <c r="AE20" s="13">
        <v>12436.03</v>
      </c>
      <c r="AF20" s="13">
        <v>12436.03</v>
      </c>
      <c r="AG20" s="13">
        <v>12436.03</v>
      </c>
      <c r="AH20" s="6">
        <f t="shared" si="4"/>
        <v>12436.03</v>
      </c>
      <c r="AI20" s="14"/>
      <c r="AJ20" s="5"/>
      <c r="AK20" s="5">
        <f t="shared" si="0"/>
        <v>163430.16</v>
      </c>
      <c r="AL20" s="5">
        <f t="shared" si="6"/>
        <v>175866.19</v>
      </c>
      <c r="AM20" s="11">
        <f t="shared" si="2"/>
        <v>197214.68</v>
      </c>
      <c r="AN20" s="5">
        <f t="shared" si="5"/>
        <v>0</v>
      </c>
    </row>
    <row r="21" spans="1:40" x14ac:dyDescent="0.45">
      <c r="A21" s="25" t="s">
        <v>257</v>
      </c>
      <c r="B21" s="26">
        <v>39264</v>
      </c>
      <c r="C21" s="27">
        <v>30</v>
      </c>
      <c r="D21" s="4" t="s">
        <v>12</v>
      </c>
      <c r="E21" s="4" t="s">
        <v>13</v>
      </c>
      <c r="H21" s="24">
        <v>1594.47</v>
      </c>
      <c r="I21" s="5"/>
      <c r="J21" s="5"/>
      <c r="K21" s="5">
        <f t="shared" si="7"/>
        <v>1594.47</v>
      </c>
      <c r="L21" s="14"/>
      <c r="M21" s="19"/>
      <c r="P21" s="5">
        <f t="shared" si="3"/>
        <v>1594.47</v>
      </c>
      <c r="R21" s="13">
        <v>0</v>
      </c>
      <c r="S21" s="13">
        <v>0</v>
      </c>
      <c r="T21" s="13">
        <v>26.57</v>
      </c>
      <c r="U21" s="13">
        <v>53.15</v>
      </c>
      <c r="V21" s="13">
        <v>53.15</v>
      </c>
      <c r="W21" s="13">
        <v>53.15</v>
      </c>
      <c r="X21" s="13">
        <v>53.15</v>
      </c>
      <c r="Y21" s="13">
        <v>53.15</v>
      </c>
      <c r="Z21" s="13">
        <v>53.15</v>
      </c>
      <c r="AA21" s="13">
        <v>53.15</v>
      </c>
      <c r="AB21" s="13">
        <v>53.15</v>
      </c>
      <c r="AC21" s="13">
        <v>53.15</v>
      </c>
      <c r="AD21" s="13">
        <v>53.15</v>
      </c>
      <c r="AE21" s="13">
        <v>53.15</v>
      </c>
      <c r="AF21" s="13">
        <v>53.15</v>
      </c>
      <c r="AG21" s="13">
        <v>53.15</v>
      </c>
      <c r="AH21" s="6">
        <f t="shared" si="4"/>
        <v>53.15</v>
      </c>
      <c r="AI21" s="14"/>
      <c r="AJ21" s="5"/>
      <c r="AK21" s="5">
        <f t="shared" si="0"/>
        <v>717.51999999999987</v>
      </c>
      <c r="AL21" s="5">
        <f t="shared" si="6"/>
        <v>770.66999999999985</v>
      </c>
      <c r="AM21" s="11">
        <f t="shared" si="2"/>
        <v>823.80000000000018</v>
      </c>
      <c r="AN21" s="5">
        <f t="shared" si="5"/>
        <v>0</v>
      </c>
    </row>
    <row r="22" spans="1:40" x14ac:dyDescent="0.45">
      <c r="A22" s="25" t="s">
        <v>503</v>
      </c>
      <c r="B22" s="26">
        <v>44140</v>
      </c>
      <c r="C22" s="27">
        <v>30</v>
      </c>
      <c r="D22" s="4" t="s">
        <v>12</v>
      </c>
      <c r="E22" s="4" t="s">
        <v>13</v>
      </c>
      <c r="H22" s="24">
        <v>57727.88</v>
      </c>
      <c r="I22" s="5"/>
      <c r="J22" s="5"/>
      <c r="K22" s="5">
        <f t="shared" si="7"/>
        <v>57727.88</v>
      </c>
      <c r="L22" s="14"/>
      <c r="M22" s="19"/>
      <c r="P22" s="5">
        <f t="shared" si="3"/>
        <v>57727.88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>
        <v>962.13</v>
      </c>
      <c r="AH22" s="6">
        <f t="shared" si="4"/>
        <v>1924.26</v>
      </c>
      <c r="AI22" s="14"/>
      <c r="AJ22" s="5"/>
      <c r="AK22" s="5">
        <f t="shared" si="0"/>
        <v>1924.2599999999998</v>
      </c>
      <c r="AL22" s="5">
        <f t="shared" si="6"/>
        <v>2886.39</v>
      </c>
      <c r="AM22" s="11">
        <f t="shared" si="2"/>
        <v>54841.49</v>
      </c>
      <c r="AN22" s="5">
        <f t="shared" si="5"/>
        <v>0</v>
      </c>
    </row>
    <row r="23" spans="1:40" x14ac:dyDescent="0.45">
      <c r="A23" s="25"/>
      <c r="B23" s="26"/>
      <c r="C23" s="27"/>
      <c r="D23" s="4" t="s">
        <v>12</v>
      </c>
      <c r="E23" s="4" t="s">
        <v>13</v>
      </c>
      <c r="H23" s="24"/>
      <c r="I23" s="5"/>
      <c r="J23" s="5"/>
      <c r="K23" s="5">
        <f t="shared" si="7"/>
        <v>0</v>
      </c>
      <c r="L23" s="14"/>
      <c r="M23" s="19"/>
      <c r="P23" s="5">
        <f t="shared" si="3"/>
        <v>0</v>
      </c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6">
        <f t="shared" si="4"/>
        <v>0</v>
      </c>
      <c r="AI23" s="14"/>
      <c r="AJ23" s="5"/>
      <c r="AK23" s="5">
        <f t="shared" si="0"/>
        <v>0</v>
      </c>
      <c r="AL23" s="5">
        <f t="shared" si="6"/>
        <v>0</v>
      </c>
      <c r="AM23" s="11">
        <f t="shared" si="2"/>
        <v>0</v>
      </c>
      <c r="AN23" s="5">
        <f t="shared" si="5"/>
        <v>0</v>
      </c>
    </row>
    <row r="24" spans="1:40" x14ac:dyDescent="0.45">
      <c r="A24" s="25"/>
      <c r="B24" s="26"/>
      <c r="C24" s="27"/>
      <c r="D24" s="4" t="s">
        <v>12</v>
      </c>
      <c r="E24" s="4" t="s">
        <v>13</v>
      </c>
      <c r="H24" s="24"/>
      <c r="I24" s="5"/>
      <c r="J24" s="5"/>
      <c r="K24" s="5">
        <f t="shared" si="7"/>
        <v>0</v>
      </c>
      <c r="L24" s="14"/>
      <c r="M24" s="19"/>
      <c r="P24" s="5">
        <f t="shared" si="3"/>
        <v>0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6">
        <f t="shared" si="4"/>
        <v>0</v>
      </c>
      <c r="AI24" s="14"/>
      <c r="AJ24" s="5"/>
      <c r="AK24" s="5">
        <f t="shared" si="0"/>
        <v>0</v>
      </c>
      <c r="AL24" s="5">
        <f t="shared" si="6"/>
        <v>0</v>
      </c>
      <c r="AM24" s="11">
        <f t="shared" si="2"/>
        <v>0</v>
      </c>
      <c r="AN24" s="5">
        <f t="shared" si="5"/>
        <v>0</v>
      </c>
    </row>
    <row r="25" spans="1:40" x14ac:dyDescent="0.45">
      <c r="A25" s="25"/>
      <c r="B25" s="26"/>
      <c r="C25" s="27"/>
      <c r="D25" s="4" t="s">
        <v>12</v>
      </c>
      <c r="E25" s="4" t="s">
        <v>13</v>
      </c>
      <c r="H25" s="24"/>
      <c r="I25" s="5"/>
      <c r="J25" s="5"/>
      <c r="K25" s="5">
        <f t="shared" si="7"/>
        <v>0</v>
      </c>
      <c r="L25" s="14"/>
      <c r="M25" s="19"/>
      <c r="P25" s="5">
        <f t="shared" si="3"/>
        <v>0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6">
        <f t="shared" si="4"/>
        <v>0</v>
      </c>
      <c r="AI25" s="14"/>
      <c r="AJ25" s="5"/>
      <c r="AK25" s="5">
        <f t="shared" si="0"/>
        <v>0</v>
      </c>
      <c r="AL25" s="5">
        <f t="shared" si="6"/>
        <v>0</v>
      </c>
      <c r="AM25" s="11">
        <f t="shared" si="2"/>
        <v>0</v>
      </c>
      <c r="AN25" s="5">
        <f t="shared" si="5"/>
        <v>0</v>
      </c>
    </row>
    <row r="26" spans="1:40" x14ac:dyDescent="0.45">
      <c r="A26" s="25"/>
      <c r="B26" s="26"/>
      <c r="C26" s="27"/>
      <c r="D26" s="4" t="s">
        <v>12</v>
      </c>
      <c r="E26" s="4" t="s">
        <v>13</v>
      </c>
      <c r="H26" s="24"/>
      <c r="I26" s="5"/>
      <c r="J26" s="5"/>
      <c r="K26" s="5">
        <f t="shared" si="7"/>
        <v>0</v>
      </c>
      <c r="L26" s="14"/>
      <c r="M26" s="19"/>
      <c r="P26" s="5">
        <f t="shared" si="3"/>
        <v>0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6">
        <f t="shared" si="4"/>
        <v>0</v>
      </c>
      <c r="AI26" s="14"/>
      <c r="AJ26" s="5"/>
      <c r="AK26" s="5">
        <f t="shared" si="0"/>
        <v>0</v>
      </c>
      <c r="AL26" s="5">
        <f t="shared" si="6"/>
        <v>0</v>
      </c>
      <c r="AM26" s="11">
        <f t="shared" si="2"/>
        <v>0</v>
      </c>
      <c r="AN26" s="5">
        <f t="shared" si="5"/>
        <v>0</v>
      </c>
    </row>
    <row r="27" spans="1:40" x14ac:dyDescent="0.45">
      <c r="A27" s="25"/>
      <c r="B27" s="26"/>
      <c r="C27" s="27"/>
      <c r="D27" s="4" t="s">
        <v>12</v>
      </c>
      <c r="E27" s="4" t="s">
        <v>13</v>
      </c>
      <c r="H27" s="24"/>
      <c r="I27" s="5"/>
      <c r="J27" s="5"/>
      <c r="K27" s="5">
        <f t="shared" si="7"/>
        <v>0</v>
      </c>
      <c r="L27" s="14"/>
      <c r="M27" s="19"/>
      <c r="P27" s="5">
        <f t="shared" si="3"/>
        <v>0</v>
      </c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6">
        <f t="shared" si="4"/>
        <v>0</v>
      </c>
      <c r="AI27" s="14"/>
      <c r="AJ27" s="5"/>
      <c r="AK27" s="5">
        <f t="shared" si="0"/>
        <v>0</v>
      </c>
      <c r="AL27" s="5">
        <f t="shared" si="6"/>
        <v>0</v>
      </c>
      <c r="AM27" s="11">
        <f t="shared" si="2"/>
        <v>0</v>
      </c>
      <c r="AN27" s="5">
        <f t="shared" si="5"/>
        <v>0</v>
      </c>
    </row>
    <row r="28" spans="1:40" x14ac:dyDescent="0.45">
      <c r="A28" s="25"/>
      <c r="B28" s="26"/>
      <c r="C28" s="27"/>
      <c r="D28" s="4" t="s">
        <v>12</v>
      </c>
      <c r="E28" s="4" t="s">
        <v>13</v>
      </c>
      <c r="H28" s="24"/>
      <c r="I28" s="5"/>
      <c r="J28" s="5"/>
      <c r="K28" s="5">
        <f t="shared" si="7"/>
        <v>0</v>
      </c>
      <c r="L28" s="14"/>
      <c r="M28" s="19"/>
      <c r="P28" s="5">
        <f t="shared" si="3"/>
        <v>0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6">
        <f t="shared" si="4"/>
        <v>0</v>
      </c>
      <c r="AI28" s="14"/>
      <c r="AJ28" s="5"/>
      <c r="AK28" s="5">
        <f t="shared" si="0"/>
        <v>0</v>
      </c>
      <c r="AL28" s="5">
        <f t="shared" si="6"/>
        <v>0</v>
      </c>
      <c r="AM28" s="11">
        <f t="shared" si="2"/>
        <v>0</v>
      </c>
      <c r="AN28" s="5">
        <f t="shared" si="5"/>
        <v>0</v>
      </c>
    </row>
    <row r="29" spans="1:40" x14ac:dyDescent="0.45">
      <c r="A29" s="25"/>
      <c r="B29" s="26"/>
      <c r="C29" s="27"/>
      <c r="D29" s="4" t="s">
        <v>12</v>
      </c>
      <c r="E29" s="4" t="s">
        <v>13</v>
      </c>
      <c r="H29" s="24"/>
      <c r="I29" s="5"/>
      <c r="J29" s="5"/>
      <c r="K29" s="5">
        <f t="shared" si="7"/>
        <v>0</v>
      </c>
      <c r="L29" s="14"/>
      <c r="M29" s="19"/>
      <c r="P29" s="5">
        <f t="shared" si="3"/>
        <v>0</v>
      </c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6">
        <f t="shared" si="4"/>
        <v>0</v>
      </c>
      <c r="AI29" s="14"/>
      <c r="AJ29" s="5"/>
      <c r="AK29" s="5">
        <f t="shared" si="0"/>
        <v>0</v>
      </c>
      <c r="AL29" s="5">
        <f t="shared" si="6"/>
        <v>0</v>
      </c>
      <c r="AM29" s="11">
        <f t="shared" si="2"/>
        <v>0</v>
      </c>
      <c r="AN29" s="5">
        <f t="shared" si="5"/>
        <v>0</v>
      </c>
    </row>
    <row r="30" spans="1:40" x14ac:dyDescent="0.45">
      <c r="A30" s="25"/>
      <c r="B30" s="26"/>
      <c r="C30" s="27"/>
      <c r="D30" s="4" t="s">
        <v>12</v>
      </c>
      <c r="E30" s="4" t="s">
        <v>13</v>
      </c>
      <c r="H30" s="24"/>
      <c r="I30" s="5"/>
      <c r="J30" s="5"/>
      <c r="K30" s="5">
        <f t="shared" si="7"/>
        <v>0</v>
      </c>
      <c r="L30" s="14"/>
      <c r="M30" s="19"/>
      <c r="P30" s="5">
        <f t="shared" si="3"/>
        <v>0</v>
      </c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6">
        <f t="shared" si="4"/>
        <v>0</v>
      </c>
      <c r="AI30" s="14"/>
      <c r="AJ30" s="5"/>
      <c r="AK30" s="5">
        <f t="shared" si="0"/>
        <v>0</v>
      </c>
      <c r="AL30" s="5">
        <f t="shared" si="6"/>
        <v>0</v>
      </c>
      <c r="AM30" s="11">
        <f t="shared" si="2"/>
        <v>0</v>
      </c>
      <c r="AN30" s="5">
        <f t="shared" si="5"/>
        <v>0</v>
      </c>
    </row>
    <row r="31" spans="1:40" s="3" customFormat="1" x14ac:dyDescent="0.45">
      <c r="A31" s="3" t="str">
        <f>+A3</f>
        <v>BUILDING # 149</v>
      </c>
      <c r="B31" s="4"/>
      <c r="C31" s="2"/>
      <c r="D31" s="8"/>
      <c r="E31" s="8"/>
      <c r="H31" s="9">
        <f>SUM(H4:H30)</f>
        <v>629191.48</v>
      </c>
      <c r="I31" s="9">
        <f>SUM(I4:I30)</f>
        <v>0</v>
      </c>
      <c r="J31" s="9">
        <f>SUM(J4:J30)</f>
        <v>113591.62999999999</v>
      </c>
      <c r="K31" s="12">
        <f>SUM(K4:K30)</f>
        <v>432403.22</v>
      </c>
      <c r="L31" s="16">
        <f>SUM(L4:L30)</f>
        <v>0</v>
      </c>
      <c r="M31" s="20"/>
      <c r="P31" s="9">
        <f>SUM(P4:P30)</f>
        <v>432403.22</v>
      </c>
      <c r="R31" s="15">
        <f t="shared" ref="R31:AF31" si="8">SUM(R4:R30)</f>
        <v>68225.58</v>
      </c>
      <c r="S31" s="15">
        <f t="shared" si="8"/>
        <v>4389.8899999999994</v>
      </c>
      <c r="T31" s="15">
        <f t="shared" si="8"/>
        <v>4956.7599999999993</v>
      </c>
      <c r="U31" s="15">
        <f t="shared" si="8"/>
        <v>16071.19</v>
      </c>
      <c r="V31" s="15">
        <f t="shared" si="8"/>
        <v>16071.19</v>
      </c>
      <c r="W31" s="15">
        <f t="shared" si="8"/>
        <v>16071.19</v>
      </c>
      <c r="X31" s="15">
        <f t="shared" si="8"/>
        <v>14280.210000000001</v>
      </c>
      <c r="Y31" s="51">
        <f t="shared" si="8"/>
        <v>-75731.77</v>
      </c>
      <c r="Z31" s="15">
        <f t="shared" si="8"/>
        <v>12489.18</v>
      </c>
      <c r="AA31" s="15">
        <f t="shared" si="8"/>
        <v>12489.18</v>
      </c>
      <c r="AB31" s="15">
        <f t="shared" si="8"/>
        <v>12489.18</v>
      </c>
      <c r="AC31" s="15">
        <f t="shared" si="8"/>
        <v>12489.18</v>
      </c>
      <c r="AD31" s="15">
        <f t="shared" si="8"/>
        <v>12389.18</v>
      </c>
      <c r="AE31" s="15">
        <f t="shared" si="8"/>
        <v>12489.18</v>
      </c>
      <c r="AF31" s="15">
        <f t="shared" si="8"/>
        <v>12489.18</v>
      </c>
      <c r="AG31" s="15">
        <f t="shared" ref="AG31:AH31" si="9">SUM(AG4:AG30)</f>
        <v>13451.31</v>
      </c>
      <c r="AH31" s="16">
        <f t="shared" si="9"/>
        <v>14413.44</v>
      </c>
      <c r="AI31" s="16">
        <f>SUM(AI4:AI30)</f>
        <v>0</v>
      </c>
      <c r="AJ31" s="9"/>
      <c r="AK31" s="9">
        <f>SUM(AK4:AK30)</f>
        <v>166071.94</v>
      </c>
      <c r="AL31" s="9">
        <f>SUM(AL4:AL30)</f>
        <v>179523.25000000003</v>
      </c>
      <c r="AM31" s="9">
        <f>SUM(AM4:AM30)</f>
        <v>252879.96999999997</v>
      </c>
      <c r="AN31" s="9">
        <f>SUM(AN4:AN30)</f>
        <v>0</v>
      </c>
    </row>
    <row r="32" spans="1:40" x14ac:dyDescent="0.45">
      <c r="H32" s="5"/>
      <c r="I32" s="5"/>
      <c r="J32" s="5"/>
      <c r="K32" s="5">
        <f>+H31+I31-J31-K31</f>
        <v>83196.63</v>
      </c>
      <c r="M32" s="18"/>
      <c r="P32" s="5"/>
      <c r="R32" s="42">
        <f>SUM(R31:AC31)</f>
        <v>114290.95999999999</v>
      </c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J32" s="5"/>
      <c r="AL32" s="5"/>
    </row>
    <row r="33" spans="8:38" x14ac:dyDescent="0.45">
      <c r="H33" s="5"/>
      <c r="I33" s="5"/>
      <c r="J33" s="5"/>
      <c r="K33" s="5"/>
      <c r="M33" s="18"/>
      <c r="P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J33" s="5"/>
      <c r="AL33" s="5"/>
    </row>
    <row r="34" spans="8:38" x14ac:dyDescent="0.45">
      <c r="H34" s="5"/>
      <c r="I34" s="5"/>
      <c r="J34" s="5"/>
      <c r="K34" s="5"/>
      <c r="M34" s="18"/>
      <c r="P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J34" s="5"/>
      <c r="AL34" s="5"/>
    </row>
    <row r="35" spans="8:38" x14ac:dyDescent="0.45">
      <c r="H35" s="5"/>
      <c r="I35" s="5"/>
      <c r="J35" s="5"/>
      <c r="K35" s="5"/>
      <c r="M35" s="18"/>
      <c r="P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J35" s="5"/>
      <c r="AL35" s="5"/>
    </row>
    <row r="36" spans="8:38" x14ac:dyDescent="0.45">
      <c r="H36" s="5"/>
      <c r="I36" s="5"/>
      <c r="J36" s="5"/>
      <c r="K36" s="5"/>
      <c r="M36" s="18"/>
      <c r="P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J36" s="5"/>
      <c r="AK36" s="5"/>
      <c r="AL36" s="5"/>
    </row>
    <row r="37" spans="8:38" x14ac:dyDescent="0.45">
      <c r="H37" s="5"/>
      <c r="I37" s="5"/>
      <c r="J37" s="5"/>
      <c r="K37" s="5"/>
      <c r="M37" s="18"/>
      <c r="P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J37" s="5"/>
      <c r="AK37" s="5"/>
      <c r="AL37" s="5"/>
    </row>
    <row r="38" spans="8:38" x14ac:dyDescent="0.45">
      <c r="H38" s="5"/>
      <c r="I38" s="5"/>
      <c r="J38" s="5"/>
      <c r="K38" s="5"/>
      <c r="M38" s="18"/>
      <c r="P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J38" s="5"/>
      <c r="AK38" s="5"/>
      <c r="AL38" s="5"/>
    </row>
    <row r="39" spans="8:38" x14ac:dyDescent="0.45">
      <c r="H39" s="5"/>
      <c r="I39" s="5"/>
      <c r="J39" s="5"/>
      <c r="K39" s="5"/>
      <c r="M39" s="18"/>
      <c r="P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J39" s="5"/>
      <c r="AK39" s="5"/>
      <c r="AL39" s="5"/>
    </row>
    <row r="40" spans="8:38" x14ac:dyDescent="0.45">
      <c r="H40" s="5"/>
      <c r="I40" s="5"/>
      <c r="J40" s="5"/>
      <c r="K40" s="5"/>
      <c r="M40" s="18"/>
      <c r="P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J40" s="5"/>
      <c r="AK40" s="5"/>
      <c r="AL40" s="5"/>
    </row>
    <row r="41" spans="8:38" x14ac:dyDescent="0.45">
      <c r="H41" s="5"/>
      <c r="I41" s="5"/>
      <c r="J41" s="5"/>
      <c r="K41" s="5"/>
      <c r="M41" s="18"/>
      <c r="P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J41" s="5"/>
      <c r="AK41" s="5"/>
      <c r="AL41" s="5"/>
    </row>
    <row r="42" spans="8:38" x14ac:dyDescent="0.45">
      <c r="H42" s="5"/>
      <c r="I42" s="5"/>
      <c r="J42" s="5"/>
      <c r="K42" s="5"/>
      <c r="M42" s="18"/>
      <c r="P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J42" s="5"/>
      <c r="AK42" s="5"/>
      <c r="AL42" s="5"/>
    </row>
    <row r="43" spans="8:38" x14ac:dyDescent="0.45">
      <c r="H43" s="5"/>
      <c r="I43" s="5"/>
      <c r="J43" s="5"/>
      <c r="K43" s="5"/>
      <c r="M43" s="18"/>
      <c r="P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J43" s="5"/>
      <c r="AK43" s="5"/>
      <c r="AL43" s="5"/>
    </row>
    <row r="44" spans="8:38" x14ac:dyDescent="0.45">
      <c r="H44" s="5"/>
      <c r="I44" s="5"/>
      <c r="J44" s="5"/>
      <c r="K44" s="5"/>
      <c r="M44" s="18"/>
      <c r="P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J44" s="5"/>
      <c r="AK44" s="5"/>
      <c r="AL44" s="5"/>
    </row>
    <row r="45" spans="8:38" x14ac:dyDescent="0.45">
      <c r="H45" s="5"/>
      <c r="I45" s="5"/>
      <c r="J45" s="5"/>
      <c r="K45" s="5"/>
      <c r="M45" s="18"/>
      <c r="P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J45" s="5"/>
      <c r="AK45" s="5"/>
      <c r="AL45" s="5"/>
    </row>
    <row r="46" spans="8:38" x14ac:dyDescent="0.45">
      <c r="H46" s="5"/>
      <c r="I46" s="5"/>
      <c r="J46" s="5"/>
      <c r="K46" s="5"/>
      <c r="M46" s="18"/>
      <c r="P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J46" s="5"/>
      <c r="AK46" s="5"/>
      <c r="AL46" s="5"/>
    </row>
    <row r="47" spans="8:38" x14ac:dyDescent="0.45">
      <c r="H47" s="5"/>
      <c r="I47" s="5"/>
      <c r="J47" s="5"/>
      <c r="K47" s="5"/>
      <c r="M47" s="18"/>
      <c r="P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J47" s="5"/>
      <c r="AK47" s="5"/>
      <c r="AL47" s="5"/>
    </row>
    <row r="48" spans="8:38" x14ac:dyDescent="0.45">
      <c r="H48" s="5"/>
      <c r="I48" s="5"/>
      <c r="J48" s="5"/>
      <c r="K48" s="5"/>
      <c r="M48" s="18"/>
      <c r="P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J48" s="5"/>
      <c r="AK48" s="5"/>
      <c r="AL48" s="5"/>
    </row>
    <row r="49" spans="8:38" x14ac:dyDescent="0.45">
      <c r="H49" s="5"/>
      <c r="I49" s="5"/>
      <c r="J49" s="5"/>
      <c r="K49" s="5"/>
      <c r="M49" s="18"/>
      <c r="P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J49" s="5"/>
      <c r="AK49" s="5"/>
      <c r="AL49" s="5"/>
    </row>
    <row r="50" spans="8:38" x14ac:dyDescent="0.45">
      <c r="H50" s="5"/>
      <c r="I50" s="5"/>
      <c r="J50" s="5"/>
      <c r="K50" s="5"/>
      <c r="M50" s="18"/>
      <c r="P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J50" s="5"/>
      <c r="AK50" s="5"/>
      <c r="AL50" s="5"/>
    </row>
    <row r="51" spans="8:38" x14ac:dyDescent="0.45">
      <c r="H51" s="5"/>
      <c r="I51" s="5"/>
      <c r="J51" s="5"/>
      <c r="K51" s="5"/>
      <c r="M51" s="18"/>
      <c r="P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J51" s="5"/>
      <c r="AK51" s="5"/>
      <c r="AL51" s="5"/>
    </row>
    <row r="52" spans="8:38" x14ac:dyDescent="0.45">
      <c r="H52" s="5"/>
      <c r="I52" s="5"/>
      <c r="J52" s="5"/>
      <c r="K52" s="5"/>
      <c r="M52" s="18"/>
      <c r="P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J52" s="5"/>
      <c r="AK52" s="5"/>
      <c r="AL52" s="5"/>
    </row>
    <row r="53" spans="8:38" x14ac:dyDescent="0.45">
      <c r="H53" s="5"/>
      <c r="I53" s="5"/>
      <c r="J53" s="5"/>
      <c r="K53" s="5"/>
      <c r="M53" s="18"/>
      <c r="P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J53" s="5"/>
      <c r="AK53" s="5"/>
      <c r="AL53" s="5"/>
    </row>
    <row r="54" spans="8:38" x14ac:dyDescent="0.45">
      <c r="H54" s="5"/>
      <c r="I54" s="5"/>
      <c r="J54" s="5"/>
      <c r="K54" s="5"/>
      <c r="M54" s="18"/>
      <c r="P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J54" s="5"/>
      <c r="AK54" s="5"/>
      <c r="AL54" s="5"/>
    </row>
    <row r="55" spans="8:38" x14ac:dyDescent="0.45">
      <c r="H55" s="5"/>
      <c r="I55" s="5"/>
      <c r="J55" s="5"/>
      <c r="K55" s="5"/>
      <c r="M55" s="18"/>
      <c r="P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J55" s="5"/>
      <c r="AK55" s="5"/>
      <c r="AL55" s="5"/>
    </row>
    <row r="56" spans="8:38" x14ac:dyDescent="0.45">
      <c r="H56" s="5"/>
      <c r="I56" s="5"/>
      <c r="J56" s="5"/>
      <c r="K56" s="5"/>
      <c r="M56" s="18"/>
      <c r="P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J56" s="5"/>
      <c r="AK56" s="5"/>
      <c r="AL56" s="5"/>
    </row>
    <row r="57" spans="8:38" x14ac:dyDescent="0.45">
      <c r="H57" s="5"/>
      <c r="I57" s="5"/>
      <c r="J57" s="5"/>
      <c r="K57" s="5"/>
      <c r="M57" s="18"/>
      <c r="P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J57" s="5"/>
      <c r="AK57" s="5"/>
      <c r="AL57" s="5"/>
    </row>
    <row r="58" spans="8:38" x14ac:dyDescent="0.45">
      <c r="H58" s="5"/>
      <c r="I58" s="5"/>
      <c r="J58" s="5"/>
      <c r="K58" s="5"/>
      <c r="M58" s="18"/>
      <c r="P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J58" s="5"/>
      <c r="AK58" s="5"/>
      <c r="AL58" s="5"/>
    </row>
    <row r="59" spans="8:38" x14ac:dyDescent="0.45">
      <c r="H59" s="5"/>
      <c r="I59" s="5"/>
      <c r="J59" s="5"/>
      <c r="K59" s="5"/>
      <c r="M59" s="18"/>
      <c r="P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J59" s="5"/>
      <c r="AK59" s="5"/>
      <c r="AL59" s="5"/>
    </row>
    <row r="60" spans="8:38" x14ac:dyDescent="0.45">
      <c r="H60" s="5"/>
      <c r="I60" s="5"/>
      <c r="J60" s="5"/>
      <c r="K60" s="5"/>
      <c r="M60" s="18"/>
      <c r="P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J60" s="5"/>
      <c r="AK60" s="5"/>
      <c r="AL60" s="5"/>
    </row>
    <row r="61" spans="8:38" x14ac:dyDescent="0.45">
      <c r="H61" s="5"/>
      <c r="I61" s="5"/>
      <c r="J61" s="5"/>
      <c r="K61" s="5"/>
      <c r="M61" s="18"/>
      <c r="P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J61" s="5"/>
      <c r="AK61" s="5"/>
      <c r="AL61" s="5"/>
    </row>
    <row r="62" spans="8:38" x14ac:dyDescent="0.45">
      <c r="H62" s="5"/>
      <c r="I62" s="5"/>
      <c r="J62" s="5"/>
      <c r="K62" s="5"/>
      <c r="M62" s="18"/>
      <c r="P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J62" s="5"/>
      <c r="AK62" s="5"/>
      <c r="AL62" s="5"/>
    </row>
    <row r="63" spans="8:38" x14ac:dyDescent="0.45">
      <c r="H63" s="5"/>
      <c r="I63" s="5"/>
      <c r="J63" s="5"/>
      <c r="K63" s="5"/>
      <c r="M63" s="18"/>
      <c r="P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J63" s="5"/>
      <c r="AK63" s="5"/>
      <c r="AL63" s="5"/>
    </row>
    <row r="64" spans="8:38" x14ac:dyDescent="0.45">
      <c r="H64" s="5"/>
      <c r="I64" s="5"/>
      <c r="J64" s="5"/>
      <c r="K64" s="5"/>
      <c r="M64" s="18"/>
      <c r="P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J64" s="5"/>
      <c r="AK64" s="5"/>
      <c r="AL64" s="5"/>
    </row>
    <row r="65" spans="8:38" x14ac:dyDescent="0.45">
      <c r="H65" s="5"/>
      <c r="I65" s="5"/>
      <c r="J65" s="5"/>
      <c r="K65" s="5"/>
      <c r="M65" s="18"/>
      <c r="P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J65" s="5"/>
      <c r="AK65" s="5"/>
      <c r="AL65" s="5"/>
    </row>
    <row r="66" spans="8:38" x14ac:dyDescent="0.45">
      <c r="H66" s="5"/>
      <c r="I66" s="5"/>
      <c r="J66" s="5"/>
      <c r="K66" s="5"/>
      <c r="M66" s="18"/>
      <c r="P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J66" s="5"/>
      <c r="AK66" s="5"/>
      <c r="AL66" s="5"/>
    </row>
    <row r="67" spans="8:38" x14ac:dyDescent="0.45">
      <c r="H67" s="5"/>
      <c r="I67" s="5"/>
      <c r="J67" s="5"/>
      <c r="K67" s="5"/>
      <c r="M67" s="18"/>
      <c r="P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J67" s="5"/>
      <c r="AK67" s="5"/>
      <c r="AL67" s="5"/>
    </row>
    <row r="68" spans="8:38" x14ac:dyDescent="0.45">
      <c r="H68" s="5"/>
      <c r="I68" s="5"/>
      <c r="J68" s="5"/>
      <c r="K68" s="5"/>
      <c r="M68" s="18"/>
      <c r="P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J68" s="5"/>
      <c r="AK68" s="5"/>
      <c r="AL68" s="5"/>
    </row>
    <row r="69" spans="8:38" x14ac:dyDescent="0.45">
      <c r="H69" s="5"/>
      <c r="I69" s="5"/>
      <c r="J69" s="5"/>
      <c r="K69" s="5"/>
      <c r="M69" s="18"/>
      <c r="P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J69" s="5"/>
      <c r="AK69" s="5"/>
      <c r="AL69" s="5"/>
    </row>
    <row r="70" spans="8:38" x14ac:dyDescent="0.45">
      <c r="H70" s="5"/>
      <c r="I70" s="5"/>
      <c r="J70" s="5"/>
      <c r="K70" s="5"/>
      <c r="M70" s="18"/>
      <c r="P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J70" s="5"/>
      <c r="AK70" s="5"/>
      <c r="AL70" s="5"/>
    </row>
    <row r="71" spans="8:38" x14ac:dyDescent="0.45">
      <c r="H71" s="5"/>
      <c r="I71" s="5"/>
      <c r="J71" s="5"/>
      <c r="K71" s="5"/>
      <c r="M71" s="18"/>
      <c r="P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J71" s="5"/>
      <c r="AK71" s="5"/>
      <c r="AL71" s="5"/>
    </row>
    <row r="72" spans="8:38" x14ac:dyDescent="0.45">
      <c r="H72" s="5"/>
      <c r="I72" s="5"/>
      <c r="J72" s="5"/>
      <c r="K72" s="5"/>
      <c r="M72" s="18"/>
      <c r="P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J72" s="5"/>
      <c r="AK72" s="5"/>
      <c r="AL72" s="5"/>
    </row>
    <row r="73" spans="8:38" x14ac:dyDescent="0.45">
      <c r="H73" s="5"/>
      <c r="I73" s="5"/>
      <c r="J73" s="5"/>
      <c r="K73" s="5"/>
      <c r="M73" s="18"/>
      <c r="P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J73" s="5"/>
      <c r="AK73" s="5"/>
      <c r="AL73" s="5"/>
    </row>
    <row r="74" spans="8:38" x14ac:dyDescent="0.45">
      <c r="H74" s="5"/>
      <c r="I74" s="5"/>
      <c r="J74" s="5"/>
      <c r="K74" s="5"/>
      <c r="M74" s="18"/>
      <c r="P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J74" s="5"/>
      <c r="AK74" s="5"/>
      <c r="AL74" s="5"/>
    </row>
    <row r="75" spans="8:38" x14ac:dyDescent="0.45">
      <c r="H75" s="5"/>
      <c r="I75" s="5"/>
      <c r="J75" s="5"/>
      <c r="K75" s="5"/>
      <c r="M75" s="18"/>
      <c r="P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J75" s="5"/>
      <c r="AK75" s="5"/>
      <c r="AL75" s="5"/>
    </row>
    <row r="76" spans="8:38" x14ac:dyDescent="0.45">
      <c r="H76" s="5"/>
      <c r="I76" s="5"/>
      <c r="J76" s="5"/>
      <c r="K76" s="5"/>
      <c r="M76" s="18"/>
      <c r="P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J76" s="5"/>
      <c r="AK76" s="5"/>
      <c r="AL76" s="5"/>
    </row>
    <row r="77" spans="8:38" x14ac:dyDescent="0.45">
      <c r="H77" s="5"/>
      <c r="I77" s="5"/>
      <c r="J77" s="5"/>
      <c r="K77" s="5"/>
      <c r="M77" s="18"/>
      <c r="P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J77" s="5"/>
      <c r="AK77" s="5"/>
      <c r="AL77" s="5"/>
    </row>
    <row r="78" spans="8:38" x14ac:dyDescent="0.45">
      <c r="H78" s="5"/>
      <c r="I78" s="5"/>
      <c r="J78" s="5"/>
      <c r="K78" s="5"/>
      <c r="M78" s="18"/>
      <c r="P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J78" s="5"/>
      <c r="AK78" s="5"/>
      <c r="AL78" s="5"/>
    </row>
    <row r="79" spans="8:38" x14ac:dyDescent="0.45">
      <c r="H79" s="5"/>
      <c r="I79" s="5"/>
      <c r="J79" s="5"/>
      <c r="K79" s="5"/>
      <c r="M79" s="18"/>
      <c r="P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J79" s="5"/>
      <c r="AK79" s="5"/>
      <c r="AL79" s="5"/>
    </row>
    <row r="80" spans="8:38" x14ac:dyDescent="0.45">
      <c r="H80" s="5"/>
      <c r="I80" s="5"/>
      <c r="J80" s="5"/>
      <c r="K80" s="5"/>
      <c r="M80" s="18"/>
      <c r="P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J80" s="5"/>
      <c r="AK80" s="5"/>
      <c r="AL80" s="5"/>
    </row>
    <row r="81" spans="8:38" x14ac:dyDescent="0.45">
      <c r="H81" s="5"/>
      <c r="I81" s="5"/>
      <c r="J81" s="5"/>
      <c r="K81" s="5"/>
      <c r="M81" s="18"/>
      <c r="P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J81" s="5"/>
      <c r="AK81" s="5"/>
      <c r="AL81" s="5"/>
    </row>
    <row r="82" spans="8:38" x14ac:dyDescent="0.45">
      <c r="H82" s="5"/>
      <c r="I82" s="5"/>
      <c r="J82" s="5"/>
      <c r="K82" s="5"/>
      <c r="M82" s="18"/>
      <c r="P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J82" s="5"/>
      <c r="AK82" s="5"/>
      <c r="AL82" s="5"/>
    </row>
    <row r="83" spans="8:38" x14ac:dyDescent="0.45">
      <c r="H83" s="5"/>
      <c r="I83" s="5"/>
      <c r="J83" s="5"/>
      <c r="K83" s="5"/>
      <c r="M83" s="18"/>
      <c r="P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J83" s="5"/>
      <c r="AK83" s="5"/>
      <c r="AL83" s="5"/>
    </row>
    <row r="84" spans="8:38" x14ac:dyDescent="0.45">
      <c r="H84" s="5"/>
      <c r="I84" s="5"/>
      <c r="J84" s="5"/>
      <c r="K84" s="5"/>
      <c r="M84" s="18"/>
      <c r="P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J84" s="5"/>
      <c r="AK84" s="5"/>
      <c r="AL84" s="5"/>
    </row>
    <row r="85" spans="8:38" x14ac:dyDescent="0.45">
      <c r="H85" s="5"/>
      <c r="I85" s="5"/>
      <c r="J85" s="5"/>
      <c r="K85" s="5"/>
      <c r="M85" s="18"/>
      <c r="P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J85" s="5"/>
      <c r="AK85" s="5"/>
      <c r="AL85" s="5"/>
    </row>
    <row r="86" spans="8:38" x14ac:dyDescent="0.45">
      <c r="H86" s="5"/>
      <c r="I86" s="5"/>
      <c r="J86" s="5"/>
      <c r="K86" s="5"/>
      <c r="M86" s="18"/>
      <c r="P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J86" s="5"/>
      <c r="AK86" s="5"/>
      <c r="AL86" s="5"/>
    </row>
    <row r="87" spans="8:38" x14ac:dyDescent="0.45">
      <c r="H87" s="5"/>
      <c r="I87" s="5"/>
      <c r="J87" s="5"/>
      <c r="K87" s="5"/>
      <c r="M87" s="18"/>
      <c r="P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J87" s="5"/>
      <c r="AK87" s="5"/>
      <c r="AL87" s="5"/>
    </row>
    <row r="88" spans="8:38" x14ac:dyDescent="0.45">
      <c r="H88" s="5"/>
      <c r="I88" s="5"/>
      <c r="J88" s="5"/>
      <c r="K88" s="5"/>
      <c r="M88" s="18"/>
      <c r="P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J88" s="5"/>
      <c r="AK88" s="5"/>
      <c r="AL88" s="5"/>
    </row>
    <row r="89" spans="8:38" x14ac:dyDescent="0.45">
      <c r="H89" s="5"/>
      <c r="I89" s="5"/>
      <c r="J89" s="5"/>
      <c r="K89" s="5"/>
      <c r="M89" s="18"/>
      <c r="P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J89" s="5"/>
      <c r="AK89" s="5"/>
      <c r="AL89" s="5"/>
    </row>
    <row r="90" spans="8:38" x14ac:dyDescent="0.45">
      <c r="H90" s="5"/>
      <c r="I90" s="5"/>
      <c r="J90" s="5"/>
      <c r="K90" s="5"/>
      <c r="M90" s="18"/>
      <c r="P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J90" s="5"/>
      <c r="AK90" s="5"/>
      <c r="AL90" s="5"/>
    </row>
    <row r="91" spans="8:38" x14ac:dyDescent="0.45">
      <c r="H91" s="5"/>
      <c r="I91" s="5"/>
      <c r="J91" s="5"/>
      <c r="K91" s="5"/>
      <c r="M91" s="18"/>
      <c r="P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J91" s="5"/>
      <c r="AK91" s="5"/>
      <c r="AL91" s="5"/>
    </row>
    <row r="92" spans="8:38" x14ac:dyDescent="0.45">
      <c r="H92" s="5"/>
      <c r="I92" s="5"/>
      <c r="J92" s="5"/>
      <c r="K92" s="5"/>
      <c r="M92" s="18"/>
      <c r="P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J92" s="5"/>
      <c r="AK92" s="5"/>
      <c r="AL92" s="5"/>
    </row>
    <row r="93" spans="8:38" x14ac:dyDescent="0.45">
      <c r="H93" s="5"/>
      <c r="I93" s="5"/>
      <c r="J93" s="5"/>
      <c r="K93" s="5"/>
      <c r="M93" s="18"/>
      <c r="P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J93" s="5"/>
      <c r="AK93" s="5"/>
      <c r="AL93" s="5"/>
    </row>
    <row r="94" spans="8:38" x14ac:dyDescent="0.45">
      <c r="H94" s="5"/>
      <c r="I94" s="5"/>
      <c r="J94" s="5"/>
      <c r="K94" s="5"/>
      <c r="M94" s="18"/>
      <c r="P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J94" s="5"/>
      <c r="AK94" s="5"/>
      <c r="AL94" s="5"/>
    </row>
    <row r="95" spans="8:38" x14ac:dyDescent="0.45">
      <c r="H95" s="5"/>
      <c r="I95" s="5"/>
      <c r="J95" s="5"/>
      <c r="K95" s="5"/>
      <c r="M95" s="18"/>
      <c r="P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J95" s="5"/>
      <c r="AK95" s="5"/>
      <c r="AL95" s="5"/>
    </row>
    <row r="96" spans="8:38" x14ac:dyDescent="0.45">
      <c r="H96" s="5"/>
      <c r="I96" s="5"/>
      <c r="J96" s="5"/>
      <c r="K96" s="5"/>
      <c r="M96" s="18"/>
      <c r="P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J96" s="5"/>
      <c r="AK96" s="5"/>
      <c r="AL96" s="5"/>
    </row>
    <row r="97" spans="8:38" x14ac:dyDescent="0.45">
      <c r="H97" s="5"/>
      <c r="I97" s="5"/>
      <c r="J97" s="5"/>
      <c r="K97" s="5"/>
      <c r="M97" s="18"/>
      <c r="P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J97" s="5"/>
      <c r="AK97" s="5"/>
      <c r="AL97" s="5"/>
    </row>
    <row r="98" spans="8:38" x14ac:dyDescent="0.45">
      <c r="H98" s="5"/>
      <c r="I98" s="5"/>
      <c r="J98" s="5"/>
      <c r="K98" s="5"/>
      <c r="M98" s="18"/>
      <c r="P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J98" s="5"/>
      <c r="AK98" s="5"/>
      <c r="AL98" s="5"/>
    </row>
    <row r="99" spans="8:38" x14ac:dyDescent="0.45">
      <c r="H99" s="5"/>
      <c r="I99" s="5"/>
      <c r="J99" s="5"/>
      <c r="K99" s="5"/>
      <c r="M99" s="18"/>
      <c r="P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J99" s="5"/>
      <c r="AK99" s="5"/>
      <c r="AL99" s="5"/>
    </row>
    <row r="100" spans="8:38" x14ac:dyDescent="0.45">
      <c r="H100" s="5"/>
      <c r="I100" s="5"/>
      <c r="J100" s="5"/>
      <c r="K100" s="5"/>
      <c r="M100" s="18"/>
      <c r="P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J100" s="5"/>
      <c r="AK100" s="5"/>
      <c r="AL100" s="5"/>
    </row>
    <row r="101" spans="8:38" x14ac:dyDescent="0.45">
      <c r="H101" s="5"/>
      <c r="I101" s="5"/>
      <c r="J101" s="5"/>
      <c r="K101" s="5"/>
      <c r="M101" s="18"/>
      <c r="P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J101" s="5"/>
      <c r="AK101" s="5"/>
      <c r="AL101" s="5"/>
    </row>
    <row r="102" spans="8:38" x14ac:dyDescent="0.45">
      <c r="H102" s="5"/>
      <c r="I102" s="5"/>
      <c r="J102" s="5"/>
      <c r="K102" s="5"/>
      <c r="M102" s="18"/>
      <c r="P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J102" s="5"/>
      <c r="AK102" s="5"/>
      <c r="AL102" s="5"/>
    </row>
    <row r="103" spans="8:38" x14ac:dyDescent="0.45">
      <c r="H103" s="5"/>
      <c r="I103" s="5"/>
      <c r="J103" s="5"/>
      <c r="K103" s="5"/>
      <c r="M103" s="18"/>
      <c r="P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J103" s="5"/>
      <c r="AK103" s="5"/>
      <c r="AL103" s="5"/>
    </row>
    <row r="104" spans="8:38" x14ac:dyDescent="0.45">
      <c r="H104" s="5"/>
      <c r="I104" s="5"/>
      <c r="J104" s="5"/>
      <c r="K104" s="5"/>
      <c r="M104" s="18"/>
      <c r="P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J104" s="5"/>
      <c r="AK104" s="5"/>
      <c r="AL104" s="5"/>
    </row>
    <row r="105" spans="8:38" x14ac:dyDescent="0.45">
      <c r="H105" s="5"/>
      <c r="I105" s="5"/>
      <c r="J105" s="5"/>
      <c r="K105" s="5"/>
      <c r="M105" s="18"/>
      <c r="P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J105" s="5"/>
      <c r="AK105" s="5"/>
      <c r="AL105" s="5"/>
    </row>
    <row r="106" spans="8:38" x14ac:dyDescent="0.45">
      <c r="H106" s="5"/>
      <c r="I106" s="5"/>
      <c r="J106" s="5"/>
      <c r="K106" s="5"/>
      <c r="M106" s="18"/>
      <c r="P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J106" s="5"/>
      <c r="AK106" s="5"/>
      <c r="AL106" s="5"/>
    </row>
    <row r="107" spans="8:38" x14ac:dyDescent="0.45">
      <c r="H107" s="5"/>
      <c r="I107" s="5"/>
      <c r="J107" s="5"/>
      <c r="K107" s="5"/>
      <c r="M107" s="18"/>
      <c r="P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J107" s="5"/>
      <c r="AK107" s="5"/>
      <c r="AL107" s="5"/>
    </row>
    <row r="108" spans="8:38" x14ac:dyDescent="0.45">
      <c r="H108" s="5"/>
      <c r="I108" s="5"/>
      <c r="J108" s="5"/>
      <c r="K108" s="5"/>
      <c r="M108" s="18"/>
      <c r="P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J108" s="5"/>
      <c r="AK108" s="5"/>
      <c r="AL108" s="5"/>
    </row>
    <row r="109" spans="8:38" x14ac:dyDescent="0.45">
      <c r="H109" s="5"/>
      <c r="I109" s="5"/>
      <c r="J109" s="5"/>
      <c r="K109" s="5"/>
      <c r="M109" s="18"/>
      <c r="P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J109" s="5"/>
      <c r="AK109" s="5"/>
      <c r="AL109" s="5"/>
    </row>
    <row r="110" spans="8:38" x14ac:dyDescent="0.45">
      <c r="H110" s="5"/>
      <c r="I110" s="5"/>
      <c r="J110" s="5"/>
      <c r="K110" s="5"/>
      <c r="M110" s="18"/>
      <c r="P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J110" s="5"/>
      <c r="AK110" s="5"/>
      <c r="AL110" s="5"/>
    </row>
    <row r="111" spans="8:38" x14ac:dyDescent="0.45">
      <c r="H111" s="5"/>
      <c r="I111" s="5"/>
      <c r="J111" s="5"/>
      <c r="K111" s="5"/>
      <c r="M111" s="18"/>
      <c r="P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J111" s="5"/>
      <c r="AK111" s="5"/>
      <c r="AL111" s="5"/>
    </row>
    <row r="112" spans="8:38" x14ac:dyDescent="0.45">
      <c r="H112" s="5"/>
      <c r="I112" s="5"/>
      <c r="J112" s="5"/>
      <c r="K112" s="5"/>
      <c r="M112" s="18"/>
      <c r="P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J112" s="5"/>
      <c r="AK112" s="5"/>
      <c r="AL112" s="5"/>
    </row>
    <row r="113" spans="8:38" x14ac:dyDescent="0.45">
      <c r="H113" s="5"/>
      <c r="I113" s="5"/>
      <c r="J113" s="5"/>
      <c r="K113" s="5"/>
      <c r="M113" s="18"/>
      <c r="P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J113" s="5"/>
      <c r="AK113" s="5"/>
      <c r="AL113" s="5"/>
    </row>
    <row r="114" spans="8:38" x14ac:dyDescent="0.45">
      <c r="H114" s="5"/>
      <c r="I114" s="5"/>
      <c r="J114" s="5"/>
      <c r="K114" s="5"/>
      <c r="M114" s="18"/>
      <c r="P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J114" s="5"/>
      <c r="AK114" s="5"/>
      <c r="AL114" s="5"/>
    </row>
    <row r="115" spans="8:38" x14ac:dyDescent="0.45">
      <c r="H115" s="5"/>
      <c r="I115" s="5"/>
      <c r="J115" s="5"/>
      <c r="K115" s="5"/>
      <c r="M115" s="18"/>
      <c r="P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J115" s="5"/>
      <c r="AK115" s="5"/>
      <c r="AL115" s="5"/>
    </row>
    <row r="116" spans="8:38" x14ac:dyDescent="0.45">
      <c r="H116" s="5"/>
      <c r="I116" s="5"/>
      <c r="J116" s="5"/>
      <c r="K116" s="5"/>
      <c r="M116" s="18"/>
      <c r="P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J116" s="5"/>
      <c r="AK116" s="5"/>
      <c r="AL116" s="5"/>
    </row>
    <row r="117" spans="8:38" x14ac:dyDescent="0.45">
      <c r="H117" s="5"/>
      <c r="I117" s="5"/>
      <c r="J117" s="5"/>
      <c r="K117" s="5"/>
      <c r="M117" s="18"/>
      <c r="P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J117" s="5"/>
      <c r="AK117" s="5"/>
      <c r="AL117" s="5"/>
    </row>
    <row r="118" spans="8:38" x14ac:dyDescent="0.45">
      <c r="H118" s="5"/>
      <c r="I118" s="5"/>
      <c r="J118" s="5"/>
      <c r="K118" s="5"/>
      <c r="M118" s="18"/>
      <c r="P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J118" s="5"/>
      <c r="AK118" s="5"/>
      <c r="AL118" s="5"/>
    </row>
    <row r="119" spans="8:38" x14ac:dyDescent="0.45">
      <c r="H119" s="5"/>
      <c r="I119" s="5"/>
      <c r="J119" s="5"/>
      <c r="K119" s="5"/>
      <c r="M119" s="18"/>
      <c r="P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J119" s="5"/>
      <c r="AK119" s="5"/>
      <c r="AL119" s="5"/>
    </row>
    <row r="120" spans="8:38" x14ac:dyDescent="0.45">
      <c r="H120" s="5"/>
      <c r="I120" s="5"/>
      <c r="J120" s="5"/>
      <c r="K120" s="5"/>
      <c r="M120" s="18"/>
      <c r="P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J120" s="5"/>
      <c r="AK120" s="5"/>
      <c r="AL120" s="5"/>
    </row>
    <row r="121" spans="8:38" x14ac:dyDescent="0.45">
      <c r="H121" s="5"/>
      <c r="I121" s="5"/>
      <c r="J121" s="5"/>
      <c r="K121" s="5"/>
      <c r="M121" s="18"/>
      <c r="P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J121" s="5"/>
      <c r="AL121" s="5"/>
    </row>
    <row r="122" spans="8:38" x14ac:dyDescent="0.45">
      <c r="H122" s="5"/>
      <c r="I122" s="5"/>
      <c r="J122" s="5"/>
      <c r="K122" s="5"/>
      <c r="M122" s="18"/>
      <c r="P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J122" s="5"/>
      <c r="AL122" s="5"/>
    </row>
    <row r="123" spans="8:38" x14ac:dyDescent="0.45">
      <c r="H123" s="5"/>
      <c r="I123" s="5"/>
      <c r="J123" s="5"/>
      <c r="K123" s="5"/>
      <c r="M123" s="18"/>
      <c r="P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J123" s="5"/>
      <c r="AL123" s="5"/>
    </row>
    <row r="124" spans="8:38" x14ac:dyDescent="0.45">
      <c r="H124" s="5"/>
      <c r="I124" s="5"/>
      <c r="J124" s="5"/>
      <c r="K124" s="5"/>
      <c r="M124" s="18"/>
      <c r="P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J124" s="5"/>
      <c r="AL124" s="5"/>
    </row>
    <row r="125" spans="8:38" x14ac:dyDescent="0.45">
      <c r="H125" s="5"/>
      <c r="I125" s="5"/>
      <c r="J125" s="5"/>
      <c r="K125" s="5"/>
      <c r="M125" s="18"/>
      <c r="P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J125" s="5"/>
      <c r="AL125" s="5"/>
    </row>
    <row r="126" spans="8:38" x14ac:dyDescent="0.45">
      <c r="H126" s="5"/>
      <c r="I126" s="5"/>
      <c r="J126" s="5"/>
      <c r="K126" s="5"/>
      <c r="M126" s="18"/>
      <c r="P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J126" s="5"/>
      <c r="AL126" s="5"/>
    </row>
    <row r="127" spans="8:38" x14ac:dyDescent="0.45">
      <c r="H127" s="5"/>
      <c r="I127" s="5"/>
      <c r="J127" s="5"/>
      <c r="K127" s="5"/>
      <c r="M127" s="18"/>
      <c r="P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J127" s="5"/>
      <c r="AL127" s="5"/>
    </row>
    <row r="128" spans="8:38" x14ac:dyDescent="0.45">
      <c r="H128" s="5"/>
      <c r="I128" s="5"/>
      <c r="J128" s="5"/>
      <c r="K128" s="5"/>
      <c r="M128" s="18"/>
      <c r="P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J128" s="5"/>
      <c r="AL128" s="5"/>
    </row>
    <row r="129" spans="8:38" x14ac:dyDescent="0.45">
      <c r="H129" s="5"/>
      <c r="I129" s="5"/>
      <c r="J129" s="5"/>
      <c r="K129" s="5"/>
      <c r="M129" s="18"/>
      <c r="P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J129" s="5"/>
      <c r="AL129" s="5"/>
    </row>
    <row r="130" spans="8:38" x14ac:dyDescent="0.45">
      <c r="H130" s="5"/>
      <c r="I130" s="5"/>
      <c r="J130" s="5"/>
      <c r="K130" s="5"/>
      <c r="M130" s="18"/>
      <c r="P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J130" s="5"/>
      <c r="AL130" s="5"/>
    </row>
    <row r="131" spans="8:38" x14ac:dyDescent="0.45">
      <c r="H131" s="5"/>
      <c r="I131" s="5"/>
      <c r="J131" s="5"/>
      <c r="K131" s="5"/>
      <c r="M131" s="18"/>
      <c r="P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J131" s="5"/>
      <c r="AL131" s="5"/>
    </row>
    <row r="132" spans="8:38" x14ac:dyDescent="0.45">
      <c r="H132" s="5"/>
      <c r="I132" s="5"/>
      <c r="J132" s="5"/>
      <c r="K132" s="5"/>
      <c r="M132" s="18"/>
      <c r="P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J132" s="5"/>
      <c r="AL132" s="5"/>
    </row>
    <row r="133" spans="8:38" x14ac:dyDescent="0.45">
      <c r="H133" s="5"/>
      <c r="I133" s="5"/>
      <c r="J133" s="5"/>
      <c r="K133" s="5"/>
      <c r="M133" s="18"/>
      <c r="P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J133" s="5"/>
      <c r="AL133" s="5"/>
    </row>
    <row r="134" spans="8:38" x14ac:dyDescent="0.45">
      <c r="H134" s="5"/>
      <c r="I134" s="5"/>
      <c r="J134" s="5"/>
      <c r="K134" s="5"/>
      <c r="M134" s="18"/>
      <c r="P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J134" s="5"/>
      <c r="AL134" s="5"/>
    </row>
    <row r="135" spans="8:38" x14ac:dyDescent="0.45">
      <c r="H135" s="5"/>
      <c r="I135" s="5"/>
      <c r="J135" s="5"/>
      <c r="K135" s="5"/>
      <c r="M135" s="18"/>
      <c r="P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J135" s="5"/>
      <c r="AL135" s="5"/>
    </row>
    <row r="136" spans="8:38" x14ac:dyDescent="0.45">
      <c r="H136" s="5"/>
      <c r="I136" s="5"/>
      <c r="J136" s="5"/>
      <c r="K136" s="5"/>
      <c r="M136" s="18"/>
      <c r="P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J136" s="5"/>
      <c r="AL136" s="5"/>
    </row>
    <row r="137" spans="8:38" x14ac:dyDescent="0.45">
      <c r="H137" s="5"/>
      <c r="I137" s="5"/>
      <c r="J137" s="5"/>
      <c r="K137" s="5"/>
      <c r="M137" s="18"/>
      <c r="P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J137" s="5"/>
      <c r="AL137" s="5"/>
    </row>
    <row r="138" spans="8:38" x14ac:dyDescent="0.45">
      <c r="H138" s="5"/>
      <c r="I138" s="5"/>
      <c r="J138" s="5"/>
      <c r="K138" s="5"/>
      <c r="M138" s="18"/>
      <c r="P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J138" s="5"/>
      <c r="AL138" s="5"/>
    </row>
    <row r="139" spans="8:38" x14ac:dyDescent="0.45">
      <c r="H139" s="5"/>
      <c r="I139" s="5"/>
      <c r="J139" s="5"/>
      <c r="K139" s="5"/>
      <c r="M139" s="18"/>
      <c r="P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J139" s="5"/>
      <c r="AL139" s="5"/>
    </row>
    <row r="140" spans="8:38" x14ac:dyDescent="0.45">
      <c r="H140" s="5"/>
      <c r="I140" s="5"/>
      <c r="J140" s="5"/>
      <c r="K140" s="5"/>
      <c r="M140" s="18"/>
      <c r="P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J140" s="5"/>
      <c r="AL140" s="5"/>
    </row>
  </sheetData>
  <conditionalFormatting sqref="AM1:AM3 AM5:AM1048576">
    <cfRule type="cellIs" dxfId="19" priority="3" operator="lessThan">
      <formula>0</formula>
    </cfRule>
  </conditionalFormatting>
  <conditionalFormatting sqref="AN31">
    <cfRule type="cellIs" dxfId="18" priority="2" operator="lessThan">
      <formula>0</formula>
    </cfRule>
  </conditionalFormatting>
  <conditionalFormatting sqref="AM4">
    <cfRule type="cellIs" dxfId="17" priority="1" operator="lessThan">
      <formula>0</formula>
    </cfRule>
  </conditionalFormatting>
  <printOptions gridLines="1"/>
  <pageMargins left="0.7" right="0.7" top="1.3958333333333333" bottom="0.75" header="0.3" footer="0.3"/>
  <pageSetup paperSize="5" scale="57" fitToHeight="0" orientation="landscape" r:id="rId1"/>
  <headerFooter>
    <oddHeader>&amp;C&amp;"-,Bold"&amp;14NORTH SHELBY WATER COMPANY
DEPRECIATION SCHEDULE 
SUMMARY SHEET
DECEMBER 31, 2021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AN140"/>
  <sheetViews>
    <sheetView zoomScale="90" zoomScaleNormal="90" workbookViewId="0">
      <selection activeCell="K4" sqref="K4:K30"/>
    </sheetView>
  </sheetViews>
  <sheetFormatPr defaultRowHeight="14.25" x14ac:dyDescent="0.45"/>
  <cols>
    <col min="1" max="1" width="23.73046875" bestFit="1" customWidth="1"/>
    <col min="2" max="2" width="11.59765625" style="4" bestFit="1" customWidth="1"/>
    <col min="3" max="3" width="3.265625" style="2" bestFit="1" customWidth="1"/>
    <col min="4" max="4" width="3.73046875" style="2" bestFit="1" customWidth="1"/>
    <col min="5" max="5" width="2.73046875" style="2" bestFit="1" customWidth="1"/>
    <col min="6" max="7" width="1.73046875" customWidth="1"/>
    <col min="8" max="8" width="11.1328125" bestFit="1" customWidth="1"/>
    <col min="9" max="9" width="10.3984375" bestFit="1" customWidth="1"/>
    <col min="10" max="10" width="12.59765625" bestFit="1" customWidth="1"/>
    <col min="11" max="11" width="11.1328125" bestFit="1" customWidth="1"/>
    <col min="12" max="12" width="12" style="6" bestFit="1" customWidth="1"/>
    <col min="13" max="13" width="11.59765625" style="17" bestFit="1" customWidth="1"/>
    <col min="14" max="15" width="1.73046875" customWidth="1"/>
    <col min="16" max="16" width="11.1328125" bestFit="1" customWidth="1"/>
    <col min="17" max="17" width="1.73046875" customWidth="1"/>
    <col min="18" max="18" width="10.73046875" hidden="1" customWidth="1"/>
    <col min="19" max="28" width="5.59765625" hidden="1" customWidth="1"/>
    <col min="29" max="29" width="5.59765625" bestFit="1" customWidth="1"/>
    <col min="30" max="31" width="5.59765625" customWidth="1"/>
    <col min="32" max="32" width="10.73046875" customWidth="1"/>
    <col min="33" max="33" width="5.59765625" bestFit="1" customWidth="1"/>
    <col min="34" max="34" width="5.59765625" style="6" bestFit="1" customWidth="1"/>
    <col min="35" max="35" width="13.1328125" style="6" bestFit="1" customWidth="1"/>
    <col min="36" max="36" width="2.73046875" customWidth="1"/>
    <col min="37" max="38" width="13.86328125" bestFit="1" customWidth="1"/>
    <col min="39" max="39" width="11.1328125" bestFit="1" customWidth="1"/>
    <col min="40" max="40" width="13.3984375" style="5" bestFit="1" customWidth="1"/>
  </cols>
  <sheetData>
    <row r="1" spans="1:40" s="1" customFormat="1" x14ac:dyDescent="0.45">
      <c r="B1" s="4"/>
      <c r="C1" s="2"/>
      <c r="D1" s="2"/>
      <c r="E1" s="2"/>
      <c r="H1" s="21" t="s">
        <v>0</v>
      </c>
      <c r="I1" s="21"/>
      <c r="J1" s="21"/>
      <c r="K1" s="21" t="s">
        <v>1</v>
      </c>
      <c r="L1" s="23">
        <v>2021</v>
      </c>
      <c r="M1" s="21" t="s">
        <v>16</v>
      </c>
      <c r="N1" s="21"/>
      <c r="O1" s="21"/>
      <c r="P1" s="21" t="s">
        <v>2</v>
      </c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2"/>
      <c r="AI1" s="23">
        <v>2021</v>
      </c>
      <c r="AJ1" s="21"/>
      <c r="AK1" s="1" t="s">
        <v>400</v>
      </c>
      <c r="AL1" s="21" t="s">
        <v>9</v>
      </c>
      <c r="AM1" s="21" t="s">
        <v>11</v>
      </c>
      <c r="AN1" s="56" t="s">
        <v>464</v>
      </c>
    </row>
    <row r="2" spans="1:40" s="1" customFormat="1" x14ac:dyDescent="0.45">
      <c r="B2" s="4"/>
      <c r="C2" s="2"/>
      <c r="D2" s="2"/>
      <c r="E2" s="2"/>
      <c r="H2" s="21" t="s">
        <v>3</v>
      </c>
      <c r="I2" s="21" t="s">
        <v>4</v>
      </c>
      <c r="J2" s="21" t="s">
        <v>5</v>
      </c>
      <c r="K2" s="21" t="s">
        <v>3</v>
      </c>
      <c r="L2" s="23" t="s">
        <v>399</v>
      </c>
      <c r="M2" s="21" t="s">
        <v>17</v>
      </c>
      <c r="N2" s="21"/>
      <c r="O2" s="21"/>
      <c r="P2" s="21" t="s">
        <v>6</v>
      </c>
      <c r="Q2" s="21"/>
      <c r="R2" s="21" t="s">
        <v>0</v>
      </c>
      <c r="S2" s="21">
        <v>2006</v>
      </c>
      <c r="T2" s="21">
        <v>2007</v>
      </c>
      <c r="U2" s="21">
        <v>2008</v>
      </c>
      <c r="V2" s="21">
        <v>2009</v>
      </c>
      <c r="W2" s="21">
        <v>2010</v>
      </c>
      <c r="X2" s="21">
        <v>2011</v>
      </c>
      <c r="Y2" s="21">
        <v>2012</v>
      </c>
      <c r="Z2" s="21">
        <v>2013</v>
      </c>
      <c r="AA2" s="21">
        <v>2014</v>
      </c>
      <c r="AB2" s="21">
        <v>2015</v>
      </c>
      <c r="AC2" s="21">
        <v>2016</v>
      </c>
      <c r="AD2" s="21">
        <v>2017</v>
      </c>
      <c r="AE2" s="21">
        <v>2018</v>
      </c>
      <c r="AF2" s="21">
        <v>2019</v>
      </c>
      <c r="AG2" s="21">
        <v>2020</v>
      </c>
      <c r="AH2" s="23">
        <v>2021</v>
      </c>
      <c r="AI2" s="23" t="s">
        <v>5</v>
      </c>
      <c r="AJ2" s="21"/>
      <c r="AK2" s="1" t="s">
        <v>401</v>
      </c>
      <c r="AL2" s="21" t="s">
        <v>10</v>
      </c>
      <c r="AM2" s="21" t="s">
        <v>6</v>
      </c>
      <c r="AN2" s="56" t="s">
        <v>465</v>
      </c>
    </row>
    <row r="3" spans="1:40" x14ac:dyDescent="0.45">
      <c r="A3" s="3" t="s">
        <v>269</v>
      </c>
      <c r="B3" s="28" t="s">
        <v>17</v>
      </c>
      <c r="C3" s="29" t="s">
        <v>20</v>
      </c>
    </row>
    <row r="4" spans="1:40" x14ac:dyDescent="0.45">
      <c r="A4" s="25" t="s">
        <v>270</v>
      </c>
      <c r="B4" s="26">
        <v>26512</v>
      </c>
      <c r="C4" s="27">
        <v>10</v>
      </c>
      <c r="D4" s="4" t="s">
        <v>12</v>
      </c>
      <c r="E4" s="4" t="s">
        <v>13</v>
      </c>
      <c r="H4" s="24">
        <v>496.01</v>
      </c>
      <c r="I4" s="5"/>
      <c r="J4" s="5">
        <v>496.01</v>
      </c>
      <c r="K4" s="5"/>
      <c r="L4" s="14"/>
      <c r="M4" s="70">
        <v>2019</v>
      </c>
      <c r="P4" s="5">
        <f>+K4</f>
        <v>0</v>
      </c>
      <c r="R4" s="13">
        <v>496.01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>
        <v>-496.01</v>
      </c>
      <c r="AG4" s="5">
        <v>0</v>
      </c>
      <c r="AH4" s="6">
        <f>+IF(P4-AG4-S4-R4-T4-U4-V4-W4-X4-Y4-Z4-AA4-AB4-AC4-AD4-AE4-AF4&gt;1,ROUND(P4/C4,2),0)</f>
        <v>0</v>
      </c>
      <c r="AI4" s="14"/>
      <c r="AJ4" s="5"/>
      <c r="AK4" s="5">
        <f>+AL4-AI4-AH4</f>
        <v>0</v>
      </c>
      <c r="AL4" s="5">
        <f t="shared" ref="AL4:AL10" si="0">SUM(R4:AI4)</f>
        <v>0</v>
      </c>
      <c r="AM4" s="11">
        <f t="shared" ref="AM4:AM30" si="1">+P4-AL4</f>
        <v>0</v>
      </c>
      <c r="AN4" s="5">
        <f>IF(AM4=0,AL4,0)</f>
        <v>0</v>
      </c>
    </row>
    <row r="5" spans="1:40" x14ac:dyDescent="0.45">
      <c r="A5" s="25" t="s">
        <v>271</v>
      </c>
      <c r="B5" s="26">
        <v>28642</v>
      </c>
      <c r="C5" s="27">
        <v>10</v>
      </c>
      <c r="D5" s="4" t="s">
        <v>12</v>
      </c>
      <c r="E5" s="4" t="s">
        <v>13</v>
      </c>
      <c r="H5" s="24">
        <v>812.92</v>
      </c>
      <c r="I5" s="5"/>
      <c r="J5" s="5">
        <v>812.92</v>
      </c>
      <c r="K5" s="5"/>
      <c r="L5" s="14"/>
      <c r="M5" s="70">
        <v>2019</v>
      </c>
      <c r="P5" s="5">
        <f t="shared" ref="P5:P9" si="2">+K5</f>
        <v>0</v>
      </c>
      <c r="R5" s="13">
        <v>812.92</v>
      </c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>
        <v>-812.92</v>
      </c>
      <c r="AG5" s="5">
        <v>0</v>
      </c>
      <c r="AH5" s="6">
        <f t="shared" ref="AH5:AH30" si="3">+IF(P5-AG5-S5-R5-T5-U5-V5-W5-X5-Y5-Z5-AA5-AB5-AC5-AD5-AE5-AF5&gt;1,ROUND(P5/C5,2),0)</f>
        <v>0</v>
      </c>
      <c r="AI5" s="14"/>
      <c r="AJ5" s="5"/>
      <c r="AK5" s="5">
        <f t="shared" ref="AK5:AK30" si="4">+AL5-AI5-AH5</f>
        <v>0</v>
      </c>
      <c r="AL5" s="5">
        <f t="shared" si="0"/>
        <v>0</v>
      </c>
      <c r="AM5" s="11">
        <f t="shared" si="1"/>
        <v>0</v>
      </c>
      <c r="AN5" s="5">
        <f t="shared" ref="AN5:AN30" si="5">IF(AM5=0,AL5,0)</f>
        <v>0</v>
      </c>
    </row>
    <row r="6" spans="1:40" x14ac:dyDescent="0.45">
      <c r="A6" s="25" t="s">
        <v>271</v>
      </c>
      <c r="B6" s="26">
        <v>29373</v>
      </c>
      <c r="C6" s="27">
        <v>10</v>
      </c>
      <c r="D6" s="4" t="s">
        <v>12</v>
      </c>
      <c r="E6" s="4" t="s">
        <v>13</v>
      </c>
      <c r="H6" s="24">
        <v>405.53</v>
      </c>
      <c r="I6" s="5"/>
      <c r="J6" s="5">
        <v>405.53</v>
      </c>
      <c r="K6" s="5"/>
      <c r="L6" s="14"/>
      <c r="M6" s="70">
        <v>2019</v>
      </c>
      <c r="P6" s="5">
        <f t="shared" si="2"/>
        <v>0</v>
      </c>
      <c r="R6" s="13">
        <v>405.53</v>
      </c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>
        <v>-405.53</v>
      </c>
      <c r="AG6" s="5">
        <v>0</v>
      </c>
      <c r="AH6" s="6">
        <f t="shared" si="3"/>
        <v>0</v>
      </c>
      <c r="AI6" s="14"/>
      <c r="AJ6" s="5"/>
      <c r="AK6" s="5">
        <f t="shared" si="4"/>
        <v>0</v>
      </c>
      <c r="AL6" s="5">
        <f t="shared" si="0"/>
        <v>0</v>
      </c>
      <c r="AM6" s="11">
        <f t="shared" si="1"/>
        <v>0</v>
      </c>
      <c r="AN6" s="5">
        <f t="shared" si="5"/>
        <v>0</v>
      </c>
    </row>
    <row r="7" spans="1:40" x14ac:dyDescent="0.45">
      <c r="A7" s="25" t="s">
        <v>272</v>
      </c>
      <c r="B7" s="26">
        <v>30468</v>
      </c>
      <c r="C7" s="27">
        <v>10</v>
      </c>
      <c r="D7" s="4" t="s">
        <v>12</v>
      </c>
      <c r="E7" s="4" t="s">
        <v>13</v>
      </c>
      <c r="H7" s="24">
        <v>147.5</v>
      </c>
      <c r="I7" s="5"/>
      <c r="J7" s="5">
        <v>147.5</v>
      </c>
      <c r="K7" s="5"/>
      <c r="L7" s="14"/>
      <c r="M7" s="70">
        <v>2019</v>
      </c>
      <c r="P7" s="5">
        <f t="shared" si="2"/>
        <v>0</v>
      </c>
      <c r="R7" s="13">
        <v>147.5</v>
      </c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>
        <v>-147.5</v>
      </c>
      <c r="AG7" s="5">
        <v>0</v>
      </c>
      <c r="AH7" s="6">
        <f t="shared" si="3"/>
        <v>0</v>
      </c>
      <c r="AI7" s="14"/>
      <c r="AJ7" s="5"/>
      <c r="AK7" s="5">
        <f t="shared" si="4"/>
        <v>0</v>
      </c>
      <c r="AL7" s="5">
        <f t="shared" si="0"/>
        <v>0</v>
      </c>
      <c r="AM7" s="11">
        <f t="shared" si="1"/>
        <v>0</v>
      </c>
      <c r="AN7" s="5">
        <f t="shared" si="5"/>
        <v>0</v>
      </c>
    </row>
    <row r="8" spans="1:40" x14ac:dyDescent="0.45">
      <c r="A8" s="25" t="s">
        <v>273</v>
      </c>
      <c r="B8" s="26"/>
      <c r="C8" s="27">
        <v>5</v>
      </c>
      <c r="D8" s="4" t="s">
        <v>12</v>
      </c>
      <c r="E8" s="4" t="s">
        <v>13</v>
      </c>
      <c r="H8" s="24">
        <v>11500</v>
      </c>
      <c r="I8" s="5"/>
      <c r="J8" s="5">
        <v>11500</v>
      </c>
      <c r="K8" s="5"/>
      <c r="L8" s="14"/>
      <c r="M8" s="70">
        <v>2019</v>
      </c>
      <c r="P8" s="5">
        <f t="shared" si="2"/>
        <v>0</v>
      </c>
      <c r="R8" s="13">
        <v>11500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>
        <v>-11500</v>
      </c>
      <c r="AG8" s="5">
        <v>0</v>
      </c>
      <c r="AH8" s="6">
        <f t="shared" si="3"/>
        <v>0</v>
      </c>
      <c r="AI8" s="14"/>
      <c r="AJ8" s="5"/>
      <c r="AK8" s="5">
        <f t="shared" si="4"/>
        <v>0</v>
      </c>
      <c r="AL8" s="5">
        <f t="shared" si="0"/>
        <v>0</v>
      </c>
      <c r="AM8" s="11">
        <f t="shared" si="1"/>
        <v>0</v>
      </c>
      <c r="AN8" s="5">
        <f t="shared" si="5"/>
        <v>0</v>
      </c>
    </row>
    <row r="9" spans="1:40" x14ac:dyDescent="0.45">
      <c r="A9" s="25" t="s">
        <v>271</v>
      </c>
      <c r="B9" s="26">
        <v>31199</v>
      </c>
      <c r="C9" s="27">
        <v>5</v>
      </c>
      <c r="D9" s="4" t="s">
        <v>12</v>
      </c>
      <c r="E9" s="4" t="s">
        <v>13</v>
      </c>
      <c r="H9" s="24">
        <v>4017.8</v>
      </c>
      <c r="I9" s="5"/>
      <c r="J9" s="5">
        <v>4017.8</v>
      </c>
      <c r="K9" s="5"/>
      <c r="L9" s="14"/>
      <c r="M9" s="70">
        <v>2019</v>
      </c>
      <c r="P9" s="5">
        <f t="shared" si="2"/>
        <v>0</v>
      </c>
      <c r="R9" s="13">
        <v>4017.8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>
        <v>-4017.8</v>
      </c>
      <c r="AG9" s="5">
        <v>0</v>
      </c>
      <c r="AH9" s="6">
        <f t="shared" si="3"/>
        <v>0</v>
      </c>
      <c r="AI9" s="14"/>
      <c r="AJ9" s="5"/>
      <c r="AK9" s="5">
        <f t="shared" si="4"/>
        <v>0</v>
      </c>
      <c r="AL9" s="5">
        <f t="shared" si="0"/>
        <v>0</v>
      </c>
      <c r="AM9" s="11">
        <f t="shared" si="1"/>
        <v>0</v>
      </c>
      <c r="AN9" s="5">
        <f t="shared" si="5"/>
        <v>0</v>
      </c>
    </row>
    <row r="10" spans="1:40" x14ac:dyDescent="0.45">
      <c r="A10" s="25" t="s">
        <v>274</v>
      </c>
      <c r="B10" s="26">
        <v>31868</v>
      </c>
      <c r="C10" s="27">
        <v>7</v>
      </c>
      <c r="D10" s="4" t="s">
        <v>12</v>
      </c>
      <c r="E10" s="4" t="s">
        <v>13</v>
      </c>
      <c r="H10" s="24">
        <v>1000</v>
      </c>
      <c r="I10" s="5"/>
      <c r="J10" s="5">
        <v>1000</v>
      </c>
      <c r="K10" s="5"/>
      <c r="L10" s="14"/>
      <c r="M10" s="70">
        <v>2019</v>
      </c>
      <c r="P10" s="5">
        <f>+K10</f>
        <v>0</v>
      </c>
      <c r="R10" s="13">
        <v>1000</v>
      </c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>
        <v>-1000</v>
      </c>
      <c r="AG10" s="5">
        <v>0</v>
      </c>
      <c r="AH10" s="6">
        <f t="shared" si="3"/>
        <v>0</v>
      </c>
      <c r="AI10" s="14"/>
      <c r="AJ10" s="5"/>
      <c r="AK10" s="5">
        <f t="shared" si="4"/>
        <v>0</v>
      </c>
      <c r="AL10" s="5">
        <f t="shared" si="0"/>
        <v>0</v>
      </c>
      <c r="AM10" s="11">
        <f t="shared" si="1"/>
        <v>0</v>
      </c>
      <c r="AN10" s="5">
        <f t="shared" si="5"/>
        <v>0</v>
      </c>
    </row>
    <row r="11" spans="1:40" x14ac:dyDescent="0.45">
      <c r="A11" s="25" t="s">
        <v>275</v>
      </c>
      <c r="B11" s="26">
        <v>32174</v>
      </c>
      <c r="C11" s="27">
        <v>7</v>
      </c>
      <c r="D11" s="4" t="s">
        <v>12</v>
      </c>
      <c r="E11" s="4" t="s">
        <v>13</v>
      </c>
      <c r="H11" s="24">
        <v>6995</v>
      </c>
      <c r="I11" s="5"/>
      <c r="J11" s="5">
        <v>6995</v>
      </c>
      <c r="K11" s="5"/>
      <c r="L11" s="14"/>
      <c r="M11" s="70">
        <v>2019</v>
      </c>
      <c r="P11" s="5">
        <f t="shared" ref="P11:P30" si="6">+K11</f>
        <v>0</v>
      </c>
      <c r="R11" s="13">
        <v>6995</v>
      </c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>
        <v>-6995</v>
      </c>
      <c r="AG11" s="5">
        <v>0</v>
      </c>
      <c r="AH11" s="6">
        <f t="shared" si="3"/>
        <v>0</v>
      </c>
      <c r="AI11" s="14"/>
      <c r="AJ11" s="5"/>
      <c r="AK11" s="5">
        <f t="shared" si="4"/>
        <v>0</v>
      </c>
      <c r="AL11" s="5">
        <f t="shared" ref="AL11:AL30" si="7">SUM(R11:AI11)</f>
        <v>0</v>
      </c>
      <c r="AM11" s="11">
        <f t="shared" si="1"/>
        <v>0</v>
      </c>
      <c r="AN11" s="5">
        <f t="shared" si="5"/>
        <v>0</v>
      </c>
    </row>
    <row r="12" spans="1:40" x14ac:dyDescent="0.45">
      <c r="A12" s="25" t="s">
        <v>276</v>
      </c>
      <c r="B12" s="26">
        <v>32174</v>
      </c>
      <c r="C12" s="27">
        <v>7</v>
      </c>
      <c r="D12" s="4" t="s">
        <v>12</v>
      </c>
      <c r="E12" s="4" t="s">
        <v>13</v>
      </c>
      <c r="H12" s="24">
        <v>73.42</v>
      </c>
      <c r="I12" s="5"/>
      <c r="J12" s="5">
        <v>73.42</v>
      </c>
      <c r="K12" s="5"/>
      <c r="L12" s="14"/>
      <c r="M12" s="70">
        <v>2019</v>
      </c>
      <c r="P12" s="5">
        <f t="shared" si="6"/>
        <v>0</v>
      </c>
      <c r="R12" s="13">
        <v>73.42</v>
      </c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>
        <v>-73.42</v>
      </c>
      <c r="AG12" s="5">
        <v>0</v>
      </c>
      <c r="AH12" s="6">
        <f t="shared" si="3"/>
        <v>0</v>
      </c>
      <c r="AI12" s="14"/>
      <c r="AJ12" s="5"/>
      <c r="AK12" s="5">
        <f t="shared" si="4"/>
        <v>0</v>
      </c>
      <c r="AL12" s="5">
        <f t="shared" si="7"/>
        <v>0</v>
      </c>
      <c r="AM12" s="11">
        <f t="shared" si="1"/>
        <v>0</v>
      </c>
      <c r="AN12" s="5">
        <f t="shared" si="5"/>
        <v>0</v>
      </c>
    </row>
    <row r="13" spans="1:40" x14ac:dyDescent="0.45">
      <c r="A13" s="25" t="s">
        <v>277</v>
      </c>
      <c r="B13" s="26">
        <v>32904</v>
      </c>
      <c r="C13" s="27">
        <v>10</v>
      </c>
      <c r="D13" s="4" t="s">
        <v>12</v>
      </c>
      <c r="E13" s="4" t="s">
        <v>13</v>
      </c>
      <c r="H13" s="24">
        <v>661.68</v>
      </c>
      <c r="I13" s="5"/>
      <c r="J13" s="5">
        <v>661.68</v>
      </c>
      <c r="K13" s="5"/>
      <c r="L13" s="14"/>
      <c r="M13" s="70">
        <v>2019</v>
      </c>
      <c r="P13" s="5">
        <f t="shared" si="6"/>
        <v>0</v>
      </c>
      <c r="R13" s="13">
        <v>661.68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>
        <v>-661.68</v>
      </c>
      <c r="AG13" s="5">
        <v>0</v>
      </c>
      <c r="AH13" s="6">
        <f t="shared" si="3"/>
        <v>0</v>
      </c>
      <c r="AI13" s="14"/>
      <c r="AJ13" s="5"/>
      <c r="AK13" s="5">
        <f t="shared" si="4"/>
        <v>0</v>
      </c>
      <c r="AL13" s="5">
        <f t="shared" si="7"/>
        <v>0</v>
      </c>
      <c r="AM13" s="11">
        <f t="shared" si="1"/>
        <v>0</v>
      </c>
      <c r="AN13" s="5">
        <f t="shared" si="5"/>
        <v>0</v>
      </c>
    </row>
    <row r="14" spans="1:40" x14ac:dyDescent="0.45">
      <c r="A14" s="25" t="s">
        <v>278</v>
      </c>
      <c r="B14" s="26">
        <v>33253</v>
      </c>
      <c r="C14" s="27">
        <v>7</v>
      </c>
      <c r="D14" s="4" t="s">
        <v>12</v>
      </c>
      <c r="E14" s="4" t="s">
        <v>13</v>
      </c>
      <c r="H14" s="24">
        <v>2395</v>
      </c>
      <c r="I14" s="5"/>
      <c r="J14" s="5">
        <v>2395</v>
      </c>
      <c r="K14" s="5"/>
      <c r="L14" s="14"/>
      <c r="M14" s="70">
        <v>2019</v>
      </c>
      <c r="P14" s="5">
        <f t="shared" si="6"/>
        <v>0</v>
      </c>
      <c r="R14" s="13">
        <v>2395</v>
      </c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>
        <v>-2395</v>
      </c>
      <c r="AG14" s="5">
        <v>0</v>
      </c>
      <c r="AH14" s="6">
        <f t="shared" si="3"/>
        <v>0</v>
      </c>
      <c r="AI14" s="14"/>
      <c r="AJ14" s="5"/>
      <c r="AK14" s="5">
        <f t="shared" si="4"/>
        <v>0</v>
      </c>
      <c r="AL14" s="5">
        <f t="shared" si="7"/>
        <v>0</v>
      </c>
      <c r="AM14" s="11">
        <f t="shared" si="1"/>
        <v>0</v>
      </c>
      <c r="AN14" s="5">
        <f t="shared" si="5"/>
        <v>0</v>
      </c>
    </row>
    <row r="15" spans="1:40" x14ac:dyDescent="0.45">
      <c r="A15" s="25" t="s">
        <v>279</v>
      </c>
      <c r="B15" s="26">
        <v>33375</v>
      </c>
      <c r="C15" s="27">
        <v>7</v>
      </c>
      <c r="D15" s="4" t="s">
        <v>12</v>
      </c>
      <c r="E15" s="4" t="s">
        <v>13</v>
      </c>
      <c r="H15" s="24">
        <v>351.94</v>
      </c>
      <c r="I15" s="5"/>
      <c r="J15" s="5">
        <v>351.94</v>
      </c>
      <c r="K15" s="5"/>
      <c r="L15" s="14"/>
      <c r="M15" s="70">
        <v>2019</v>
      </c>
      <c r="P15" s="5">
        <f t="shared" si="6"/>
        <v>0</v>
      </c>
      <c r="R15" s="13">
        <v>351.94</v>
      </c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>
        <v>-351.94</v>
      </c>
      <c r="AG15" s="5">
        <v>0</v>
      </c>
      <c r="AH15" s="6">
        <f t="shared" si="3"/>
        <v>0</v>
      </c>
      <c r="AI15" s="14"/>
      <c r="AJ15" s="5"/>
      <c r="AK15" s="5">
        <f t="shared" si="4"/>
        <v>0</v>
      </c>
      <c r="AL15" s="5">
        <f t="shared" si="7"/>
        <v>0</v>
      </c>
      <c r="AM15" s="11">
        <f t="shared" si="1"/>
        <v>0</v>
      </c>
      <c r="AN15" s="5">
        <f t="shared" si="5"/>
        <v>0</v>
      </c>
    </row>
    <row r="16" spans="1:40" x14ac:dyDescent="0.45">
      <c r="A16" s="25" t="s">
        <v>280</v>
      </c>
      <c r="B16" s="26">
        <v>33640</v>
      </c>
      <c r="C16" s="27">
        <v>7</v>
      </c>
      <c r="D16" s="4" t="s">
        <v>12</v>
      </c>
      <c r="E16" s="4" t="s">
        <v>13</v>
      </c>
      <c r="H16" s="24">
        <v>1623.92</v>
      </c>
      <c r="I16" s="5"/>
      <c r="J16" s="5">
        <v>1623.92</v>
      </c>
      <c r="K16" s="5"/>
      <c r="L16" s="14"/>
      <c r="M16" s="70">
        <v>2019</v>
      </c>
      <c r="P16" s="5">
        <f t="shared" si="6"/>
        <v>0</v>
      </c>
      <c r="R16" s="13">
        <v>1623.92</v>
      </c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>
        <v>-1623.92</v>
      </c>
      <c r="AG16" s="5">
        <v>0</v>
      </c>
      <c r="AH16" s="6">
        <f t="shared" si="3"/>
        <v>0</v>
      </c>
      <c r="AI16" s="14"/>
      <c r="AJ16" s="5"/>
      <c r="AK16" s="5">
        <f t="shared" si="4"/>
        <v>0</v>
      </c>
      <c r="AL16" s="5">
        <f t="shared" si="7"/>
        <v>0</v>
      </c>
      <c r="AM16" s="11">
        <f t="shared" si="1"/>
        <v>0</v>
      </c>
      <c r="AN16" s="5">
        <f t="shared" si="5"/>
        <v>0</v>
      </c>
    </row>
    <row r="17" spans="1:40" x14ac:dyDescent="0.45">
      <c r="A17" s="25" t="s">
        <v>281</v>
      </c>
      <c r="B17" s="26">
        <v>33739</v>
      </c>
      <c r="C17" s="27">
        <v>7</v>
      </c>
      <c r="D17" s="4" t="s">
        <v>12</v>
      </c>
      <c r="E17" s="4" t="s">
        <v>13</v>
      </c>
      <c r="H17" s="24">
        <v>201.39</v>
      </c>
      <c r="I17" s="5"/>
      <c r="J17" s="5">
        <v>201.39</v>
      </c>
      <c r="K17" s="5"/>
      <c r="L17" s="14"/>
      <c r="M17" s="70">
        <v>2019</v>
      </c>
      <c r="P17" s="5">
        <f t="shared" si="6"/>
        <v>0</v>
      </c>
      <c r="R17" s="13">
        <v>201.39</v>
      </c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>
        <v>-201.39</v>
      </c>
      <c r="AG17" s="5">
        <v>0</v>
      </c>
      <c r="AH17" s="6">
        <f t="shared" si="3"/>
        <v>0</v>
      </c>
      <c r="AI17" s="14"/>
      <c r="AJ17" s="5"/>
      <c r="AK17" s="5">
        <f t="shared" si="4"/>
        <v>0</v>
      </c>
      <c r="AL17" s="5">
        <f t="shared" si="7"/>
        <v>0</v>
      </c>
      <c r="AM17" s="11">
        <f t="shared" si="1"/>
        <v>0</v>
      </c>
      <c r="AN17" s="5">
        <f t="shared" si="5"/>
        <v>0</v>
      </c>
    </row>
    <row r="18" spans="1:40" x14ac:dyDescent="0.45">
      <c r="A18" s="25" t="s">
        <v>282</v>
      </c>
      <c r="B18" s="26">
        <v>33739</v>
      </c>
      <c r="C18" s="27">
        <v>7</v>
      </c>
      <c r="D18" s="4" t="s">
        <v>12</v>
      </c>
      <c r="E18" s="4" t="s">
        <v>13</v>
      </c>
      <c r="H18" s="24">
        <v>84.79</v>
      </c>
      <c r="I18" s="5"/>
      <c r="J18" s="5">
        <v>84.79</v>
      </c>
      <c r="K18" s="5"/>
      <c r="L18" s="14"/>
      <c r="M18" s="70">
        <v>2019</v>
      </c>
      <c r="P18" s="5">
        <f t="shared" si="6"/>
        <v>0</v>
      </c>
      <c r="R18" s="13">
        <v>84.79</v>
      </c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>
        <v>-84.79</v>
      </c>
      <c r="AG18" s="5">
        <v>0</v>
      </c>
      <c r="AH18" s="6">
        <f t="shared" si="3"/>
        <v>0</v>
      </c>
      <c r="AI18" s="14"/>
      <c r="AJ18" s="5"/>
      <c r="AK18" s="5">
        <f t="shared" si="4"/>
        <v>0</v>
      </c>
      <c r="AL18" s="5">
        <f t="shared" si="7"/>
        <v>0</v>
      </c>
      <c r="AM18" s="11">
        <f t="shared" si="1"/>
        <v>0</v>
      </c>
      <c r="AN18" s="5">
        <f t="shared" si="5"/>
        <v>0</v>
      </c>
    </row>
    <row r="19" spans="1:40" x14ac:dyDescent="0.45">
      <c r="A19" s="25" t="s">
        <v>283</v>
      </c>
      <c r="B19" s="26">
        <v>33825</v>
      </c>
      <c r="C19" s="27">
        <v>7</v>
      </c>
      <c r="D19" s="4" t="s">
        <v>12</v>
      </c>
      <c r="E19" s="4" t="s">
        <v>13</v>
      </c>
      <c r="H19" s="24">
        <v>95.38</v>
      </c>
      <c r="I19" s="5"/>
      <c r="J19" s="5">
        <v>95.38</v>
      </c>
      <c r="K19" s="5"/>
      <c r="L19" s="14"/>
      <c r="M19" s="70">
        <v>2019</v>
      </c>
      <c r="P19" s="5">
        <f t="shared" si="6"/>
        <v>0</v>
      </c>
      <c r="R19" s="13">
        <v>95.38</v>
      </c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>
        <v>-95.38</v>
      </c>
      <c r="AG19" s="5">
        <v>0</v>
      </c>
      <c r="AH19" s="6">
        <f t="shared" si="3"/>
        <v>0</v>
      </c>
      <c r="AI19" s="14"/>
      <c r="AJ19" s="5"/>
      <c r="AK19" s="5">
        <f t="shared" si="4"/>
        <v>0</v>
      </c>
      <c r="AL19" s="5">
        <f t="shared" si="7"/>
        <v>0</v>
      </c>
      <c r="AM19" s="11">
        <f t="shared" si="1"/>
        <v>0</v>
      </c>
      <c r="AN19" s="5">
        <f t="shared" si="5"/>
        <v>0</v>
      </c>
    </row>
    <row r="20" spans="1:40" x14ac:dyDescent="0.45">
      <c r="A20" s="25" t="s">
        <v>295</v>
      </c>
      <c r="B20" s="26">
        <v>33996</v>
      </c>
      <c r="C20" s="27">
        <v>7</v>
      </c>
      <c r="D20" s="4" t="s">
        <v>12</v>
      </c>
      <c r="E20" s="4" t="s">
        <v>13</v>
      </c>
      <c r="H20" s="24">
        <v>1889.82</v>
      </c>
      <c r="I20" s="5"/>
      <c r="J20" s="5">
        <v>1889.82</v>
      </c>
      <c r="K20" s="5"/>
      <c r="L20" s="14"/>
      <c r="M20" s="70">
        <v>2019</v>
      </c>
      <c r="P20" s="5">
        <f t="shared" si="6"/>
        <v>0</v>
      </c>
      <c r="R20" s="13">
        <v>1889.82</v>
      </c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>
        <v>-1889.82</v>
      </c>
      <c r="AG20" s="5">
        <v>0</v>
      </c>
      <c r="AH20" s="6">
        <f t="shared" si="3"/>
        <v>0</v>
      </c>
      <c r="AI20" s="14"/>
      <c r="AJ20" s="5"/>
      <c r="AK20" s="5">
        <f t="shared" si="4"/>
        <v>0</v>
      </c>
      <c r="AL20" s="5">
        <f t="shared" si="7"/>
        <v>0</v>
      </c>
      <c r="AM20" s="11">
        <f t="shared" si="1"/>
        <v>0</v>
      </c>
      <c r="AN20" s="5">
        <f t="shared" si="5"/>
        <v>0</v>
      </c>
    </row>
    <row r="21" spans="1:40" x14ac:dyDescent="0.45">
      <c r="A21" s="25" t="s">
        <v>284</v>
      </c>
      <c r="B21" s="26">
        <v>34315</v>
      </c>
      <c r="C21" s="27">
        <v>5</v>
      </c>
      <c r="D21" s="4" t="s">
        <v>12</v>
      </c>
      <c r="E21" s="4" t="s">
        <v>13</v>
      </c>
      <c r="H21" s="24">
        <v>10525.44</v>
      </c>
      <c r="I21" s="5"/>
      <c r="J21" s="5"/>
      <c r="K21" s="5"/>
      <c r="L21" s="14"/>
      <c r="M21" s="70"/>
      <c r="P21" s="5">
        <f t="shared" si="6"/>
        <v>0</v>
      </c>
      <c r="R21" s="13">
        <v>10525.44</v>
      </c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5">
        <v>0</v>
      </c>
      <c r="AH21" s="6">
        <f t="shared" si="3"/>
        <v>0</v>
      </c>
      <c r="AI21" s="14"/>
      <c r="AJ21" s="5"/>
      <c r="AK21" s="5">
        <f t="shared" si="4"/>
        <v>10525.44</v>
      </c>
      <c r="AL21" s="5">
        <f t="shared" si="7"/>
        <v>10525.44</v>
      </c>
      <c r="AM21" s="11">
        <f t="shared" si="1"/>
        <v>-10525.44</v>
      </c>
      <c r="AN21" s="5">
        <f t="shared" si="5"/>
        <v>0</v>
      </c>
    </row>
    <row r="22" spans="1:40" x14ac:dyDescent="0.45">
      <c r="A22" s="25" t="s">
        <v>285</v>
      </c>
      <c r="B22" s="26">
        <v>34034</v>
      </c>
      <c r="C22" s="27">
        <v>7</v>
      </c>
      <c r="D22" s="4" t="s">
        <v>12</v>
      </c>
      <c r="E22" s="4" t="s">
        <v>13</v>
      </c>
      <c r="H22" s="24">
        <v>52.99</v>
      </c>
      <c r="I22" s="5"/>
      <c r="J22" s="5">
        <v>52.99</v>
      </c>
      <c r="K22" s="5"/>
      <c r="L22" s="14"/>
      <c r="M22" s="70">
        <v>2019</v>
      </c>
      <c r="P22" s="5">
        <f t="shared" si="6"/>
        <v>0</v>
      </c>
      <c r="R22" s="13">
        <v>52.99</v>
      </c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>
        <v>-52.99</v>
      </c>
      <c r="AG22" s="5">
        <v>0</v>
      </c>
      <c r="AH22" s="6">
        <f t="shared" si="3"/>
        <v>0</v>
      </c>
      <c r="AI22" s="14"/>
      <c r="AJ22" s="5"/>
      <c r="AK22" s="5">
        <f t="shared" si="4"/>
        <v>0</v>
      </c>
      <c r="AL22" s="5">
        <f t="shared" si="7"/>
        <v>0</v>
      </c>
      <c r="AM22" s="11">
        <f t="shared" si="1"/>
        <v>0</v>
      </c>
      <c r="AN22" s="5">
        <f t="shared" si="5"/>
        <v>0</v>
      </c>
    </row>
    <row r="23" spans="1:40" x14ac:dyDescent="0.45">
      <c r="A23" s="25" t="s">
        <v>286</v>
      </c>
      <c r="B23" s="26">
        <v>34067</v>
      </c>
      <c r="C23" s="27">
        <v>15</v>
      </c>
      <c r="D23" s="4" t="s">
        <v>12</v>
      </c>
      <c r="E23" s="4" t="s">
        <v>13</v>
      </c>
      <c r="H23" s="24">
        <v>135.99</v>
      </c>
      <c r="I23" s="5"/>
      <c r="J23" s="5">
        <v>135.99</v>
      </c>
      <c r="K23" s="5"/>
      <c r="L23" s="14"/>
      <c r="M23" s="70">
        <v>2019</v>
      </c>
      <c r="P23" s="5">
        <f t="shared" si="6"/>
        <v>0</v>
      </c>
      <c r="R23" s="13">
        <v>115.63</v>
      </c>
      <c r="S23" s="13">
        <v>9.07</v>
      </c>
      <c r="T23" s="13">
        <v>9.07</v>
      </c>
      <c r="U23" s="13">
        <v>2.2200000000000002</v>
      </c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>
        <v>-135.99</v>
      </c>
      <c r="AG23" s="5">
        <v>0</v>
      </c>
      <c r="AH23" s="6">
        <f t="shared" si="3"/>
        <v>0</v>
      </c>
      <c r="AI23" s="14"/>
      <c r="AJ23" s="5"/>
      <c r="AK23" s="5">
        <f t="shared" si="4"/>
        <v>-2.8421709430404007E-14</v>
      </c>
      <c r="AL23" s="5">
        <f t="shared" si="7"/>
        <v>-2.8421709430404007E-14</v>
      </c>
      <c r="AM23" s="11">
        <f t="shared" si="1"/>
        <v>2.8421709430404007E-14</v>
      </c>
      <c r="AN23" s="5">
        <f t="shared" si="5"/>
        <v>0</v>
      </c>
    </row>
    <row r="24" spans="1:40" x14ac:dyDescent="0.45">
      <c r="A24" s="25" t="s">
        <v>287</v>
      </c>
      <c r="B24" s="26">
        <v>34151</v>
      </c>
      <c r="C24" s="27">
        <v>7</v>
      </c>
      <c r="D24" s="4" t="s">
        <v>12</v>
      </c>
      <c r="E24" s="4" t="s">
        <v>13</v>
      </c>
      <c r="H24" s="24">
        <v>736.7</v>
      </c>
      <c r="I24" s="5"/>
      <c r="J24" s="5">
        <v>736.7</v>
      </c>
      <c r="K24" s="5"/>
      <c r="L24" s="14"/>
      <c r="M24" s="70">
        <v>2019</v>
      </c>
      <c r="P24" s="5">
        <f t="shared" si="6"/>
        <v>0</v>
      </c>
      <c r="R24" s="13">
        <v>736.7</v>
      </c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>
        <v>-736.7</v>
      </c>
      <c r="AG24" s="5">
        <v>0</v>
      </c>
      <c r="AH24" s="6">
        <f t="shared" si="3"/>
        <v>0</v>
      </c>
      <c r="AI24" s="14"/>
      <c r="AJ24" s="5"/>
      <c r="AK24" s="5">
        <f t="shared" si="4"/>
        <v>0</v>
      </c>
      <c r="AL24" s="5">
        <f t="shared" si="7"/>
        <v>0</v>
      </c>
      <c r="AM24" s="11">
        <f t="shared" si="1"/>
        <v>0</v>
      </c>
      <c r="AN24" s="5">
        <f t="shared" si="5"/>
        <v>0</v>
      </c>
    </row>
    <row r="25" spans="1:40" x14ac:dyDescent="0.45">
      <c r="A25" s="25" t="s">
        <v>288</v>
      </c>
      <c r="B25" s="26">
        <v>33979</v>
      </c>
      <c r="C25" s="27">
        <v>7</v>
      </c>
      <c r="D25" s="4" t="s">
        <v>12</v>
      </c>
      <c r="E25" s="4" t="s">
        <v>13</v>
      </c>
      <c r="H25" s="24">
        <v>381.48</v>
      </c>
      <c r="I25" s="5"/>
      <c r="J25" s="5">
        <v>381.48</v>
      </c>
      <c r="K25" s="5"/>
      <c r="L25" s="14"/>
      <c r="M25" s="70">
        <v>2019</v>
      </c>
      <c r="P25" s="5">
        <f t="shared" si="6"/>
        <v>0</v>
      </c>
      <c r="R25" s="13">
        <v>381.48</v>
      </c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>
        <v>-381.48</v>
      </c>
      <c r="AG25" s="5">
        <v>0</v>
      </c>
      <c r="AH25" s="6">
        <f t="shared" si="3"/>
        <v>0</v>
      </c>
      <c r="AI25" s="14"/>
      <c r="AJ25" s="5"/>
      <c r="AK25" s="5">
        <f t="shared" si="4"/>
        <v>0</v>
      </c>
      <c r="AL25" s="5">
        <f t="shared" si="7"/>
        <v>0</v>
      </c>
      <c r="AM25" s="11">
        <f t="shared" si="1"/>
        <v>0</v>
      </c>
      <c r="AN25" s="5">
        <f t="shared" si="5"/>
        <v>0</v>
      </c>
    </row>
    <row r="26" spans="1:40" x14ac:dyDescent="0.45">
      <c r="A26" s="25" t="s">
        <v>289</v>
      </c>
      <c r="B26" s="26">
        <v>33979</v>
      </c>
      <c r="C26" s="27">
        <v>7</v>
      </c>
      <c r="D26" s="4" t="s">
        <v>12</v>
      </c>
      <c r="E26" s="4" t="s">
        <v>13</v>
      </c>
      <c r="H26" s="24">
        <v>73.73</v>
      </c>
      <c r="I26" s="5"/>
      <c r="J26" s="5">
        <v>73.73</v>
      </c>
      <c r="K26" s="5"/>
      <c r="L26" s="14"/>
      <c r="M26" s="70">
        <v>2019</v>
      </c>
      <c r="P26" s="5">
        <f t="shared" si="6"/>
        <v>0</v>
      </c>
      <c r="R26" s="13">
        <v>73.73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>
        <v>-73.73</v>
      </c>
      <c r="AG26" s="5">
        <v>0</v>
      </c>
      <c r="AH26" s="6">
        <f t="shared" si="3"/>
        <v>0</v>
      </c>
      <c r="AI26" s="14"/>
      <c r="AJ26" s="5"/>
      <c r="AK26" s="5">
        <f t="shared" si="4"/>
        <v>0</v>
      </c>
      <c r="AL26" s="5">
        <f t="shared" si="7"/>
        <v>0</v>
      </c>
      <c r="AM26" s="11">
        <f t="shared" si="1"/>
        <v>0</v>
      </c>
      <c r="AN26" s="5">
        <f t="shared" si="5"/>
        <v>0</v>
      </c>
    </row>
    <row r="27" spans="1:40" x14ac:dyDescent="0.45">
      <c r="A27" s="25" t="s">
        <v>287</v>
      </c>
      <c r="B27" s="26"/>
      <c r="C27" s="27">
        <v>7</v>
      </c>
      <c r="D27" s="4" t="s">
        <v>12</v>
      </c>
      <c r="E27" s="4" t="s">
        <v>13</v>
      </c>
      <c r="H27" s="24">
        <v>1375.35</v>
      </c>
      <c r="I27" s="5"/>
      <c r="J27" s="5">
        <v>1375.35</v>
      </c>
      <c r="K27" s="5"/>
      <c r="L27" s="14"/>
      <c r="M27" s="70">
        <v>2019</v>
      </c>
      <c r="P27" s="5">
        <f t="shared" si="6"/>
        <v>0</v>
      </c>
      <c r="R27" s="13">
        <v>1375.35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>
        <v>-1375.35</v>
      </c>
      <c r="AG27" s="5">
        <v>0</v>
      </c>
      <c r="AH27" s="6">
        <f t="shared" si="3"/>
        <v>0</v>
      </c>
      <c r="AI27" s="14"/>
      <c r="AJ27" s="5"/>
      <c r="AK27" s="5">
        <f t="shared" si="4"/>
        <v>0</v>
      </c>
      <c r="AL27" s="5">
        <f t="shared" si="7"/>
        <v>0</v>
      </c>
      <c r="AM27" s="11">
        <f t="shared" si="1"/>
        <v>0</v>
      </c>
      <c r="AN27" s="5">
        <f t="shared" si="5"/>
        <v>0</v>
      </c>
    </row>
    <row r="28" spans="1:40" x14ac:dyDescent="0.45">
      <c r="A28" s="25" t="s">
        <v>290</v>
      </c>
      <c r="B28" s="26">
        <v>34383</v>
      </c>
      <c r="C28" s="27">
        <v>7</v>
      </c>
      <c r="D28" s="4" t="s">
        <v>12</v>
      </c>
      <c r="E28" s="4" t="s">
        <v>13</v>
      </c>
      <c r="H28" s="24">
        <v>31.79</v>
      </c>
      <c r="I28" s="5"/>
      <c r="J28" s="5">
        <v>31.79</v>
      </c>
      <c r="K28" s="5"/>
      <c r="L28" s="14"/>
      <c r="M28" s="70">
        <v>2019</v>
      </c>
      <c r="P28" s="5">
        <f t="shared" si="6"/>
        <v>0</v>
      </c>
      <c r="R28" s="13">
        <v>31.79</v>
      </c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>
        <v>-31.79</v>
      </c>
      <c r="AG28" s="5">
        <v>0</v>
      </c>
      <c r="AH28" s="6">
        <f t="shared" si="3"/>
        <v>0</v>
      </c>
      <c r="AI28" s="14"/>
      <c r="AJ28" s="5"/>
      <c r="AK28" s="5">
        <f t="shared" si="4"/>
        <v>0</v>
      </c>
      <c r="AL28" s="5">
        <f t="shared" si="7"/>
        <v>0</v>
      </c>
      <c r="AM28" s="11">
        <f t="shared" si="1"/>
        <v>0</v>
      </c>
      <c r="AN28" s="5">
        <f t="shared" si="5"/>
        <v>0</v>
      </c>
    </row>
    <row r="29" spans="1:40" x14ac:dyDescent="0.45">
      <c r="A29" s="25" t="s">
        <v>291</v>
      </c>
      <c r="B29" s="26">
        <v>34417</v>
      </c>
      <c r="C29" s="27">
        <v>7</v>
      </c>
      <c r="D29" s="4" t="s">
        <v>12</v>
      </c>
      <c r="E29" s="4" t="s">
        <v>13</v>
      </c>
      <c r="H29" s="24">
        <v>84.76</v>
      </c>
      <c r="I29" s="5"/>
      <c r="J29" s="5">
        <v>84.76</v>
      </c>
      <c r="K29" s="5"/>
      <c r="L29" s="14"/>
      <c r="M29" s="70">
        <v>2019</v>
      </c>
      <c r="P29" s="5">
        <f t="shared" si="6"/>
        <v>0</v>
      </c>
      <c r="R29" s="13">
        <v>84.76</v>
      </c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>
        <v>-84.76</v>
      </c>
      <c r="AG29" s="5">
        <v>0</v>
      </c>
      <c r="AH29" s="6">
        <f t="shared" si="3"/>
        <v>0</v>
      </c>
      <c r="AI29" s="14"/>
      <c r="AJ29" s="5"/>
      <c r="AK29" s="5">
        <f t="shared" si="4"/>
        <v>0</v>
      </c>
      <c r="AL29" s="5">
        <f t="shared" si="7"/>
        <v>0</v>
      </c>
      <c r="AM29" s="11">
        <f t="shared" si="1"/>
        <v>0</v>
      </c>
      <c r="AN29" s="5">
        <f t="shared" si="5"/>
        <v>0</v>
      </c>
    </row>
    <row r="30" spans="1:40" x14ac:dyDescent="0.45">
      <c r="A30" s="25" t="s">
        <v>292</v>
      </c>
      <c r="B30" s="26">
        <v>34533</v>
      </c>
      <c r="C30" s="27">
        <v>7</v>
      </c>
      <c r="D30" s="4" t="s">
        <v>12</v>
      </c>
      <c r="E30" s="4" t="s">
        <v>13</v>
      </c>
      <c r="H30" s="24">
        <v>434.57</v>
      </c>
      <c r="I30" s="5"/>
      <c r="J30" s="5"/>
      <c r="K30" s="5"/>
      <c r="L30" s="14"/>
      <c r="M30" s="70"/>
      <c r="P30" s="5">
        <f t="shared" si="6"/>
        <v>0</v>
      </c>
      <c r="R30" s="13">
        <v>434.57</v>
      </c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5">
        <v>0</v>
      </c>
      <c r="AH30" s="6">
        <f t="shared" si="3"/>
        <v>0</v>
      </c>
      <c r="AI30" s="14"/>
      <c r="AJ30" s="5"/>
      <c r="AK30" s="5">
        <f t="shared" si="4"/>
        <v>434.57</v>
      </c>
      <c r="AL30" s="5">
        <f t="shared" si="7"/>
        <v>434.57</v>
      </c>
      <c r="AM30" s="11">
        <f t="shared" si="1"/>
        <v>-434.57</v>
      </c>
      <c r="AN30" s="5">
        <f t="shared" si="5"/>
        <v>0</v>
      </c>
    </row>
    <row r="31" spans="1:40" s="3" customFormat="1" x14ac:dyDescent="0.45">
      <c r="A31" s="3" t="str">
        <f>+A3</f>
        <v>OFFICE EQUIPMENT # 150</v>
      </c>
      <c r="B31" s="4"/>
      <c r="C31" s="2"/>
      <c r="D31" s="8"/>
      <c r="E31" s="8"/>
      <c r="H31" s="9">
        <f>SUM(H4:H30)</f>
        <v>46584.899999999994</v>
      </c>
      <c r="I31" s="9">
        <f>SUM(I4:I30)</f>
        <v>0</v>
      </c>
      <c r="J31" s="9">
        <f>SUM(J4:J30)</f>
        <v>35624.89</v>
      </c>
      <c r="K31" s="12">
        <f>SUM(K4:K30)</f>
        <v>0</v>
      </c>
      <c r="L31" s="16"/>
      <c r="M31" s="20"/>
      <c r="P31" s="9">
        <f>SUM(P4:P30)</f>
        <v>0</v>
      </c>
      <c r="R31" s="15">
        <f t="shared" ref="R31:AF31" si="8">SUM(R4:R30)</f>
        <v>46564.539999999994</v>
      </c>
      <c r="S31" s="15">
        <f t="shared" si="8"/>
        <v>9.07</v>
      </c>
      <c r="T31" s="15">
        <f t="shared" si="8"/>
        <v>9.07</v>
      </c>
      <c r="U31" s="15">
        <f t="shared" si="8"/>
        <v>2.2200000000000002</v>
      </c>
      <c r="V31" s="15">
        <f t="shared" si="8"/>
        <v>0</v>
      </c>
      <c r="W31" s="15">
        <f t="shared" si="8"/>
        <v>0</v>
      </c>
      <c r="X31" s="15">
        <f t="shared" si="8"/>
        <v>0</v>
      </c>
      <c r="Y31" s="15">
        <f t="shared" si="8"/>
        <v>0</v>
      </c>
      <c r="Z31" s="15">
        <f t="shared" si="8"/>
        <v>0</v>
      </c>
      <c r="AA31" s="15">
        <f t="shared" si="8"/>
        <v>0</v>
      </c>
      <c r="AB31" s="15">
        <f t="shared" si="8"/>
        <v>0</v>
      </c>
      <c r="AC31" s="15">
        <f t="shared" si="8"/>
        <v>0</v>
      </c>
      <c r="AD31" s="15">
        <f t="shared" si="8"/>
        <v>0</v>
      </c>
      <c r="AE31" s="15">
        <f t="shared" si="8"/>
        <v>0</v>
      </c>
      <c r="AF31" s="15">
        <f t="shared" si="8"/>
        <v>-35624.89</v>
      </c>
      <c r="AG31" s="15">
        <f t="shared" ref="AG31:AH31" si="9">SUM(AG4:AG30)</f>
        <v>0</v>
      </c>
      <c r="AH31" s="16">
        <f t="shared" si="9"/>
        <v>0</v>
      </c>
      <c r="AI31" s="16"/>
      <c r="AJ31" s="9"/>
      <c r="AK31" s="9">
        <f>SUM(AK4:AK30)</f>
        <v>10960.01</v>
      </c>
      <c r="AL31" s="9">
        <f>SUM(AL4:AL30)</f>
        <v>10960.01</v>
      </c>
      <c r="AM31" s="9">
        <f>SUM(AM4:AM30)</f>
        <v>-10960.01</v>
      </c>
      <c r="AN31" s="9">
        <f>SUM(AN4:AN30)</f>
        <v>0</v>
      </c>
    </row>
    <row r="32" spans="1:40" x14ac:dyDescent="0.45">
      <c r="H32" s="5"/>
      <c r="I32" s="5"/>
      <c r="J32" s="5"/>
      <c r="K32" s="5">
        <f>+H31+I31-J31-K31</f>
        <v>10960.009999999995</v>
      </c>
      <c r="M32" s="18"/>
      <c r="P32" s="5"/>
      <c r="R32" s="42">
        <f>SUM(R31:AC31)</f>
        <v>46584.899999999994</v>
      </c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J32" s="5"/>
      <c r="AK32" s="5"/>
      <c r="AL32" s="5"/>
    </row>
    <row r="33" spans="8:38" x14ac:dyDescent="0.45">
      <c r="H33" s="5"/>
      <c r="I33" s="5"/>
      <c r="J33" s="5"/>
      <c r="K33" s="5"/>
      <c r="M33" s="18"/>
      <c r="P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J33" s="5"/>
      <c r="AK33" s="5"/>
      <c r="AL33" s="5"/>
    </row>
    <row r="34" spans="8:38" x14ac:dyDescent="0.45">
      <c r="H34" s="5"/>
      <c r="I34" s="5"/>
      <c r="J34" s="5"/>
      <c r="K34" s="5"/>
      <c r="M34" s="18"/>
      <c r="P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J34" s="5"/>
      <c r="AL34" s="5"/>
    </row>
    <row r="35" spans="8:38" x14ac:dyDescent="0.45">
      <c r="H35" s="5"/>
      <c r="I35" s="5"/>
      <c r="J35" s="5"/>
      <c r="K35" s="5"/>
      <c r="M35" s="18"/>
      <c r="P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J35" s="5"/>
      <c r="AL35" s="5"/>
    </row>
    <row r="36" spans="8:38" x14ac:dyDescent="0.45">
      <c r="H36" s="5"/>
      <c r="I36" s="5"/>
      <c r="J36" s="5"/>
      <c r="K36" s="5"/>
      <c r="M36" s="18"/>
      <c r="P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J36" s="5"/>
      <c r="AK36" s="5"/>
      <c r="AL36" s="5"/>
    </row>
    <row r="37" spans="8:38" x14ac:dyDescent="0.45">
      <c r="H37" s="5"/>
      <c r="I37" s="5"/>
      <c r="J37" s="5"/>
      <c r="K37" s="5"/>
      <c r="M37" s="18"/>
      <c r="P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J37" s="5"/>
      <c r="AK37" s="5"/>
      <c r="AL37" s="5"/>
    </row>
    <row r="38" spans="8:38" x14ac:dyDescent="0.45">
      <c r="H38" s="5"/>
      <c r="I38" s="5"/>
      <c r="J38" s="5"/>
      <c r="K38" s="5"/>
      <c r="M38" s="18"/>
      <c r="P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J38" s="5"/>
      <c r="AK38" s="5"/>
      <c r="AL38" s="5"/>
    </row>
    <row r="39" spans="8:38" x14ac:dyDescent="0.45">
      <c r="H39" s="5"/>
      <c r="I39" s="5"/>
      <c r="J39" s="5"/>
      <c r="K39" s="5"/>
      <c r="M39" s="18"/>
      <c r="P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J39" s="5"/>
      <c r="AK39" s="5"/>
      <c r="AL39" s="5"/>
    </row>
    <row r="40" spans="8:38" x14ac:dyDescent="0.45">
      <c r="H40" s="5"/>
      <c r="I40" s="5"/>
      <c r="J40" s="5"/>
      <c r="K40" s="5"/>
      <c r="M40" s="18"/>
      <c r="P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J40" s="5"/>
      <c r="AK40" s="5"/>
      <c r="AL40" s="5"/>
    </row>
    <row r="41" spans="8:38" x14ac:dyDescent="0.45">
      <c r="H41" s="5"/>
      <c r="I41" s="5"/>
      <c r="J41" s="5"/>
      <c r="K41" s="5"/>
      <c r="M41" s="18"/>
      <c r="P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J41" s="5"/>
      <c r="AK41" s="5"/>
      <c r="AL41" s="5"/>
    </row>
    <row r="42" spans="8:38" x14ac:dyDescent="0.45">
      <c r="H42" s="5"/>
      <c r="I42" s="5"/>
      <c r="J42" s="5"/>
      <c r="K42" s="5"/>
      <c r="M42" s="18"/>
      <c r="P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J42" s="5"/>
      <c r="AK42" s="5"/>
      <c r="AL42" s="5"/>
    </row>
    <row r="43" spans="8:38" x14ac:dyDescent="0.45">
      <c r="H43" s="5"/>
      <c r="I43" s="5"/>
      <c r="J43" s="5"/>
      <c r="K43" s="5"/>
      <c r="M43" s="18"/>
      <c r="P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J43" s="5"/>
      <c r="AK43" s="5"/>
      <c r="AL43" s="5"/>
    </row>
    <row r="44" spans="8:38" x14ac:dyDescent="0.45">
      <c r="H44" s="5"/>
      <c r="I44" s="5"/>
      <c r="J44" s="5"/>
      <c r="K44" s="5"/>
      <c r="M44" s="18"/>
      <c r="P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J44" s="5"/>
      <c r="AK44" s="5"/>
      <c r="AL44" s="5"/>
    </row>
    <row r="45" spans="8:38" x14ac:dyDescent="0.45">
      <c r="H45" s="5"/>
      <c r="I45" s="5"/>
      <c r="J45" s="5"/>
      <c r="K45" s="5"/>
      <c r="M45" s="18"/>
      <c r="P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J45" s="5"/>
      <c r="AK45" s="5"/>
      <c r="AL45" s="5"/>
    </row>
    <row r="46" spans="8:38" x14ac:dyDescent="0.45">
      <c r="H46" s="5"/>
      <c r="I46" s="5"/>
      <c r="J46" s="5"/>
      <c r="K46" s="5"/>
      <c r="M46" s="18"/>
      <c r="P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J46" s="5"/>
      <c r="AK46" s="5"/>
      <c r="AL46" s="5"/>
    </row>
    <row r="47" spans="8:38" x14ac:dyDescent="0.45">
      <c r="H47" s="5"/>
      <c r="I47" s="5"/>
      <c r="J47" s="5"/>
      <c r="K47" s="5"/>
      <c r="M47" s="18"/>
      <c r="P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J47" s="5"/>
      <c r="AK47" s="5"/>
      <c r="AL47" s="5"/>
    </row>
    <row r="48" spans="8:38" x14ac:dyDescent="0.45">
      <c r="H48" s="5"/>
      <c r="I48" s="5"/>
      <c r="J48" s="5"/>
      <c r="K48" s="5"/>
      <c r="M48" s="18"/>
      <c r="P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J48" s="5"/>
      <c r="AK48" s="5"/>
      <c r="AL48" s="5"/>
    </row>
    <row r="49" spans="8:38" x14ac:dyDescent="0.45">
      <c r="H49" s="5"/>
      <c r="I49" s="5"/>
      <c r="J49" s="5"/>
      <c r="K49" s="5"/>
      <c r="M49" s="18"/>
      <c r="P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J49" s="5"/>
      <c r="AK49" s="5"/>
      <c r="AL49" s="5"/>
    </row>
    <row r="50" spans="8:38" x14ac:dyDescent="0.45">
      <c r="H50" s="5"/>
      <c r="I50" s="5"/>
      <c r="J50" s="5"/>
      <c r="K50" s="5"/>
      <c r="M50" s="18"/>
      <c r="P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J50" s="5"/>
      <c r="AK50" s="5"/>
      <c r="AL50" s="5"/>
    </row>
    <row r="51" spans="8:38" x14ac:dyDescent="0.45">
      <c r="H51" s="5"/>
      <c r="I51" s="5"/>
      <c r="J51" s="5"/>
      <c r="K51" s="5"/>
      <c r="M51" s="18"/>
      <c r="P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J51" s="5"/>
      <c r="AK51" s="5"/>
      <c r="AL51" s="5"/>
    </row>
    <row r="52" spans="8:38" x14ac:dyDescent="0.45">
      <c r="H52" s="5"/>
      <c r="I52" s="5"/>
      <c r="J52" s="5"/>
      <c r="K52" s="5"/>
      <c r="M52" s="18"/>
      <c r="P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J52" s="5"/>
      <c r="AK52" s="5"/>
      <c r="AL52" s="5"/>
    </row>
    <row r="53" spans="8:38" x14ac:dyDescent="0.45">
      <c r="H53" s="5"/>
      <c r="I53" s="5"/>
      <c r="J53" s="5"/>
      <c r="K53" s="5"/>
      <c r="M53" s="18"/>
      <c r="P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J53" s="5"/>
      <c r="AK53" s="5"/>
      <c r="AL53" s="5"/>
    </row>
    <row r="54" spans="8:38" x14ac:dyDescent="0.45">
      <c r="H54" s="5"/>
      <c r="I54" s="5"/>
      <c r="J54" s="5"/>
      <c r="K54" s="5"/>
      <c r="M54" s="18"/>
      <c r="P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J54" s="5"/>
      <c r="AK54" s="5"/>
      <c r="AL54" s="5"/>
    </row>
    <row r="55" spans="8:38" x14ac:dyDescent="0.45">
      <c r="H55" s="5"/>
      <c r="I55" s="5"/>
      <c r="J55" s="5"/>
      <c r="K55" s="5"/>
      <c r="M55" s="18"/>
      <c r="P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J55" s="5"/>
      <c r="AK55" s="5"/>
      <c r="AL55" s="5"/>
    </row>
    <row r="56" spans="8:38" x14ac:dyDescent="0.45">
      <c r="H56" s="5"/>
      <c r="I56" s="5"/>
      <c r="J56" s="5"/>
      <c r="K56" s="5"/>
      <c r="M56" s="18"/>
      <c r="P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J56" s="5"/>
      <c r="AK56" s="5"/>
      <c r="AL56" s="5"/>
    </row>
    <row r="57" spans="8:38" x14ac:dyDescent="0.45">
      <c r="H57" s="5"/>
      <c r="I57" s="5"/>
      <c r="J57" s="5"/>
      <c r="K57" s="5"/>
      <c r="M57" s="18"/>
      <c r="P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J57" s="5"/>
      <c r="AK57" s="5"/>
      <c r="AL57" s="5"/>
    </row>
    <row r="58" spans="8:38" x14ac:dyDescent="0.45">
      <c r="H58" s="5"/>
      <c r="I58" s="5"/>
      <c r="J58" s="5"/>
      <c r="K58" s="5"/>
      <c r="M58" s="18"/>
      <c r="P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J58" s="5"/>
      <c r="AK58" s="5"/>
      <c r="AL58" s="5"/>
    </row>
    <row r="59" spans="8:38" x14ac:dyDescent="0.45">
      <c r="H59" s="5"/>
      <c r="I59" s="5"/>
      <c r="J59" s="5"/>
      <c r="K59" s="5"/>
      <c r="M59" s="18"/>
      <c r="P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J59" s="5"/>
      <c r="AK59" s="5"/>
      <c r="AL59" s="5"/>
    </row>
    <row r="60" spans="8:38" x14ac:dyDescent="0.45">
      <c r="H60" s="5"/>
      <c r="I60" s="5"/>
      <c r="J60" s="5"/>
      <c r="K60" s="5"/>
      <c r="M60" s="18"/>
      <c r="P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J60" s="5"/>
      <c r="AK60" s="5"/>
      <c r="AL60" s="5"/>
    </row>
    <row r="61" spans="8:38" x14ac:dyDescent="0.45">
      <c r="H61" s="5"/>
      <c r="I61" s="5"/>
      <c r="J61" s="5"/>
      <c r="K61" s="5"/>
      <c r="M61" s="18"/>
      <c r="P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J61" s="5"/>
      <c r="AK61" s="5"/>
      <c r="AL61" s="5"/>
    </row>
    <row r="62" spans="8:38" x14ac:dyDescent="0.45">
      <c r="H62" s="5"/>
      <c r="I62" s="5"/>
      <c r="J62" s="5"/>
      <c r="K62" s="5"/>
      <c r="M62" s="18"/>
      <c r="P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J62" s="5"/>
      <c r="AK62" s="5"/>
      <c r="AL62" s="5"/>
    </row>
    <row r="63" spans="8:38" x14ac:dyDescent="0.45">
      <c r="H63" s="5"/>
      <c r="I63" s="5"/>
      <c r="J63" s="5"/>
      <c r="K63" s="5"/>
      <c r="M63" s="18"/>
      <c r="P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J63" s="5"/>
      <c r="AK63" s="5"/>
      <c r="AL63" s="5"/>
    </row>
    <row r="64" spans="8:38" x14ac:dyDescent="0.45">
      <c r="H64" s="5"/>
      <c r="I64" s="5"/>
      <c r="J64" s="5"/>
      <c r="K64" s="5"/>
      <c r="M64" s="18"/>
      <c r="P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J64" s="5"/>
      <c r="AK64" s="5"/>
      <c r="AL64" s="5"/>
    </row>
    <row r="65" spans="8:38" x14ac:dyDescent="0.45">
      <c r="H65" s="5"/>
      <c r="I65" s="5"/>
      <c r="J65" s="5"/>
      <c r="K65" s="5"/>
      <c r="M65" s="18"/>
      <c r="P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J65" s="5"/>
      <c r="AK65" s="5"/>
      <c r="AL65" s="5"/>
    </row>
    <row r="66" spans="8:38" x14ac:dyDescent="0.45">
      <c r="H66" s="5"/>
      <c r="I66" s="5"/>
      <c r="J66" s="5"/>
      <c r="K66" s="5"/>
      <c r="M66" s="18"/>
      <c r="P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J66" s="5"/>
      <c r="AK66" s="5"/>
      <c r="AL66" s="5"/>
    </row>
    <row r="67" spans="8:38" x14ac:dyDescent="0.45">
      <c r="H67" s="5"/>
      <c r="I67" s="5"/>
      <c r="J67" s="5"/>
      <c r="K67" s="5"/>
      <c r="M67" s="18"/>
      <c r="P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J67" s="5"/>
      <c r="AK67" s="5"/>
      <c r="AL67" s="5"/>
    </row>
    <row r="68" spans="8:38" x14ac:dyDescent="0.45">
      <c r="H68" s="5"/>
      <c r="I68" s="5"/>
      <c r="J68" s="5"/>
      <c r="K68" s="5"/>
      <c r="M68" s="18"/>
      <c r="P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J68" s="5"/>
      <c r="AK68" s="5"/>
      <c r="AL68" s="5"/>
    </row>
    <row r="69" spans="8:38" x14ac:dyDescent="0.45">
      <c r="H69" s="5"/>
      <c r="I69" s="5"/>
      <c r="J69" s="5"/>
      <c r="K69" s="5"/>
      <c r="M69" s="18"/>
      <c r="P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J69" s="5"/>
      <c r="AK69" s="5"/>
      <c r="AL69" s="5"/>
    </row>
    <row r="70" spans="8:38" x14ac:dyDescent="0.45">
      <c r="H70" s="5"/>
      <c r="I70" s="5"/>
      <c r="J70" s="5"/>
      <c r="K70" s="5"/>
      <c r="M70" s="18"/>
      <c r="P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J70" s="5"/>
      <c r="AK70" s="5"/>
      <c r="AL70" s="5"/>
    </row>
    <row r="71" spans="8:38" x14ac:dyDescent="0.45">
      <c r="H71" s="5"/>
      <c r="I71" s="5"/>
      <c r="J71" s="5"/>
      <c r="K71" s="5"/>
      <c r="M71" s="18"/>
      <c r="P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J71" s="5"/>
      <c r="AK71" s="5"/>
      <c r="AL71" s="5"/>
    </row>
    <row r="72" spans="8:38" x14ac:dyDescent="0.45">
      <c r="H72" s="5"/>
      <c r="I72" s="5"/>
      <c r="J72" s="5"/>
      <c r="K72" s="5"/>
      <c r="M72" s="18"/>
      <c r="P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J72" s="5"/>
      <c r="AK72" s="5"/>
      <c r="AL72" s="5"/>
    </row>
    <row r="73" spans="8:38" x14ac:dyDescent="0.45">
      <c r="H73" s="5"/>
      <c r="I73" s="5"/>
      <c r="J73" s="5"/>
      <c r="K73" s="5"/>
      <c r="M73" s="18"/>
      <c r="P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J73" s="5"/>
      <c r="AK73" s="5"/>
      <c r="AL73" s="5"/>
    </row>
    <row r="74" spans="8:38" x14ac:dyDescent="0.45">
      <c r="H74" s="5"/>
      <c r="I74" s="5"/>
      <c r="J74" s="5"/>
      <c r="K74" s="5"/>
      <c r="M74" s="18"/>
      <c r="P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J74" s="5"/>
      <c r="AK74" s="5"/>
      <c r="AL74" s="5"/>
    </row>
    <row r="75" spans="8:38" x14ac:dyDescent="0.45">
      <c r="H75" s="5"/>
      <c r="I75" s="5"/>
      <c r="J75" s="5"/>
      <c r="K75" s="5"/>
      <c r="M75" s="18"/>
      <c r="P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J75" s="5"/>
      <c r="AK75" s="5"/>
      <c r="AL75" s="5"/>
    </row>
    <row r="76" spans="8:38" x14ac:dyDescent="0.45">
      <c r="H76" s="5"/>
      <c r="I76" s="5"/>
      <c r="J76" s="5"/>
      <c r="K76" s="5"/>
      <c r="M76" s="18"/>
      <c r="P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J76" s="5"/>
      <c r="AK76" s="5"/>
      <c r="AL76" s="5"/>
    </row>
    <row r="77" spans="8:38" x14ac:dyDescent="0.45">
      <c r="H77" s="5"/>
      <c r="I77" s="5"/>
      <c r="J77" s="5"/>
      <c r="K77" s="5"/>
      <c r="M77" s="18"/>
      <c r="P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J77" s="5"/>
      <c r="AK77" s="5"/>
      <c r="AL77" s="5"/>
    </row>
    <row r="78" spans="8:38" x14ac:dyDescent="0.45">
      <c r="H78" s="5"/>
      <c r="I78" s="5"/>
      <c r="J78" s="5"/>
      <c r="K78" s="5"/>
      <c r="M78" s="18"/>
      <c r="P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J78" s="5"/>
      <c r="AK78" s="5"/>
      <c r="AL78" s="5"/>
    </row>
    <row r="79" spans="8:38" x14ac:dyDescent="0.45">
      <c r="H79" s="5"/>
      <c r="I79" s="5"/>
      <c r="J79" s="5"/>
      <c r="K79" s="5"/>
      <c r="M79" s="18"/>
      <c r="P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J79" s="5"/>
      <c r="AK79" s="5"/>
      <c r="AL79" s="5"/>
    </row>
    <row r="80" spans="8:38" x14ac:dyDescent="0.45">
      <c r="H80" s="5"/>
      <c r="I80" s="5"/>
      <c r="J80" s="5"/>
      <c r="K80" s="5"/>
      <c r="M80" s="18"/>
      <c r="P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J80" s="5"/>
      <c r="AK80" s="5"/>
      <c r="AL80" s="5"/>
    </row>
    <row r="81" spans="8:38" x14ac:dyDescent="0.45">
      <c r="H81" s="5"/>
      <c r="I81" s="5"/>
      <c r="J81" s="5"/>
      <c r="K81" s="5"/>
      <c r="M81" s="18"/>
      <c r="P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J81" s="5"/>
      <c r="AK81" s="5"/>
      <c r="AL81" s="5"/>
    </row>
    <row r="82" spans="8:38" x14ac:dyDescent="0.45">
      <c r="H82" s="5"/>
      <c r="I82" s="5"/>
      <c r="J82" s="5"/>
      <c r="K82" s="5"/>
      <c r="M82" s="18"/>
      <c r="P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J82" s="5"/>
      <c r="AK82" s="5"/>
      <c r="AL82" s="5"/>
    </row>
    <row r="83" spans="8:38" x14ac:dyDescent="0.45">
      <c r="H83" s="5"/>
      <c r="I83" s="5"/>
      <c r="J83" s="5"/>
      <c r="K83" s="5"/>
      <c r="M83" s="18"/>
      <c r="P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J83" s="5"/>
      <c r="AK83" s="5"/>
      <c r="AL83" s="5"/>
    </row>
    <row r="84" spans="8:38" x14ac:dyDescent="0.45">
      <c r="H84" s="5"/>
      <c r="I84" s="5"/>
      <c r="J84" s="5"/>
      <c r="K84" s="5"/>
      <c r="M84" s="18"/>
      <c r="P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J84" s="5"/>
      <c r="AK84" s="5"/>
      <c r="AL84" s="5"/>
    </row>
    <row r="85" spans="8:38" x14ac:dyDescent="0.45">
      <c r="H85" s="5"/>
      <c r="I85" s="5"/>
      <c r="J85" s="5"/>
      <c r="K85" s="5"/>
      <c r="M85" s="18"/>
      <c r="P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J85" s="5"/>
      <c r="AK85" s="5"/>
      <c r="AL85" s="5"/>
    </row>
    <row r="86" spans="8:38" x14ac:dyDescent="0.45">
      <c r="H86" s="5"/>
      <c r="I86" s="5"/>
      <c r="J86" s="5"/>
      <c r="K86" s="5"/>
      <c r="M86" s="18"/>
      <c r="P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J86" s="5"/>
      <c r="AK86" s="5"/>
      <c r="AL86" s="5"/>
    </row>
    <row r="87" spans="8:38" x14ac:dyDescent="0.45">
      <c r="H87" s="5"/>
      <c r="I87" s="5"/>
      <c r="J87" s="5"/>
      <c r="K87" s="5"/>
      <c r="M87" s="18"/>
      <c r="P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J87" s="5"/>
      <c r="AK87" s="5"/>
      <c r="AL87" s="5"/>
    </row>
    <row r="88" spans="8:38" x14ac:dyDescent="0.45">
      <c r="H88" s="5"/>
      <c r="I88" s="5"/>
      <c r="J88" s="5"/>
      <c r="K88" s="5"/>
      <c r="M88" s="18"/>
      <c r="P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J88" s="5"/>
      <c r="AK88" s="5"/>
      <c r="AL88" s="5"/>
    </row>
    <row r="89" spans="8:38" x14ac:dyDescent="0.45">
      <c r="H89" s="5"/>
      <c r="I89" s="5"/>
      <c r="J89" s="5"/>
      <c r="K89" s="5"/>
      <c r="M89" s="18"/>
      <c r="P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J89" s="5"/>
      <c r="AK89" s="5"/>
      <c r="AL89" s="5"/>
    </row>
    <row r="90" spans="8:38" x14ac:dyDescent="0.45">
      <c r="H90" s="5"/>
      <c r="I90" s="5"/>
      <c r="J90" s="5"/>
      <c r="K90" s="5"/>
      <c r="M90" s="18"/>
      <c r="P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J90" s="5"/>
      <c r="AK90" s="5"/>
      <c r="AL90" s="5"/>
    </row>
    <row r="91" spans="8:38" x14ac:dyDescent="0.45">
      <c r="H91" s="5"/>
      <c r="I91" s="5"/>
      <c r="J91" s="5"/>
      <c r="K91" s="5"/>
      <c r="M91" s="18"/>
      <c r="P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J91" s="5"/>
      <c r="AK91" s="5"/>
      <c r="AL91" s="5"/>
    </row>
    <row r="92" spans="8:38" x14ac:dyDescent="0.45">
      <c r="H92" s="5"/>
      <c r="I92" s="5"/>
      <c r="J92" s="5"/>
      <c r="K92" s="5"/>
      <c r="M92" s="18"/>
      <c r="P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J92" s="5"/>
      <c r="AK92" s="5"/>
      <c r="AL92" s="5"/>
    </row>
    <row r="93" spans="8:38" x14ac:dyDescent="0.45">
      <c r="H93" s="5"/>
      <c r="I93" s="5"/>
      <c r="J93" s="5"/>
      <c r="K93" s="5"/>
      <c r="M93" s="18"/>
      <c r="P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J93" s="5"/>
      <c r="AK93" s="5"/>
      <c r="AL93" s="5"/>
    </row>
    <row r="94" spans="8:38" x14ac:dyDescent="0.45">
      <c r="H94" s="5"/>
      <c r="I94" s="5"/>
      <c r="J94" s="5"/>
      <c r="K94" s="5"/>
      <c r="M94" s="18"/>
      <c r="P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J94" s="5"/>
      <c r="AK94" s="5"/>
      <c r="AL94" s="5"/>
    </row>
    <row r="95" spans="8:38" x14ac:dyDescent="0.45">
      <c r="H95" s="5"/>
      <c r="I95" s="5"/>
      <c r="J95" s="5"/>
      <c r="K95" s="5"/>
      <c r="M95" s="18"/>
      <c r="P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J95" s="5"/>
      <c r="AK95" s="5"/>
      <c r="AL95" s="5"/>
    </row>
    <row r="96" spans="8:38" x14ac:dyDescent="0.45">
      <c r="H96" s="5"/>
      <c r="I96" s="5"/>
      <c r="J96" s="5"/>
      <c r="K96" s="5"/>
      <c r="M96" s="18"/>
      <c r="P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J96" s="5"/>
      <c r="AK96" s="5"/>
      <c r="AL96" s="5"/>
    </row>
    <row r="97" spans="8:38" x14ac:dyDescent="0.45">
      <c r="H97" s="5"/>
      <c r="I97" s="5"/>
      <c r="J97" s="5"/>
      <c r="K97" s="5"/>
      <c r="M97" s="18"/>
      <c r="P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J97" s="5"/>
      <c r="AK97" s="5"/>
      <c r="AL97" s="5"/>
    </row>
    <row r="98" spans="8:38" x14ac:dyDescent="0.45">
      <c r="H98" s="5"/>
      <c r="I98" s="5"/>
      <c r="J98" s="5"/>
      <c r="K98" s="5"/>
      <c r="M98" s="18"/>
      <c r="P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J98" s="5"/>
      <c r="AK98" s="5"/>
      <c r="AL98" s="5"/>
    </row>
    <row r="99" spans="8:38" x14ac:dyDescent="0.45">
      <c r="H99" s="5"/>
      <c r="I99" s="5"/>
      <c r="J99" s="5"/>
      <c r="K99" s="5"/>
      <c r="M99" s="18"/>
      <c r="P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J99" s="5"/>
      <c r="AK99" s="5"/>
      <c r="AL99" s="5"/>
    </row>
    <row r="100" spans="8:38" x14ac:dyDescent="0.45">
      <c r="H100" s="5"/>
      <c r="I100" s="5"/>
      <c r="J100" s="5"/>
      <c r="K100" s="5"/>
      <c r="M100" s="18"/>
      <c r="P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J100" s="5"/>
      <c r="AK100" s="5"/>
      <c r="AL100" s="5"/>
    </row>
    <row r="101" spans="8:38" x14ac:dyDescent="0.45">
      <c r="H101" s="5"/>
      <c r="I101" s="5"/>
      <c r="J101" s="5"/>
      <c r="K101" s="5"/>
      <c r="M101" s="18"/>
      <c r="P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J101" s="5"/>
      <c r="AK101" s="5"/>
      <c r="AL101" s="5"/>
    </row>
    <row r="102" spans="8:38" x14ac:dyDescent="0.45">
      <c r="H102" s="5"/>
      <c r="I102" s="5"/>
      <c r="J102" s="5"/>
      <c r="K102" s="5"/>
      <c r="M102" s="18"/>
      <c r="P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J102" s="5"/>
      <c r="AK102" s="5"/>
      <c r="AL102" s="5"/>
    </row>
    <row r="103" spans="8:38" x14ac:dyDescent="0.45">
      <c r="H103" s="5"/>
      <c r="I103" s="5"/>
      <c r="J103" s="5"/>
      <c r="K103" s="5"/>
      <c r="M103" s="18"/>
      <c r="P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J103" s="5"/>
      <c r="AK103" s="5"/>
      <c r="AL103" s="5"/>
    </row>
    <row r="104" spans="8:38" x14ac:dyDescent="0.45">
      <c r="H104" s="5"/>
      <c r="I104" s="5"/>
      <c r="J104" s="5"/>
      <c r="K104" s="5"/>
      <c r="M104" s="18"/>
      <c r="P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J104" s="5"/>
      <c r="AK104" s="5"/>
      <c r="AL104" s="5"/>
    </row>
    <row r="105" spans="8:38" x14ac:dyDescent="0.45">
      <c r="H105" s="5"/>
      <c r="I105" s="5"/>
      <c r="J105" s="5"/>
      <c r="K105" s="5"/>
      <c r="M105" s="18"/>
      <c r="P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J105" s="5"/>
      <c r="AK105" s="5"/>
      <c r="AL105" s="5"/>
    </row>
    <row r="106" spans="8:38" x14ac:dyDescent="0.45">
      <c r="H106" s="5"/>
      <c r="I106" s="5"/>
      <c r="J106" s="5"/>
      <c r="K106" s="5"/>
      <c r="M106" s="18"/>
      <c r="P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J106" s="5"/>
      <c r="AK106" s="5"/>
      <c r="AL106" s="5"/>
    </row>
    <row r="107" spans="8:38" x14ac:dyDescent="0.45">
      <c r="H107" s="5"/>
      <c r="I107" s="5"/>
      <c r="J107" s="5"/>
      <c r="K107" s="5"/>
      <c r="M107" s="18"/>
      <c r="P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J107" s="5"/>
      <c r="AK107" s="5"/>
      <c r="AL107" s="5"/>
    </row>
    <row r="108" spans="8:38" x14ac:dyDescent="0.45">
      <c r="H108" s="5"/>
      <c r="I108" s="5"/>
      <c r="J108" s="5"/>
      <c r="K108" s="5"/>
      <c r="M108" s="18"/>
      <c r="P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J108" s="5"/>
      <c r="AK108" s="5"/>
      <c r="AL108" s="5"/>
    </row>
    <row r="109" spans="8:38" x14ac:dyDescent="0.45">
      <c r="H109" s="5"/>
      <c r="I109" s="5"/>
      <c r="J109" s="5"/>
      <c r="K109" s="5"/>
      <c r="M109" s="18"/>
      <c r="P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J109" s="5"/>
      <c r="AK109" s="5"/>
      <c r="AL109" s="5"/>
    </row>
    <row r="110" spans="8:38" x14ac:dyDescent="0.45">
      <c r="H110" s="5"/>
      <c r="I110" s="5"/>
      <c r="J110" s="5"/>
      <c r="K110" s="5"/>
      <c r="M110" s="18"/>
      <c r="P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J110" s="5"/>
      <c r="AK110" s="5"/>
      <c r="AL110" s="5"/>
    </row>
    <row r="111" spans="8:38" x14ac:dyDescent="0.45">
      <c r="H111" s="5"/>
      <c r="I111" s="5"/>
      <c r="J111" s="5"/>
      <c r="K111" s="5"/>
      <c r="M111" s="18"/>
      <c r="P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J111" s="5"/>
      <c r="AK111" s="5"/>
      <c r="AL111" s="5"/>
    </row>
    <row r="112" spans="8:38" x14ac:dyDescent="0.45">
      <c r="H112" s="5"/>
      <c r="I112" s="5"/>
      <c r="J112" s="5"/>
      <c r="K112" s="5"/>
      <c r="M112" s="18"/>
      <c r="P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J112" s="5"/>
      <c r="AK112" s="5"/>
      <c r="AL112" s="5"/>
    </row>
    <row r="113" spans="8:38" x14ac:dyDescent="0.45">
      <c r="H113" s="5"/>
      <c r="I113" s="5"/>
      <c r="J113" s="5"/>
      <c r="K113" s="5"/>
      <c r="M113" s="18"/>
      <c r="P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J113" s="5"/>
      <c r="AK113" s="5"/>
      <c r="AL113" s="5"/>
    </row>
    <row r="114" spans="8:38" x14ac:dyDescent="0.45">
      <c r="H114" s="5"/>
      <c r="I114" s="5"/>
      <c r="J114" s="5"/>
      <c r="K114" s="5"/>
      <c r="M114" s="18"/>
      <c r="P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J114" s="5"/>
      <c r="AK114" s="5"/>
      <c r="AL114" s="5"/>
    </row>
    <row r="115" spans="8:38" x14ac:dyDescent="0.45">
      <c r="H115" s="5"/>
      <c r="I115" s="5"/>
      <c r="J115" s="5"/>
      <c r="K115" s="5"/>
      <c r="M115" s="18"/>
      <c r="P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J115" s="5"/>
      <c r="AK115" s="5"/>
      <c r="AL115" s="5"/>
    </row>
    <row r="116" spans="8:38" x14ac:dyDescent="0.45">
      <c r="H116" s="5"/>
      <c r="I116" s="5"/>
      <c r="J116" s="5"/>
      <c r="K116" s="5"/>
      <c r="M116" s="18"/>
      <c r="P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J116" s="5"/>
      <c r="AK116" s="5"/>
      <c r="AL116" s="5"/>
    </row>
    <row r="117" spans="8:38" x14ac:dyDescent="0.45">
      <c r="H117" s="5"/>
      <c r="I117" s="5"/>
      <c r="J117" s="5"/>
      <c r="K117" s="5"/>
      <c r="M117" s="18"/>
      <c r="P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J117" s="5"/>
      <c r="AK117" s="5"/>
      <c r="AL117" s="5"/>
    </row>
    <row r="118" spans="8:38" x14ac:dyDescent="0.45">
      <c r="H118" s="5"/>
      <c r="I118" s="5"/>
      <c r="J118" s="5"/>
      <c r="K118" s="5"/>
      <c r="M118" s="18"/>
      <c r="P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J118" s="5"/>
      <c r="AK118" s="5"/>
      <c r="AL118" s="5"/>
    </row>
    <row r="119" spans="8:38" x14ac:dyDescent="0.45">
      <c r="H119" s="5"/>
      <c r="I119" s="5"/>
      <c r="J119" s="5"/>
      <c r="K119" s="5"/>
      <c r="M119" s="18"/>
      <c r="P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J119" s="5"/>
      <c r="AK119" s="5"/>
      <c r="AL119" s="5"/>
    </row>
    <row r="120" spans="8:38" x14ac:dyDescent="0.45">
      <c r="H120" s="5"/>
      <c r="I120" s="5"/>
      <c r="J120" s="5"/>
      <c r="K120" s="5"/>
      <c r="M120" s="18"/>
      <c r="P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J120" s="5"/>
      <c r="AK120" s="5"/>
      <c r="AL120" s="5"/>
    </row>
    <row r="121" spans="8:38" x14ac:dyDescent="0.45">
      <c r="H121" s="5"/>
      <c r="I121" s="5"/>
      <c r="J121" s="5"/>
      <c r="K121" s="5"/>
      <c r="M121" s="18"/>
      <c r="P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J121" s="5"/>
      <c r="AL121" s="5"/>
    </row>
    <row r="122" spans="8:38" x14ac:dyDescent="0.45">
      <c r="H122" s="5"/>
      <c r="I122" s="5"/>
      <c r="J122" s="5"/>
      <c r="K122" s="5"/>
      <c r="M122" s="18"/>
      <c r="P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J122" s="5"/>
      <c r="AL122" s="5"/>
    </row>
    <row r="123" spans="8:38" x14ac:dyDescent="0.45">
      <c r="H123" s="5"/>
      <c r="I123" s="5"/>
      <c r="J123" s="5"/>
      <c r="K123" s="5"/>
      <c r="M123" s="18"/>
      <c r="P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J123" s="5"/>
      <c r="AL123" s="5"/>
    </row>
    <row r="124" spans="8:38" x14ac:dyDescent="0.45">
      <c r="H124" s="5"/>
      <c r="I124" s="5"/>
      <c r="J124" s="5"/>
      <c r="K124" s="5"/>
      <c r="M124" s="18"/>
      <c r="P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J124" s="5"/>
      <c r="AL124" s="5"/>
    </row>
    <row r="125" spans="8:38" x14ac:dyDescent="0.45">
      <c r="H125" s="5"/>
      <c r="I125" s="5"/>
      <c r="J125" s="5"/>
      <c r="K125" s="5"/>
      <c r="M125" s="18"/>
      <c r="P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J125" s="5"/>
      <c r="AL125" s="5"/>
    </row>
    <row r="126" spans="8:38" x14ac:dyDescent="0.45">
      <c r="H126" s="5"/>
      <c r="I126" s="5"/>
      <c r="J126" s="5"/>
      <c r="K126" s="5"/>
      <c r="M126" s="18"/>
      <c r="P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J126" s="5"/>
      <c r="AL126" s="5"/>
    </row>
    <row r="127" spans="8:38" x14ac:dyDescent="0.45">
      <c r="H127" s="5"/>
      <c r="I127" s="5"/>
      <c r="J127" s="5"/>
      <c r="K127" s="5"/>
      <c r="M127" s="18"/>
      <c r="P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J127" s="5"/>
      <c r="AL127" s="5"/>
    </row>
    <row r="128" spans="8:38" x14ac:dyDescent="0.45">
      <c r="H128" s="5"/>
      <c r="I128" s="5"/>
      <c r="J128" s="5"/>
      <c r="K128" s="5"/>
      <c r="M128" s="18"/>
      <c r="P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J128" s="5"/>
      <c r="AL128" s="5"/>
    </row>
    <row r="129" spans="8:38" x14ac:dyDescent="0.45">
      <c r="H129" s="5"/>
      <c r="I129" s="5"/>
      <c r="J129" s="5"/>
      <c r="K129" s="5"/>
      <c r="M129" s="18"/>
      <c r="P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J129" s="5"/>
      <c r="AL129" s="5"/>
    </row>
    <row r="130" spans="8:38" x14ac:dyDescent="0.45">
      <c r="H130" s="5"/>
      <c r="I130" s="5"/>
      <c r="J130" s="5"/>
      <c r="K130" s="5"/>
      <c r="M130" s="18"/>
      <c r="P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J130" s="5"/>
      <c r="AL130" s="5"/>
    </row>
    <row r="131" spans="8:38" x14ac:dyDescent="0.45">
      <c r="H131" s="5"/>
      <c r="I131" s="5"/>
      <c r="J131" s="5"/>
      <c r="K131" s="5"/>
      <c r="M131" s="18"/>
      <c r="P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J131" s="5"/>
      <c r="AL131" s="5"/>
    </row>
    <row r="132" spans="8:38" x14ac:dyDescent="0.45">
      <c r="H132" s="5"/>
      <c r="I132" s="5"/>
      <c r="J132" s="5"/>
      <c r="K132" s="5"/>
      <c r="M132" s="18"/>
      <c r="P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J132" s="5"/>
      <c r="AL132" s="5"/>
    </row>
    <row r="133" spans="8:38" x14ac:dyDescent="0.45">
      <c r="H133" s="5"/>
      <c r="I133" s="5"/>
      <c r="J133" s="5"/>
      <c r="K133" s="5"/>
      <c r="M133" s="18"/>
      <c r="P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J133" s="5"/>
      <c r="AL133" s="5"/>
    </row>
    <row r="134" spans="8:38" x14ac:dyDescent="0.45">
      <c r="H134" s="5"/>
      <c r="I134" s="5"/>
      <c r="J134" s="5"/>
      <c r="K134" s="5"/>
      <c r="M134" s="18"/>
      <c r="P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J134" s="5"/>
      <c r="AL134" s="5"/>
    </row>
    <row r="135" spans="8:38" x14ac:dyDescent="0.45">
      <c r="H135" s="5"/>
      <c r="I135" s="5"/>
      <c r="J135" s="5"/>
      <c r="K135" s="5"/>
      <c r="M135" s="18"/>
      <c r="P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J135" s="5"/>
      <c r="AL135" s="5"/>
    </row>
    <row r="136" spans="8:38" x14ac:dyDescent="0.45">
      <c r="H136" s="5"/>
      <c r="I136" s="5"/>
      <c r="J136" s="5"/>
      <c r="K136" s="5"/>
      <c r="M136" s="18"/>
      <c r="P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J136" s="5"/>
      <c r="AL136" s="5"/>
    </row>
    <row r="137" spans="8:38" x14ac:dyDescent="0.45">
      <c r="H137" s="5"/>
      <c r="I137" s="5"/>
      <c r="J137" s="5"/>
      <c r="K137" s="5"/>
      <c r="M137" s="18"/>
      <c r="P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J137" s="5"/>
      <c r="AL137" s="5"/>
    </row>
    <row r="138" spans="8:38" x14ac:dyDescent="0.45">
      <c r="H138" s="5"/>
      <c r="I138" s="5"/>
      <c r="J138" s="5"/>
      <c r="K138" s="5"/>
      <c r="M138" s="18"/>
      <c r="P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J138" s="5"/>
      <c r="AL138" s="5"/>
    </row>
    <row r="139" spans="8:38" x14ac:dyDescent="0.45">
      <c r="H139" s="5"/>
      <c r="I139" s="5"/>
      <c r="J139" s="5"/>
      <c r="K139" s="5"/>
      <c r="M139" s="18"/>
      <c r="P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J139" s="5"/>
      <c r="AL139" s="5"/>
    </row>
    <row r="140" spans="8:38" x14ac:dyDescent="0.45">
      <c r="H140" s="5"/>
      <c r="I140" s="5"/>
      <c r="J140" s="5"/>
      <c r="K140" s="5"/>
      <c r="M140" s="18"/>
      <c r="P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J140" s="5"/>
      <c r="AL140" s="5"/>
    </row>
  </sheetData>
  <conditionalFormatting sqref="AM1:AM1048576">
    <cfRule type="cellIs" dxfId="16" priority="2" operator="lessThan">
      <formula>0</formula>
    </cfRule>
  </conditionalFormatting>
  <conditionalFormatting sqref="AN31">
    <cfRule type="cellIs" dxfId="15" priority="1" operator="lessThan">
      <formula>0</formula>
    </cfRule>
  </conditionalFormatting>
  <printOptions gridLines="1"/>
  <pageMargins left="0.7" right="0.7" top="1.3958333333333333" bottom="0.75" header="0.3" footer="0.3"/>
  <pageSetup paperSize="5" scale="66" fitToHeight="0" orientation="landscape" r:id="rId1"/>
  <headerFooter>
    <oddHeader>&amp;C&amp;"-,Bold"&amp;14NORTH SHELBY WATER COMPANY
DEPRECIATION SCHEDULE 
SUMMARY SHEET
DECEMBER 31, 2021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AN140"/>
  <sheetViews>
    <sheetView zoomScale="90" zoomScaleNormal="90" workbookViewId="0">
      <selection activeCell="K32" sqref="K32"/>
    </sheetView>
  </sheetViews>
  <sheetFormatPr defaultRowHeight="14.25" x14ac:dyDescent="0.45"/>
  <cols>
    <col min="1" max="1" width="39.1328125" bestFit="1" customWidth="1"/>
    <col min="2" max="2" width="11.59765625" style="4" bestFit="1" customWidth="1"/>
    <col min="3" max="3" width="3.265625" style="2" bestFit="1" customWidth="1"/>
    <col min="4" max="4" width="3.73046875" style="2" bestFit="1" customWidth="1"/>
    <col min="5" max="5" width="2.73046875" style="2" bestFit="1" customWidth="1"/>
    <col min="6" max="7" width="1.73046875" customWidth="1"/>
    <col min="8" max="8" width="11.1328125" bestFit="1" customWidth="1"/>
    <col min="9" max="9" width="10.3984375" bestFit="1" customWidth="1"/>
    <col min="10" max="10" width="12.59765625" bestFit="1" customWidth="1"/>
    <col min="11" max="11" width="11.1328125" bestFit="1" customWidth="1"/>
    <col min="12" max="12" width="12" style="6" bestFit="1" customWidth="1"/>
    <col min="13" max="13" width="11.59765625" style="17" bestFit="1" customWidth="1"/>
    <col min="14" max="15" width="1.73046875" customWidth="1"/>
    <col min="16" max="16" width="11.1328125" bestFit="1" customWidth="1"/>
    <col min="17" max="17" width="1.73046875" customWidth="1"/>
    <col min="18" max="18" width="10.73046875" hidden="1" customWidth="1"/>
    <col min="19" max="30" width="5.59765625" hidden="1" customWidth="1"/>
    <col min="31" max="31" width="10" bestFit="1" customWidth="1"/>
    <col min="32" max="32" width="11.73046875" bestFit="1" customWidth="1"/>
    <col min="33" max="33" width="5.265625" bestFit="1" customWidth="1"/>
    <col min="34" max="34" width="5.59765625" style="6" bestFit="1" customWidth="1"/>
    <col min="35" max="35" width="13.1328125" style="6" bestFit="1" customWidth="1"/>
    <col min="36" max="36" width="2.73046875" customWidth="1"/>
    <col min="37" max="38" width="13.86328125" bestFit="1" customWidth="1"/>
    <col min="39" max="39" width="11.1328125" bestFit="1" customWidth="1"/>
    <col min="40" max="40" width="13.3984375" style="5" bestFit="1" customWidth="1"/>
  </cols>
  <sheetData>
    <row r="1" spans="1:40" s="1" customFormat="1" x14ac:dyDescent="0.45">
      <c r="B1" s="4"/>
      <c r="C1" s="2"/>
      <c r="D1" s="2"/>
      <c r="E1" s="2"/>
      <c r="H1" s="21" t="s">
        <v>0</v>
      </c>
      <c r="I1" s="21"/>
      <c r="J1" s="21"/>
      <c r="K1" s="21" t="s">
        <v>1</v>
      </c>
      <c r="L1" s="23">
        <v>2021</v>
      </c>
      <c r="M1" s="21" t="s">
        <v>16</v>
      </c>
      <c r="N1" s="21"/>
      <c r="O1" s="21"/>
      <c r="P1" s="21" t="s">
        <v>2</v>
      </c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2"/>
      <c r="AI1" s="23">
        <v>2021</v>
      </c>
      <c r="AJ1" s="21"/>
      <c r="AK1" s="1" t="s">
        <v>400</v>
      </c>
      <c r="AL1" s="21" t="s">
        <v>9</v>
      </c>
      <c r="AM1" s="21" t="s">
        <v>11</v>
      </c>
      <c r="AN1" s="56" t="s">
        <v>464</v>
      </c>
    </row>
    <row r="2" spans="1:40" s="1" customFormat="1" x14ac:dyDescent="0.45">
      <c r="B2" s="4"/>
      <c r="C2" s="2"/>
      <c r="D2" s="2"/>
      <c r="E2" s="2"/>
      <c r="H2" s="21" t="s">
        <v>3</v>
      </c>
      <c r="I2" s="21" t="s">
        <v>4</v>
      </c>
      <c r="J2" s="21" t="s">
        <v>5</v>
      </c>
      <c r="K2" s="21" t="s">
        <v>3</v>
      </c>
      <c r="L2" s="23" t="s">
        <v>399</v>
      </c>
      <c r="M2" s="21" t="s">
        <v>17</v>
      </c>
      <c r="N2" s="21"/>
      <c r="O2" s="21"/>
      <c r="P2" s="21" t="s">
        <v>6</v>
      </c>
      <c r="Q2" s="21"/>
      <c r="R2" s="21" t="s">
        <v>0</v>
      </c>
      <c r="S2" s="21">
        <v>2006</v>
      </c>
      <c r="T2" s="21">
        <v>2007</v>
      </c>
      <c r="U2" s="21">
        <v>2008</v>
      </c>
      <c r="V2" s="21">
        <v>2009</v>
      </c>
      <c r="W2" s="21">
        <v>2010</v>
      </c>
      <c r="X2" s="21">
        <v>2011</v>
      </c>
      <c r="Y2" s="21">
        <v>2012</v>
      </c>
      <c r="Z2" s="21">
        <v>2013</v>
      </c>
      <c r="AA2" s="21">
        <v>2014</v>
      </c>
      <c r="AB2" s="21">
        <v>2015</v>
      </c>
      <c r="AC2" s="21">
        <v>2016</v>
      </c>
      <c r="AD2" s="21">
        <v>2017</v>
      </c>
      <c r="AE2" s="21">
        <v>2018</v>
      </c>
      <c r="AF2" s="21">
        <v>2019</v>
      </c>
      <c r="AG2" s="21">
        <v>2020</v>
      </c>
      <c r="AH2" s="23">
        <v>2021</v>
      </c>
      <c r="AI2" s="23" t="s">
        <v>5</v>
      </c>
      <c r="AJ2" s="21"/>
      <c r="AK2" s="1" t="s">
        <v>401</v>
      </c>
      <c r="AL2" s="21" t="s">
        <v>10</v>
      </c>
      <c r="AM2" s="21" t="s">
        <v>6</v>
      </c>
      <c r="AN2" s="56" t="s">
        <v>465</v>
      </c>
    </row>
    <row r="3" spans="1:40" x14ac:dyDescent="0.45">
      <c r="A3" s="3" t="s">
        <v>269</v>
      </c>
      <c r="B3" s="28" t="s">
        <v>17</v>
      </c>
      <c r="C3" s="29" t="s">
        <v>20</v>
      </c>
    </row>
    <row r="4" spans="1:40" x14ac:dyDescent="0.45">
      <c r="A4" s="25" t="s">
        <v>293</v>
      </c>
      <c r="B4" s="26"/>
      <c r="C4" s="27">
        <v>7</v>
      </c>
      <c r="D4" s="4" t="s">
        <v>12</v>
      </c>
      <c r="E4" s="4" t="s">
        <v>13</v>
      </c>
      <c r="H4" s="24">
        <v>137.77000000000001</v>
      </c>
      <c r="I4" s="5"/>
      <c r="J4" s="5"/>
      <c r="K4" s="5"/>
      <c r="L4" s="14"/>
      <c r="M4" s="70"/>
      <c r="P4" s="5">
        <f>+K4</f>
        <v>0</v>
      </c>
      <c r="R4" s="13">
        <v>137.77000000000001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5">
        <v>0</v>
      </c>
      <c r="AG4" s="5">
        <v>0</v>
      </c>
      <c r="AH4" s="6">
        <f>+IF(P4-AG4-S4-R4-T4-U4-V4-W4-X4-Y4-Z4-AA4-AB4-AC4-AD4-AE4-AF4&gt;1,ROUND(P4/C4,2),0)</f>
        <v>0</v>
      </c>
      <c r="AI4" s="14"/>
      <c r="AJ4" s="5"/>
      <c r="AK4" s="5">
        <f>+AL4-AI4-AH4</f>
        <v>137.77000000000001</v>
      </c>
      <c r="AL4" s="5">
        <f t="shared" ref="AL4:AL10" si="0">SUM(R4:AI4)</f>
        <v>137.77000000000001</v>
      </c>
      <c r="AM4" s="11">
        <f t="shared" ref="AM4:AM30" si="1">+P4-AL4</f>
        <v>-137.77000000000001</v>
      </c>
      <c r="AN4" s="5">
        <f>IF(AM4=0,AL4,0)</f>
        <v>0</v>
      </c>
    </row>
    <row r="5" spans="1:40" x14ac:dyDescent="0.45">
      <c r="A5" s="25" t="s">
        <v>294</v>
      </c>
      <c r="B5" s="26"/>
      <c r="C5" s="27">
        <v>7</v>
      </c>
      <c r="D5" s="4" t="s">
        <v>12</v>
      </c>
      <c r="E5" s="4" t="s">
        <v>13</v>
      </c>
      <c r="H5" s="24">
        <v>1021.56</v>
      </c>
      <c r="I5" s="5"/>
      <c r="J5" s="5"/>
      <c r="K5" s="5"/>
      <c r="L5" s="14"/>
      <c r="M5" s="70"/>
      <c r="P5" s="5">
        <f t="shared" ref="P5:P8" si="2">+K5</f>
        <v>0</v>
      </c>
      <c r="R5" s="13">
        <v>1021.56</v>
      </c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5">
        <v>0</v>
      </c>
      <c r="AG5" s="5">
        <v>0</v>
      </c>
      <c r="AH5" s="6">
        <f t="shared" ref="AH5:AH30" si="3">+IF(P5-AG5-S5-R5-T5-U5-V5-W5-X5-Y5-Z5-AA5-AB5-AC5-AD5-AE5-AF5&gt;1,ROUND(P5/C5,2),0)</f>
        <v>0</v>
      </c>
      <c r="AI5" s="14"/>
      <c r="AJ5" s="5"/>
      <c r="AK5" s="5">
        <f t="shared" ref="AK5:AK30" si="4">+AL5-AI5-AH5</f>
        <v>1021.56</v>
      </c>
      <c r="AL5" s="5">
        <f t="shared" si="0"/>
        <v>1021.56</v>
      </c>
      <c r="AM5" s="11">
        <f t="shared" si="1"/>
        <v>-1021.56</v>
      </c>
      <c r="AN5" s="5">
        <f t="shared" ref="AN5:AN30" si="5">IF(AM5=0,AL5,0)</f>
        <v>0</v>
      </c>
    </row>
    <row r="6" spans="1:40" x14ac:dyDescent="0.45">
      <c r="A6" s="25" t="s">
        <v>295</v>
      </c>
      <c r="B6" s="26"/>
      <c r="C6" s="27">
        <v>5</v>
      </c>
      <c r="D6" s="4" t="s">
        <v>12</v>
      </c>
      <c r="E6" s="4" t="s">
        <v>13</v>
      </c>
      <c r="H6" s="24">
        <v>2309.42</v>
      </c>
      <c r="I6" s="5"/>
      <c r="J6" s="5">
        <v>2309.42</v>
      </c>
      <c r="K6" s="5"/>
      <c r="L6" s="14"/>
      <c r="M6" s="70">
        <v>2019</v>
      </c>
      <c r="P6" s="5">
        <f t="shared" si="2"/>
        <v>0</v>
      </c>
      <c r="R6" s="13">
        <v>2309.42</v>
      </c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84">
        <v>-2309.42</v>
      </c>
      <c r="AG6" s="5">
        <v>0</v>
      </c>
      <c r="AH6" s="6">
        <f t="shared" si="3"/>
        <v>0</v>
      </c>
      <c r="AI6" s="14"/>
      <c r="AJ6" s="5"/>
      <c r="AK6" s="5">
        <f t="shared" si="4"/>
        <v>0</v>
      </c>
      <c r="AL6" s="5">
        <f t="shared" si="0"/>
        <v>0</v>
      </c>
      <c r="AM6" s="11">
        <f t="shared" si="1"/>
        <v>0</v>
      </c>
      <c r="AN6" s="5">
        <f t="shared" si="5"/>
        <v>0</v>
      </c>
    </row>
    <row r="7" spans="1:40" x14ac:dyDescent="0.45">
      <c r="A7" s="25" t="s">
        <v>296</v>
      </c>
      <c r="B7" s="26"/>
      <c r="C7" s="27">
        <v>5</v>
      </c>
      <c r="D7" s="4" t="s">
        <v>12</v>
      </c>
      <c r="E7" s="4" t="s">
        <v>13</v>
      </c>
      <c r="H7" s="24">
        <v>545</v>
      </c>
      <c r="I7" s="5"/>
      <c r="J7" s="5">
        <v>545</v>
      </c>
      <c r="K7" s="5"/>
      <c r="L7" s="14"/>
      <c r="M7" s="70">
        <v>2019</v>
      </c>
      <c r="P7" s="5">
        <f t="shared" si="2"/>
        <v>0</v>
      </c>
      <c r="R7" s="13">
        <v>545</v>
      </c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84">
        <v>-545</v>
      </c>
      <c r="AG7" s="5">
        <v>0</v>
      </c>
      <c r="AH7" s="6">
        <f t="shared" si="3"/>
        <v>0</v>
      </c>
      <c r="AI7" s="14"/>
      <c r="AJ7" s="5"/>
      <c r="AK7" s="5">
        <f t="shared" si="4"/>
        <v>0</v>
      </c>
      <c r="AL7" s="5">
        <f t="shared" si="0"/>
        <v>0</v>
      </c>
      <c r="AM7" s="11">
        <f t="shared" si="1"/>
        <v>0</v>
      </c>
      <c r="AN7" s="5">
        <f t="shared" si="5"/>
        <v>0</v>
      </c>
    </row>
    <row r="8" spans="1:40" x14ac:dyDescent="0.45">
      <c r="A8" s="25" t="s">
        <v>297</v>
      </c>
      <c r="B8" s="26"/>
      <c r="C8" s="27">
        <v>5</v>
      </c>
      <c r="D8" s="4" t="s">
        <v>12</v>
      </c>
      <c r="E8" s="4" t="s">
        <v>13</v>
      </c>
      <c r="H8" s="24">
        <v>524.70000000000005</v>
      </c>
      <c r="I8" s="5"/>
      <c r="J8" s="5"/>
      <c r="K8" s="5"/>
      <c r="L8" s="14"/>
      <c r="M8" s="70"/>
      <c r="P8" s="5">
        <f t="shared" si="2"/>
        <v>0</v>
      </c>
      <c r="R8" s="13">
        <v>524.70000000000005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84"/>
      <c r="AG8" s="5">
        <v>0</v>
      </c>
      <c r="AH8" s="6">
        <f t="shared" si="3"/>
        <v>0</v>
      </c>
      <c r="AI8" s="14"/>
      <c r="AJ8" s="5"/>
      <c r="AK8" s="5">
        <f t="shared" si="4"/>
        <v>524.70000000000005</v>
      </c>
      <c r="AL8" s="5">
        <f t="shared" si="0"/>
        <v>524.70000000000005</v>
      </c>
      <c r="AM8" s="11">
        <f t="shared" si="1"/>
        <v>-524.70000000000005</v>
      </c>
      <c r="AN8" s="5">
        <f t="shared" si="5"/>
        <v>0</v>
      </c>
    </row>
    <row r="9" spans="1:40" x14ac:dyDescent="0.45">
      <c r="A9" s="25" t="s">
        <v>298</v>
      </c>
      <c r="B9" s="26">
        <v>35054</v>
      </c>
      <c r="C9" s="27">
        <v>5</v>
      </c>
      <c r="D9" s="4" t="s">
        <v>12</v>
      </c>
      <c r="E9" s="4" t="s">
        <v>13</v>
      </c>
      <c r="H9" s="24">
        <v>206.7</v>
      </c>
      <c r="I9" s="5"/>
      <c r="J9" s="5">
        <v>206.7</v>
      </c>
      <c r="K9" s="5"/>
      <c r="L9" s="14"/>
      <c r="M9" s="70">
        <v>2019</v>
      </c>
      <c r="P9" s="5">
        <f>+K9</f>
        <v>0</v>
      </c>
      <c r="R9" s="13">
        <v>206.7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84">
        <v>-206.7</v>
      </c>
      <c r="AG9" s="5">
        <v>0</v>
      </c>
      <c r="AH9" s="6">
        <f t="shared" si="3"/>
        <v>0</v>
      </c>
      <c r="AI9" s="14"/>
      <c r="AJ9" s="5"/>
      <c r="AK9" s="5">
        <f t="shared" si="4"/>
        <v>0</v>
      </c>
      <c r="AL9" s="5">
        <f t="shared" si="0"/>
        <v>0</v>
      </c>
      <c r="AM9" s="11">
        <f t="shared" si="1"/>
        <v>0</v>
      </c>
      <c r="AN9" s="5">
        <f t="shared" si="5"/>
        <v>0</v>
      </c>
    </row>
    <row r="10" spans="1:40" x14ac:dyDescent="0.45">
      <c r="A10" s="25" t="s">
        <v>299</v>
      </c>
      <c r="B10" s="26">
        <v>35247</v>
      </c>
      <c r="C10" s="27">
        <v>30</v>
      </c>
      <c r="D10" s="4" t="s">
        <v>12</v>
      </c>
      <c r="E10" s="4" t="s">
        <v>13</v>
      </c>
      <c r="H10" s="24">
        <v>895</v>
      </c>
      <c r="I10" s="5"/>
      <c r="J10" s="5">
        <v>895</v>
      </c>
      <c r="K10" s="5"/>
      <c r="L10" s="14"/>
      <c r="M10" s="70">
        <v>2019</v>
      </c>
      <c r="P10" s="5">
        <f t="shared" ref="P10:P30" si="6">+K10</f>
        <v>0</v>
      </c>
      <c r="R10" s="13">
        <v>283.39</v>
      </c>
      <c r="S10" s="13">
        <v>29.83</v>
      </c>
      <c r="T10" s="13">
        <v>29.83</v>
      </c>
      <c r="U10" s="13">
        <v>29.83</v>
      </c>
      <c r="V10" s="13">
        <v>29.83</v>
      </c>
      <c r="W10" s="13">
        <v>29.83</v>
      </c>
      <c r="X10" s="13">
        <v>29.83</v>
      </c>
      <c r="Y10" s="13">
        <v>29.83</v>
      </c>
      <c r="Z10" s="13">
        <v>29.83</v>
      </c>
      <c r="AA10" s="13">
        <v>372.97</v>
      </c>
      <c r="AB10" s="13">
        <v>0</v>
      </c>
      <c r="AC10" s="13">
        <v>0</v>
      </c>
      <c r="AD10" s="13"/>
      <c r="AE10" s="13"/>
      <c r="AF10" s="84">
        <v>-895</v>
      </c>
      <c r="AG10" s="5">
        <v>0</v>
      </c>
      <c r="AH10" s="6">
        <f t="shared" si="3"/>
        <v>0</v>
      </c>
      <c r="AI10" s="14"/>
      <c r="AJ10" s="5"/>
      <c r="AK10" s="5">
        <f t="shared" si="4"/>
        <v>-1.1368683772161603E-13</v>
      </c>
      <c r="AL10" s="5">
        <f t="shared" si="0"/>
        <v>-1.1368683772161603E-13</v>
      </c>
      <c r="AM10" s="11">
        <f t="shared" si="1"/>
        <v>1.1368683772161603E-13</v>
      </c>
      <c r="AN10" s="5">
        <f t="shared" si="5"/>
        <v>0</v>
      </c>
    </row>
    <row r="11" spans="1:40" x14ac:dyDescent="0.45">
      <c r="A11" s="25" t="s">
        <v>300</v>
      </c>
      <c r="B11" s="26">
        <v>35490</v>
      </c>
      <c r="C11" s="27">
        <v>7</v>
      </c>
      <c r="D11" s="4" t="s">
        <v>12</v>
      </c>
      <c r="E11" s="4" t="s">
        <v>13</v>
      </c>
      <c r="H11" s="24">
        <v>6349.4</v>
      </c>
      <c r="I11" s="5"/>
      <c r="J11" s="5">
        <v>6349.4</v>
      </c>
      <c r="K11" s="5"/>
      <c r="L11" s="14"/>
      <c r="M11" s="70">
        <v>2018</v>
      </c>
      <c r="P11" s="5">
        <f t="shared" si="6"/>
        <v>0</v>
      </c>
      <c r="R11" s="13">
        <v>6349.4</v>
      </c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>
        <v>-6349.4</v>
      </c>
      <c r="AF11" s="84"/>
      <c r="AG11" s="5">
        <v>0</v>
      </c>
      <c r="AH11" s="6">
        <f t="shared" si="3"/>
        <v>0</v>
      </c>
      <c r="AI11" s="14"/>
      <c r="AJ11" s="5"/>
      <c r="AK11" s="5">
        <f t="shared" si="4"/>
        <v>0</v>
      </c>
      <c r="AL11" s="5">
        <f t="shared" ref="AL11:AL30" si="7">SUM(R11:AI11)</f>
        <v>0</v>
      </c>
      <c r="AM11" s="11">
        <f t="shared" si="1"/>
        <v>0</v>
      </c>
      <c r="AN11" s="5">
        <f t="shared" si="5"/>
        <v>0</v>
      </c>
    </row>
    <row r="12" spans="1:40" x14ac:dyDescent="0.45">
      <c r="A12" s="25" t="s">
        <v>273</v>
      </c>
      <c r="B12" s="26">
        <v>35704</v>
      </c>
      <c r="C12" s="27">
        <v>5</v>
      </c>
      <c r="D12" s="4" t="s">
        <v>12</v>
      </c>
      <c r="E12" s="4" t="s">
        <v>13</v>
      </c>
      <c r="H12" s="24">
        <v>11641.36</v>
      </c>
      <c r="I12" s="5"/>
      <c r="J12" s="5">
        <v>11641.36</v>
      </c>
      <c r="K12" s="5"/>
      <c r="L12" s="14"/>
      <c r="M12" s="70">
        <v>2019</v>
      </c>
      <c r="P12" s="5">
        <f t="shared" si="6"/>
        <v>0</v>
      </c>
      <c r="R12" s="13">
        <v>11641.36</v>
      </c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84">
        <v>-11641.36</v>
      </c>
      <c r="AG12" s="5">
        <v>0</v>
      </c>
      <c r="AH12" s="6">
        <f t="shared" si="3"/>
        <v>0</v>
      </c>
      <c r="AI12" s="14"/>
      <c r="AJ12" s="5"/>
      <c r="AK12" s="5">
        <f t="shared" si="4"/>
        <v>0</v>
      </c>
      <c r="AL12" s="5">
        <f t="shared" si="7"/>
        <v>0</v>
      </c>
      <c r="AM12" s="11">
        <f t="shared" si="1"/>
        <v>0</v>
      </c>
      <c r="AN12" s="5">
        <f t="shared" si="5"/>
        <v>0</v>
      </c>
    </row>
    <row r="13" spans="1:40" x14ac:dyDescent="0.45">
      <c r="A13" s="25" t="s">
        <v>301</v>
      </c>
      <c r="B13" s="26">
        <v>35991</v>
      </c>
      <c r="C13" s="27">
        <v>5</v>
      </c>
      <c r="D13" s="4" t="s">
        <v>12</v>
      </c>
      <c r="E13" s="4" t="s">
        <v>13</v>
      </c>
      <c r="H13" s="24">
        <v>1654.95</v>
      </c>
      <c r="I13" s="5"/>
      <c r="J13" s="5">
        <v>1654.95</v>
      </c>
      <c r="K13" s="5"/>
      <c r="L13" s="14"/>
      <c r="M13" s="70">
        <v>2019</v>
      </c>
      <c r="P13" s="5">
        <f t="shared" si="6"/>
        <v>0</v>
      </c>
      <c r="R13" s="13">
        <v>1654.95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84">
        <v>-1654.95</v>
      </c>
      <c r="AG13" s="5">
        <v>0</v>
      </c>
      <c r="AH13" s="6">
        <f t="shared" si="3"/>
        <v>0</v>
      </c>
      <c r="AI13" s="14"/>
      <c r="AJ13" s="5"/>
      <c r="AK13" s="5">
        <f t="shared" si="4"/>
        <v>0</v>
      </c>
      <c r="AL13" s="5">
        <f t="shared" si="7"/>
        <v>0</v>
      </c>
      <c r="AM13" s="11">
        <f t="shared" si="1"/>
        <v>0</v>
      </c>
      <c r="AN13" s="5">
        <f t="shared" si="5"/>
        <v>0</v>
      </c>
    </row>
    <row r="14" spans="1:40" x14ac:dyDescent="0.45">
      <c r="A14" s="25" t="s">
        <v>302</v>
      </c>
      <c r="B14" s="26">
        <v>36207</v>
      </c>
      <c r="C14" s="27">
        <v>7</v>
      </c>
      <c r="D14" s="4" t="s">
        <v>12</v>
      </c>
      <c r="E14" s="4" t="s">
        <v>13</v>
      </c>
      <c r="H14" s="24">
        <v>83.74</v>
      </c>
      <c r="I14" s="5"/>
      <c r="J14" s="5"/>
      <c r="K14" s="5"/>
      <c r="L14" s="14"/>
      <c r="M14" s="70"/>
      <c r="P14" s="5">
        <f t="shared" si="6"/>
        <v>0</v>
      </c>
      <c r="R14" s="13">
        <v>77.739999999999995</v>
      </c>
      <c r="S14" s="13">
        <v>6</v>
      </c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84"/>
      <c r="AG14" s="5">
        <v>0</v>
      </c>
      <c r="AH14" s="6">
        <f t="shared" si="3"/>
        <v>0</v>
      </c>
      <c r="AI14" s="14"/>
      <c r="AJ14" s="5"/>
      <c r="AK14" s="5">
        <f t="shared" si="4"/>
        <v>83.74</v>
      </c>
      <c r="AL14" s="5">
        <f t="shared" si="7"/>
        <v>83.74</v>
      </c>
      <c r="AM14" s="11">
        <f t="shared" si="1"/>
        <v>-83.74</v>
      </c>
      <c r="AN14" s="5">
        <f t="shared" si="5"/>
        <v>0</v>
      </c>
    </row>
    <row r="15" spans="1:40" x14ac:dyDescent="0.45">
      <c r="A15" s="25" t="s">
        <v>294</v>
      </c>
      <c r="B15" s="26"/>
      <c r="C15" s="27">
        <v>7</v>
      </c>
      <c r="D15" s="4" t="s">
        <v>12</v>
      </c>
      <c r="E15" s="4" t="s">
        <v>13</v>
      </c>
      <c r="H15" s="24">
        <v>294.93</v>
      </c>
      <c r="I15" s="5"/>
      <c r="J15" s="5"/>
      <c r="K15" s="5"/>
      <c r="L15" s="14"/>
      <c r="M15" s="70"/>
      <c r="P15" s="5">
        <f t="shared" si="6"/>
        <v>0</v>
      </c>
      <c r="R15" s="13">
        <v>273.85000000000002</v>
      </c>
      <c r="S15" s="13">
        <v>21.08</v>
      </c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84"/>
      <c r="AG15" s="5">
        <v>0</v>
      </c>
      <c r="AH15" s="6">
        <f t="shared" si="3"/>
        <v>0</v>
      </c>
      <c r="AI15" s="14"/>
      <c r="AJ15" s="5"/>
      <c r="AK15" s="5">
        <f t="shared" si="4"/>
        <v>294.93</v>
      </c>
      <c r="AL15" s="5">
        <f t="shared" si="7"/>
        <v>294.93</v>
      </c>
      <c r="AM15" s="11">
        <f t="shared" si="1"/>
        <v>-294.93</v>
      </c>
      <c r="AN15" s="5">
        <f t="shared" si="5"/>
        <v>0</v>
      </c>
    </row>
    <row r="16" spans="1:40" x14ac:dyDescent="0.45">
      <c r="A16" s="25" t="s">
        <v>303</v>
      </c>
      <c r="B16" s="26">
        <v>36391</v>
      </c>
      <c r="C16" s="27">
        <v>5</v>
      </c>
      <c r="D16" s="4" t="s">
        <v>12</v>
      </c>
      <c r="E16" s="4" t="s">
        <v>13</v>
      </c>
      <c r="H16" s="24">
        <v>1867.6</v>
      </c>
      <c r="I16" s="5"/>
      <c r="J16" s="5">
        <v>1867.6</v>
      </c>
      <c r="K16" s="5"/>
      <c r="L16" s="14"/>
      <c r="M16" s="70">
        <v>2019</v>
      </c>
      <c r="P16" s="5">
        <f t="shared" si="6"/>
        <v>0</v>
      </c>
      <c r="R16" s="13">
        <v>1867.6</v>
      </c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84">
        <v>-1867.6</v>
      </c>
      <c r="AG16" s="5">
        <v>0</v>
      </c>
      <c r="AH16" s="6">
        <f t="shared" si="3"/>
        <v>0</v>
      </c>
      <c r="AI16" s="14"/>
      <c r="AJ16" s="5"/>
      <c r="AK16" s="5">
        <f t="shared" si="4"/>
        <v>0</v>
      </c>
      <c r="AL16" s="5">
        <f t="shared" si="7"/>
        <v>0</v>
      </c>
      <c r="AM16" s="11">
        <f t="shared" si="1"/>
        <v>0</v>
      </c>
      <c r="AN16" s="5">
        <f t="shared" si="5"/>
        <v>0</v>
      </c>
    </row>
    <row r="17" spans="1:40" x14ac:dyDescent="0.45">
      <c r="A17" s="25" t="s">
        <v>304</v>
      </c>
      <c r="B17" s="26">
        <v>36808</v>
      </c>
      <c r="C17" s="27">
        <v>5</v>
      </c>
      <c r="D17" s="4" t="s">
        <v>12</v>
      </c>
      <c r="E17" s="4" t="s">
        <v>13</v>
      </c>
      <c r="H17" s="24">
        <v>2146.5100000000002</v>
      </c>
      <c r="I17" s="5"/>
      <c r="J17" s="5">
        <v>2146.5100000000002</v>
      </c>
      <c r="K17" s="5"/>
      <c r="L17" s="14"/>
      <c r="M17" s="70">
        <v>2019</v>
      </c>
      <c r="P17" s="5">
        <f t="shared" si="6"/>
        <v>0</v>
      </c>
      <c r="R17" s="13">
        <v>2146.5100000000002</v>
      </c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84">
        <v>-2146.5100000000002</v>
      </c>
      <c r="AG17" s="5">
        <v>0</v>
      </c>
      <c r="AH17" s="6">
        <f t="shared" si="3"/>
        <v>0</v>
      </c>
      <c r="AI17" s="14"/>
      <c r="AJ17" s="5"/>
      <c r="AK17" s="5">
        <f t="shared" si="4"/>
        <v>0</v>
      </c>
      <c r="AL17" s="5">
        <f t="shared" si="7"/>
        <v>0</v>
      </c>
      <c r="AM17" s="11">
        <f t="shared" si="1"/>
        <v>0</v>
      </c>
      <c r="AN17" s="5">
        <f t="shared" si="5"/>
        <v>0</v>
      </c>
    </row>
    <row r="18" spans="1:40" x14ac:dyDescent="0.45">
      <c r="A18" s="25" t="s">
        <v>305</v>
      </c>
      <c r="B18" s="26">
        <v>36908</v>
      </c>
      <c r="C18" s="27">
        <v>5</v>
      </c>
      <c r="D18" s="4" t="s">
        <v>12</v>
      </c>
      <c r="E18" s="4" t="s">
        <v>13</v>
      </c>
      <c r="H18" s="24">
        <v>96.83</v>
      </c>
      <c r="I18" s="5"/>
      <c r="J18" s="5">
        <v>96.83</v>
      </c>
      <c r="K18" s="5"/>
      <c r="L18" s="14"/>
      <c r="M18" s="70">
        <v>2019</v>
      </c>
      <c r="P18" s="5">
        <f t="shared" si="6"/>
        <v>0</v>
      </c>
      <c r="R18" s="13">
        <v>87.16</v>
      </c>
      <c r="S18" s="13">
        <v>9.67</v>
      </c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84">
        <v>-96.83</v>
      </c>
      <c r="AG18" s="5">
        <v>0</v>
      </c>
      <c r="AH18" s="6">
        <f t="shared" si="3"/>
        <v>0</v>
      </c>
      <c r="AI18" s="14"/>
      <c r="AJ18" s="5"/>
      <c r="AK18" s="5">
        <f t="shared" si="4"/>
        <v>0</v>
      </c>
      <c r="AL18" s="5">
        <f t="shared" si="7"/>
        <v>0</v>
      </c>
      <c r="AM18" s="11">
        <f t="shared" si="1"/>
        <v>0</v>
      </c>
      <c r="AN18" s="5">
        <f t="shared" si="5"/>
        <v>0</v>
      </c>
    </row>
    <row r="19" spans="1:40" x14ac:dyDescent="0.45">
      <c r="A19" s="25" t="s">
        <v>306</v>
      </c>
      <c r="B19" s="26">
        <v>36944</v>
      </c>
      <c r="C19" s="27">
        <v>5</v>
      </c>
      <c r="D19" s="4" t="s">
        <v>12</v>
      </c>
      <c r="E19" s="4" t="s">
        <v>13</v>
      </c>
      <c r="H19" s="24">
        <v>330.42</v>
      </c>
      <c r="I19" s="5"/>
      <c r="J19" s="5">
        <v>330.42</v>
      </c>
      <c r="K19" s="5"/>
      <c r="L19" s="14"/>
      <c r="M19" s="70">
        <v>2019</v>
      </c>
      <c r="P19" s="5">
        <f t="shared" si="6"/>
        <v>0</v>
      </c>
      <c r="R19" s="13">
        <v>297.36</v>
      </c>
      <c r="S19" s="13">
        <v>33.06</v>
      </c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84">
        <v>-330.42</v>
      </c>
      <c r="AG19" s="5">
        <v>0</v>
      </c>
      <c r="AH19" s="6">
        <f t="shared" si="3"/>
        <v>0</v>
      </c>
      <c r="AI19" s="14"/>
      <c r="AJ19" s="5"/>
      <c r="AK19" s="5">
        <f t="shared" si="4"/>
        <v>0</v>
      </c>
      <c r="AL19" s="5">
        <f t="shared" si="7"/>
        <v>0</v>
      </c>
      <c r="AM19" s="11">
        <f t="shared" si="1"/>
        <v>0</v>
      </c>
      <c r="AN19" s="5">
        <f t="shared" si="5"/>
        <v>0</v>
      </c>
    </row>
    <row r="20" spans="1:40" x14ac:dyDescent="0.45">
      <c r="A20" s="25" t="s">
        <v>307</v>
      </c>
      <c r="B20" s="26">
        <v>36979</v>
      </c>
      <c r="C20" s="27">
        <v>5</v>
      </c>
      <c r="D20" s="4" t="s">
        <v>12</v>
      </c>
      <c r="E20" s="4" t="s">
        <v>13</v>
      </c>
      <c r="H20" s="24">
        <v>4011.13</v>
      </c>
      <c r="I20" s="5"/>
      <c r="J20" s="5"/>
      <c r="K20" s="5"/>
      <c r="L20" s="14"/>
      <c r="M20" s="70"/>
      <c r="P20" s="5">
        <f t="shared" si="6"/>
        <v>0</v>
      </c>
      <c r="R20" s="13">
        <v>3610.03</v>
      </c>
      <c r="S20" s="13">
        <v>401.1</v>
      </c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84"/>
      <c r="AG20" s="5">
        <v>0</v>
      </c>
      <c r="AH20" s="6">
        <f t="shared" si="3"/>
        <v>0</v>
      </c>
      <c r="AI20" s="14"/>
      <c r="AJ20" s="5"/>
      <c r="AK20" s="5">
        <f t="shared" si="4"/>
        <v>4011.13</v>
      </c>
      <c r="AL20" s="5">
        <f t="shared" si="7"/>
        <v>4011.13</v>
      </c>
      <c r="AM20" s="11">
        <f t="shared" si="1"/>
        <v>-4011.13</v>
      </c>
      <c r="AN20" s="5">
        <f t="shared" si="5"/>
        <v>0</v>
      </c>
    </row>
    <row r="21" spans="1:40" x14ac:dyDescent="0.45">
      <c r="A21" s="25" t="s">
        <v>278</v>
      </c>
      <c r="B21" s="26">
        <v>37316</v>
      </c>
      <c r="C21" s="27">
        <v>5</v>
      </c>
      <c r="D21" s="4" t="s">
        <v>12</v>
      </c>
      <c r="E21" s="4" t="s">
        <v>13</v>
      </c>
      <c r="H21" s="24">
        <v>999.99</v>
      </c>
      <c r="I21" s="5"/>
      <c r="J21" s="5">
        <v>999.99</v>
      </c>
      <c r="K21" s="5"/>
      <c r="L21" s="14"/>
      <c r="M21" s="70">
        <v>2019</v>
      </c>
      <c r="P21" s="5">
        <f t="shared" si="6"/>
        <v>0</v>
      </c>
      <c r="R21" s="13">
        <v>790</v>
      </c>
      <c r="S21" s="13">
        <v>140</v>
      </c>
      <c r="T21" s="13">
        <v>69.989999999999995</v>
      </c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84">
        <v>-999.99</v>
      </c>
      <c r="AG21" s="5">
        <v>0</v>
      </c>
      <c r="AH21" s="6">
        <f t="shared" si="3"/>
        <v>0</v>
      </c>
      <c r="AI21" s="14"/>
      <c r="AJ21" s="5"/>
      <c r="AK21" s="5">
        <f t="shared" si="4"/>
        <v>0</v>
      </c>
      <c r="AL21" s="5">
        <f t="shared" si="7"/>
        <v>0</v>
      </c>
      <c r="AM21" s="11">
        <f t="shared" si="1"/>
        <v>0</v>
      </c>
      <c r="AN21" s="5">
        <f t="shared" si="5"/>
        <v>0</v>
      </c>
    </row>
    <row r="22" spans="1:40" x14ac:dyDescent="0.45">
      <c r="A22" s="25" t="s">
        <v>308</v>
      </c>
      <c r="B22" s="26">
        <v>37330</v>
      </c>
      <c r="C22" s="27">
        <v>5</v>
      </c>
      <c r="D22" s="4" t="s">
        <v>12</v>
      </c>
      <c r="E22" s="4" t="s">
        <v>13</v>
      </c>
      <c r="H22" s="24">
        <v>1790.34</v>
      </c>
      <c r="I22" s="5"/>
      <c r="J22" s="5">
        <v>1790.34</v>
      </c>
      <c r="K22" s="5"/>
      <c r="L22" s="14"/>
      <c r="M22" s="70">
        <v>2019</v>
      </c>
      <c r="P22" s="5">
        <f t="shared" si="6"/>
        <v>0</v>
      </c>
      <c r="R22" s="13">
        <v>1414.37</v>
      </c>
      <c r="S22" s="13">
        <v>250.65</v>
      </c>
      <c r="T22" s="13">
        <v>125.32</v>
      </c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84">
        <v>-1790.34</v>
      </c>
      <c r="AG22" s="5">
        <v>0</v>
      </c>
      <c r="AH22" s="6">
        <f t="shared" si="3"/>
        <v>0</v>
      </c>
      <c r="AI22" s="14"/>
      <c r="AJ22" s="5"/>
      <c r="AK22" s="5">
        <f t="shared" si="4"/>
        <v>0</v>
      </c>
      <c r="AL22" s="5">
        <f t="shared" si="7"/>
        <v>0</v>
      </c>
      <c r="AM22" s="11">
        <f t="shared" si="1"/>
        <v>0</v>
      </c>
      <c r="AN22" s="5">
        <f t="shared" si="5"/>
        <v>0</v>
      </c>
    </row>
    <row r="23" spans="1:40" x14ac:dyDescent="0.45">
      <c r="A23" s="25" t="s">
        <v>309</v>
      </c>
      <c r="B23" s="26">
        <v>37419</v>
      </c>
      <c r="C23" s="27">
        <v>5</v>
      </c>
      <c r="D23" s="4" t="s">
        <v>12</v>
      </c>
      <c r="E23" s="4" t="s">
        <v>13</v>
      </c>
      <c r="H23" s="24">
        <v>771.5</v>
      </c>
      <c r="I23" s="5"/>
      <c r="J23" s="5">
        <v>771.5</v>
      </c>
      <c r="K23" s="5"/>
      <c r="L23" s="14"/>
      <c r="M23" s="70">
        <v>2019</v>
      </c>
      <c r="P23" s="5">
        <f t="shared" si="6"/>
        <v>0</v>
      </c>
      <c r="R23" s="13">
        <v>609.49</v>
      </c>
      <c r="S23" s="13">
        <v>108.01</v>
      </c>
      <c r="T23" s="13">
        <v>54</v>
      </c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84">
        <v>-771.5</v>
      </c>
      <c r="AG23" s="5">
        <v>0</v>
      </c>
      <c r="AH23" s="6">
        <f t="shared" si="3"/>
        <v>0</v>
      </c>
      <c r="AI23" s="14"/>
      <c r="AJ23" s="5"/>
      <c r="AK23" s="5">
        <f t="shared" si="4"/>
        <v>0</v>
      </c>
      <c r="AL23" s="5">
        <f t="shared" si="7"/>
        <v>0</v>
      </c>
      <c r="AM23" s="11">
        <f t="shared" si="1"/>
        <v>0</v>
      </c>
      <c r="AN23" s="5">
        <f t="shared" si="5"/>
        <v>0</v>
      </c>
    </row>
    <row r="24" spans="1:40" x14ac:dyDescent="0.45">
      <c r="A24" s="25" t="s">
        <v>310</v>
      </c>
      <c r="B24" s="26">
        <v>37419</v>
      </c>
      <c r="C24" s="27">
        <v>5</v>
      </c>
      <c r="D24" s="4" t="s">
        <v>12</v>
      </c>
      <c r="E24" s="4" t="s">
        <v>13</v>
      </c>
      <c r="H24" s="24">
        <v>972.51</v>
      </c>
      <c r="I24" s="5"/>
      <c r="J24" s="5">
        <v>972.51</v>
      </c>
      <c r="K24" s="5"/>
      <c r="L24" s="14"/>
      <c r="M24" s="70">
        <v>2019</v>
      </c>
      <c r="P24" s="5">
        <f t="shared" si="6"/>
        <v>0</v>
      </c>
      <c r="R24" s="13">
        <v>768.28</v>
      </c>
      <c r="S24" s="13">
        <v>136.15</v>
      </c>
      <c r="T24" s="13">
        <v>68.08</v>
      </c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84">
        <v>-972.51</v>
      </c>
      <c r="AG24" s="5">
        <v>0</v>
      </c>
      <c r="AH24" s="6">
        <f t="shared" si="3"/>
        <v>0</v>
      </c>
      <c r="AI24" s="14"/>
      <c r="AJ24" s="5"/>
      <c r="AK24" s="5">
        <f t="shared" si="4"/>
        <v>0</v>
      </c>
      <c r="AL24" s="5">
        <f t="shared" si="7"/>
        <v>0</v>
      </c>
      <c r="AM24" s="11">
        <f t="shared" si="1"/>
        <v>0</v>
      </c>
      <c r="AN24" s="5">
        <f t="shared" si="5"/>
        <v>0</v>
      </c>
    </row>
    <row r="25" spans="1:40" x14ac:dyDescent="0.45">
      <c r="A25" s="25" t="s">
        <v>311</v>
      </c>
      <c r="B25" s="26">
        <v>37282</v>
      </c>
      <c r="C25" s="27">
        <v>5</v>
      </c>
      <c r="D25" s="4" t="s">
        <v>12</v>
      </c>
      <c r="E25" s="4" t="s">
        <v>13</v>
      </c>
      <c r="H25" s="24">
        <v>1925.97</v>
      </c>
      <c r="I25" s="5"/>
      <c r="J25" s="5">
        <v>1925.97</v>
      </c>
      <c r="K25" s="5"/>
      <c r="L25" s="14"/>
      <c r="M25" s="70">
        <v>2019</v>
      </c>
      <c r="P25" s="5">
        <f t="shared" si="6"/>
        <v>0</v>
      </c>
      <c r="R25" s="13">
        <v>1521.53</v>
      </c>
      <c r="S25" s="13">
        <v>269.64</v>
      </c>
      <c r="T25" s="13">
        <v>134.80000000000001</v>
      </c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84">
        <v>-1925.97</v>
      </c>
      <c r="AG25" s="5">
        <v>0</v>
      </c>
      <c r="AH25" s="6">
        <f t="shared" si="3"/>
        <v>0</v>
      </c>
      <c r="AI25" s="14"/>
      <c r="AJ25" s="5"/>
      <c r="AK25" s="5">
        <f t="shared" si="4"/>
        <v>0</v>
      </c>
      <c r="AL25" s="5">
        <f t="shared" si="7"/>
        <v>0</v>
      </c>
      <c r="AM25" s="11">
        <f t="shared" si="1"/>
        <v>0</v>
      </c>
      <c r="AN25" s="5">
        <f t="shared" si="5"/>
        <v>0</v>
      </c>
    </row>
    <row r="26" spans="1:40" x14ac:dyDescent="0.45">
      <c r="A26" s="25" t="s">
        <v>312</v>
      </c>
      <c r="B26" s="26"/>
      <c r="C26" s="27">
        <v>5</v>
      </c>
      <c r="D26" s="4" t="s">
        <v>12</v>
      </c>
      <c r="E26" s="4" t="s">
        <v>13</v>
      </c>
      <c r="H26" s="24">
        <v>1897.4</v>
      </c>
      <c r="I26" s="5"/>
      <c r="J26" s="5"/>
      <c r="K26" s="5"/>
      <c r="L26" s="14"/>
      <c r="M26" s="70"/>
      <c r="P26" s="5">
        <f t="shared" si="6"/>
        <v>0</v>
      </c>
      <c r="R26" s="13">
        <v>948.7</v>
      </c>
      <c r="S26" s="13">
        <v>379.48</v>
      </c>
      <c r="T26" s="13">
        <v>379.48</v>
      </c>
      <c r="U26" s="13">
        <v>189.74</v>
      </c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5"/>
      <c r="AG26" s="5">
        <v>0</v>
      </c>
      <c r="AH26" s="6">
        <f t="shared" si="3"/>
        <v>0</v>
      </c>
      <c r="AI26" s="14"/>
      <c r="AJ26" s="5"/>
      <c r="AK26" s="5">
        <f t="shared" si="4"/>
        <v>1897.4</v>
      </c>
      <c r="AL26" s="5">
        <f t="shared" si="7"/>
        <v>1897.4</v>
      </c>
      <c r="AM26" s="11">
        <f t="shared" si="1"/>
        <v>-1897.4</v>
      </c>
      <c r="AN26" s="5">
        <f t="shared" si="5"/>
        <v>0</v>
      </c>
    </row>
    <row r="27" spans="1:40" x14ac:dyDescent="0.45">
      <c r="A27" s="25" t="s">
        <v>281</v>
      </c>
      <c r="B27" s="26">
        <v>37863</v>
      </c>
      <c r="C27" s="27">
        <v>5</v>
      </c>
      <c r="D27" s="4" t="s">
        <v>12</v>
      </c>
      <c r="E27" s="4" t="s">
        <v>13</v>
      </c>
      <c r="H27" s="24">
        <v>261.48</v>
      </c>
      <c r="I27" s="5"/>
      <c r="J27" s="5"/>
      <c r="K27" s="5"/>
      <c r="L27" s="14"/>
      <c r="M27" s="70"/>
      <c r="P27" s="5">
        <f t="shared" si="6"/>
        <v>0</v>
      </c>
      <c r="R27" s="13">
        <v>130.75</v>
      </c>
      <c r="S27" s="13">
        <v>52.3</v>
      </c>
      <c r="T27" s="13">
        <v>52.3</v>
      </c>
      <c r="U27" s="13">
        <v>26.13</v>
      </c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5"/>
      <c r="AG27" s="5">
        <v>0</v>
      </c>
      <c r="AH27" s="6">
        <f t="shared" si="3"/>
        <v>0</v>
      </c>
      <c r="AI27" s="14"/>
      <c r="AJ27" s="5"/>
      <c r="AK27" s="5">
        <f t="shared" si="4"/>
        <v>261.48</v>
      </c>
      <c r="AL27" s="5">
        <f t="shared" si="7"/>
        <v>261.48</v>
      </c>
      <c r="AM27" s="11">
        <f t="shared" si="1"/>
        <v>-261.48</v>
      </c>
      <c r="AN27" s="5">
        <f t="shared" si="5"/>
        <v>0</v>
      </c>
    </row>
    <row r="28" spans="1:40" x14ac:dyDescent="0.45">
      <c r="A28" s="25" t="s">
        <v>313</v>
      </c>
      <c r="B28" s="26"/>
      <c r="C28" s="27">
        <v>5</v>
      </c>
      <c r="D28" s="4" t="s">
        <v>12</v>
      </c>
      <c r="E28" s="4" t="s">
        <v>13</v>
      </c>
      <c r="H28" s="24">
        <v>650</v>
      </c>
      <c r="I28" s="5"/>
      <c r="J28" s="5"/>
      <c r="K28" s="5"/>
      <c r="L28" s="14"/>
      <c r="M28" s="70"/>
      <c r="P28" s="5">
        <f t="shared" si="6"/>
        <v>0</v>
      </c>
      <c r="R28" s="13">
        <v>325</v>
      </c>
      <c r="S28" s="13">
        <v>130</v>
      </c>
      <c r="T28" s="13">
        <v>130</v>
      </c>
      <c r="U28" s="13">
        <v>65</v>
      </c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5"/>
      <c r="AG28" s="5">
        <v>0</v>
      </c>
      <c r="AH28" s="6">
        <f t="shared" si="3"/>
        <v>0</v>
      </c>
      <c r="AI28" s="14"/>
      <c r="AJ28" s="5"/>
      <c r="AK28" s="5">
        <f t="shared" si="4"/>
        <v>650</v>
      </c>
      <c r="AL28" s="5">
        <f t="shared" si="7"/>
        <v>650</v>
      </c>
      <c r="AM28" s="11">
        <f t="shared" si="1"/>
        <v>-650</v>
      </c>
      <c r="AN28" s="5">
        <f t="shared" si="5"/>
        <v>0</v>
      </c>
    </row>
    <row r="29" spans="1:40" x14ac:dyDescent="0.45">
      <c r="A29" s="25" t="s">
        <v>314</v>
      </c>
      <c r="B29" s="26"/>
      <c r="C29" s="27">
        <v>7</v>
      </c>
      <c r="D29" s="4" t="s">
        <v>12</v>
      </c>
      <c r="E29" s="4" t="s">
        <v>13</v>
      </c>
      <c r="H29" s="24">
        <v>333.86</v>
      </c>
      <c r="I29" s="5"/>
      <c r="J29" s="5"/>
      <c r="K29" s="5"/>
      <c r="L29" s="14"/>
      <c r="M29" s="70"/>
      <c r="P29" s="5">
        <f t="shared" si="6"/>
        <v>0</v>
      </c>
      <c r="R29" s="13">
        <v>71.540000000000006</v>
      </c>
      <c r="S29" s="13">
        <v>47.69</v>
      </c>
      <c r="T29" s="13">
        <v>47.69</v>
      </c>
      <c r="U29" s="13">
        <v>47.69</v>
      </c>
      <c r="V29" s="13">
        <v>47.69</v>
      </c>
      <c r="W29" s="13">
        <v>47.69</v>
      </c>
      <c r="X29" s="13">
        <v>23.87</v>
      </c>
      <c r="Y29" s="13"/>
      <c r="Z29" s="13"/>
      <c r="AA29" s="13"/>
      <c r="AB29" s="13"/>
      <c r="AC29" s="13"/>
      <c r="AD29" s="13"/>
      <c r="AE29" s="13"/>
      <c r="AF29" s="5"/>
      <c r="AG29" s="5">
        <v>0</v>
      </c>
      <c r="AH29" s="6">
        <f t="shared" si="3"/>
        <v>0</v>
      </c>
      <c r="AI29" s="14"/>
      <c r="AJ29" s="5"/>
      <c r="AK29" s="5">
        <f t="shared" si="4"/>
        <v>333.86</v>
      </c>
      <c r="AL29" s="5">
        <f t="shared" si="7"/>
        <v>333.86</v>
      </c>
      <c r="AM29" s="11">
        <f t="shared" si="1"/>
        <v>-333.86</v>
      </c>
      <c r="AN29" s="5">
        <f t="shared" si="5"/>
        <v>0</v>
      </c>
    </row>
    <row r="30" spans="1:40" x14ac:dyDescent="0.45">
      <c r="A30" s="25" t="s">
        <v>315</v>
      </c>
      <c r="B30" s="26"/>
      <c r="C30" s="27">
        <v>5</v>
      </c>
      <c r="D30" s="4" t="s">
        <v>12</v>
      </c>
      <c r="E30" s="4" t="s">
        <v>13</v>
      </c>
      <c r="H30" s="24">
        <v>243.73</v>
      </c>
      <c r="I30" s="5"/>
      <c r="J30" s="5"/>
      <c r="K30" s="5"/>
      <c r="L30" s="14"/>
      <c r="M30" s="70"/>
      <c r="P30" s="5">
        <f t="shared" si="6"/>
        <v>0</v>
      </c>
      <c r="R30" s="13">
        <v>73.12</v>
      </c>
      <c r="S30" s="13">
        <v>48.75</v>
      </c>
      <c r="T30" s="13">
        <v>48.75</v>
      </c>
      <c r="U30" s="13">
        <v>48.75</v>
      </c>
      <c r="V30" s="13">
        <v>24.36</v>
      </c>
      <c r="W30" s="13"/>
      <c r="X30" s="13"/>
      <c r="Y30" s="13"/>
      <c r="Z30" s="13"/>
      <c r="AA30" s="13"/>
      <c r="AB30" s="13"/>
      <c r="AC30" s="13"/>
      <c r="AD30" s="13"/>
      <c r="AE30" s="13"/>
      <c r="AF30" s="5"/>
      <c r="AG30" s="5">
        <v>0</v>
      </c>
      <c r="AH30" s="6">
        <f t="shared" si="3"/>
        <v>0</v>
      </c>
      <c r="AI30" s="14"/>
      <c r="AJ30" s="5"/>
      <c r="AK30" s="5">
        <f t="shared" si="4"/>
        <v>243.73000000000002</v>
      </c>
      <c r="AL30" s="5">
        <f t="shared" si="7"/>
        <v>243.73000000000002</v>
      </c>
      <c r="AM30" s="11">
        <f t="shared" si="1"/>
        <v>-243.73000000000002</v>
      </c>
      <c r="AN30" s="5">
        <f t="shared" si="5"/>
        <v>0</v>
      </c>
    </row>
    <row r="31" spans="1:40" s="3" customFormat="1" x14ac:dyDescent="0.45">
      <c r="A31" s="3" t="str">
        <f>+A3</f>
        <v>OFFICE EQUIPMENT # 150</v>
      </c>
      <c r="B31" s="4"/>
      <c r="C31" s="2"/>
      <c r="D31" s="8"/>
      <c r="E31" s="8"/>
      <c r="H31" s="9">
        <f>SUM(H4:H30)</f>
        <v>43963.8</v>
      </c>
      <c r="I31" s="9">
        <f>SUM(I4:I30)</f>
        <v>0</v>
      </c>
      <c r="J31" s="9">
        <f>SUM(J4:J30)</f>
        <v>34503.5</v>
      </c>
      <c r="K31" s="12">
        <f>SUM(K4:K30)</f>
        <v>0</v>
      </c>
      <c r="L31" s="16">
        <f>SUM(L4:L30)</f>
        <v>0</v>
      </c>
      <c r="M31" s="20"/>
      <c r="P31" s="9">
        <f>SUM(P4:P30)</f>
        <v>0</v>
      </c>
      <c r="R31" s="15">
        <f t="shared" ref="R31:AF31" si="8">SUM(R4:R30)</f>
        <v>39687.279999999999</v>
      </c>
      <c r="S31" s="15">
        <f t="shared" si="8"/>
        <v>2063.41</v>
      </c>
      <c r="T31" s="15">
        <f t="shared" si="8"/>
        <v>1140.24</v>
      </c>
      <c r="U31" s="15">
        <f t="shared" si="8"/>
        <v>407.14</v>
      </c>
      <c r="V31" s="15">
        <f t="shared" si="8"/>
        <v>101.88</v>
      </c>
      <c r="W31" s="15">
        <f t="shared" si="8"/>
        <v>77.52</v>
      </c>
      <c r="X31" s="15">
        <f t="shared" si="8"/>
        <v>53.7</v>
      </c>
      <c r="Y31" s="15">
        <f t="shared" si="8"/>
        <v>29.83</v>
      </c>
      <c r="Z31" s="15">
        <f t="shared" si="8"/>
        <v>29.83</v>
      </c>
      <c r="AA31" s="15">
        <f t="shared" si="8"/>
        <v>372.97</v>
      </c>
      <c r="AB31" s="15">
        <f t="shared" si="8"/>
        <v>0</v>
      </c>
      <c r="AC31" s="15">
        <f t="shared" si="8"/>
        <v>0</v>
      </c>
      <c r="AD31" s="15">
        <f t="shared" si="8"/>
        <v>0</v>
      </c>
      <c r="AE31" s="15">
        <f t="shared" si="8"/>
        <v>-6349.4</v>
      </c>
      <c r="AF31" s="15">
        <f t="shared" si="8"/>
        <v>-28154.100000000002</v>
      </c>
      <c r="AG31" s="15">
        <f t="shared" ref="AG31:AH31" si="9">SUM(AG4:AG30)</f>
        <v>0</v>
      </c>
      <c r="AH31" s="16">
        <f t="shared" si="9"/>
        <v>0</v>
      </c>
      <c r="AI31" s="16"/>
      <c r="AJ31" s="9"/>
      <c r="AK31" s="9">
        <f>SUM(AK4:AK30)</f>
        <v>9460.2999999999993</v>
      </c>
      <c r="AL31" s="9">
        <f>SUM(AL4:AL30)</f>
        <v>9460.2999999999993</v>
      </c>
      <c r="AM31" s="9">
        <f>SUM(AM4:AM30)</f>
        <v>-9460.2999999999993</v>
      </c>
      <c r="AN31" s="9">
        <f>SUM(AN4:AN30)</f>
        <v>0</v>
      </c>
    </row>
    <row r="32" spans="1:40" x14ac:dyDescent="0.45">
      <c r="H32" s="5"/>
      <c r="I32" s="5"/>
      <c r="J32" s="5"/>
      <c r="K32" s="5">
        <f>+H31+I31-J31-K31</f>
        <v>9460.3000000000029</v>
      </c>
      <c r="M32" s="18"/>
      <c r="P32" s="5"/>
      <c r="R32" s="42">
        <f>SUM(R31:AC31)</f>
        <v>43963.799999999996</v>
      </c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J32" s="5"/>
      <c r="AL32" s="5"/>
    </row>
    <row r="33" spans="8:38" x14ac:dyDescent="0.45">
      <c r="H33" s="5"/>
      <c r="I33" s="5"/>
      <c r="J33" s="5"/>
      <c r="K33" s="5"/>
      <c r="M33" s="18"/>
      <c r="P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J33" s="5"/>
      <c r="AL33" s="5"/>
    </row>
    <row r="34" spans="8:38" x14ac:dyDescent="0.45">
      <c r="H34" s="5"/>
      <c r="I34" s="5"/>
      <c r="J34" s="5"/>
      <c r="K34" s="5"/>
      <c r="M34" s="18"/>
      <c r="P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J34" s="5"/>
      <c r="AL34" s="5"/>
    </row>
    <row r="35" spans="8:38" x14ac:dyDescent="0.45">
      <c r="H35" s="5"/>
      <c r="I35" s="5"/>
      <c r="J35" s="5"/>
      <c r="K35" s="5"/>
      <c r="M35" s="18"/>
      <c r="P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J35" s="5"/>
      <c r="AL35" s="5"/>
    </row>
    <row r="36" spans="8:38" x14ac:dyDescent="0.45">
      <c r="H36" s="5"/>
      <c r="I36" s="5"/>
      <c r="J36" s="5"/>
      <c r="K36" s="5"/>
      <c r="M36" s="18"/>
      <c r="P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J36" s="5"/>
      <c r="AK36" s="5"/>
      <c r="AL36" s="5"/>
    </row>
    <row r="37" spans="8:38" x14ac:dyDescent="0.45">
      <c r="H37" s="5"/>
      <c r="I37" s="5"/>
      <c r="J37" s="5"/>
      <c r="K37" s="5"/>
      <c r="M37" s="18"/>
      <c r="P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J37" s="5"/>
      <c r="AK37" s="5"/>
      <c r="AL37" s="5"/>
    </row>
    <row r="38" spans="8:38" x14ac:dyDescent="0.45">
      <c r="H38" s="5"/>
      <c r="I38" s="5"/>
      <c r="J38" s="5"/>
      <c r="K38" s="5"/>
      <c r="M38" s="18"/>
      <c r="P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J38" s="5"/>
      <c r="AK38" s="5"/>
      <c r="AL38" s="5"/>
    </row>
    <row r="39" spans="8:38" x14ac:dyDescent="0.45">
      <c r="H39" s="5"/>
      <c r="I39" s="5"/>
      <c r="J39" s="5"/>
      <c r="K39" s="5"/>
      <c r="M39" s="18"/>
      <c r="P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J39" s="5"/>
      <c r="AK39" s="5"/>
      <c r="AL39" s="5"/>
    </row>
    <row r="40" spans="8:38" x14ac:dyDescent="0.45">
      <c r="H40" s="5"/>
      <c r="I40" s="5"/>
      <c r="J40" s="5"/>
      <c r="K40" s="5"/>
      <c r="M40" s="18"/>
      <c r="P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J40" s="5"/>
      <c r="AK40" s="5"/>
      <c r="AL40" s="5"/>
    </row>
    <row r="41" spans="8:38" x14ac:dyDescent="0.45">
      <c r="H41" s="5"/>
      <c r="I41" s="5"/>
      <c r="J41" s="5"/>
      <c r="K41" s="5"/>
      <c r="M41" s="18"/>
      <c r="P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J41" s="5"/>
      <c r="AK41" s="5"/>
      <c r="AL41" s="5"/>
    </row>
    <row r="42" spans="8:38" x14ac:dyDescent="0.45">
      <c r="H42" s="5"/>
      <c r="I42" s="5"/>
      <c r="J42" s="5"/>
      <c r="K42" s="5"/>
      <c r="M42" s="18"/>
      <c r="P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J42" s="5"/>
      <c r="AK42" s="5"/>
      <c r="AL42" s="5"/>
    </row>
    <row r="43" spans="8:38" x14ac:dyDescent="0.45">
      <c r="H43" s="5"/>
      <c r="I43" s="5"/>
      <c r="J43" s="5"/>
      <c r="K43" s="5"/>
      <c r="M43" s="18"/>
      <c r="P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J43" s="5"/>
      <c r="AK43" s="5"/>
      <c r="AL43" s="5"/>
    </row>
    <row r="44" spans="8:38" x14ac:dyDescent="0.45">
      <c r="H44" s="5"/>
      <c r="I44" s="5"/>
      <c r="J44" s="5"/>
      <c r="K44" s="5"/>
      <c r="M44" s="18"/>
      <c r="P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J44" s="5"/>
      <c r="AK44" s="5"/>
      <c r="AL44" s="5"/>
    </row>
    <row r="45" spans="8:38" x14ac:dyDescent="0.45">
      <c r="H45" s="5"/>
      <c r="I45" s="5"/>
      <c r="J45" s="5"/>
      <c r="K45" s="5"/>
      <c r="M45" s="18"/>
      <c r="P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J45" s="5"/>
      <c r="AK45" s="5"/>
      <c r="AL45" s="5"/>
    </row>
    <row r="46" spans="8:38" x14ac:dyDescent="0.45">
      <c r="H46" s="5"/>
      <c r="I46" s="5"/>
      <c r="J46" s="5"/>
      <c r="K46" s="5"/>
      <c r="M46" s="18"/>
      <c r="P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J46" s="5"/>
      <c r="AK46" s="5"/>
      <c r="AL46" s="5"/>
    </row>
    <row r="47" spans="8:38" x14ac:dyDescent="0.45">
      <c r="H47" s="5"/>
      <c r="I47" s="5"/>
      <c r="J47" s="5"/>
      <c r="K47" s="5"/>
      <c r="M47" s="18"/>
      <c r="P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J47" s="5"/>
      <c r="AK47" s="5"/>
      <c r="AL47" s="5"/>
    </row>
    <row r="48" spans="8:38" x14ac:dyDescent="0.45">
      <c r="H48" s="5"/>
      <c r="I48" s="5"/>
      <c r="J48" s="5"/>
      <c r="K48" s="5"/>
      <c r="M48" s="18"/>
      <c r="P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J48" s="5"/>
      <c r="AK48" s="5"/>
      <c r="AL48" s="5"/>
    </row>
    <row r="49" spans="8:38" x14ac:dyDescent="0.45">
      <c r="H49" s="5"/>
      <c r="I49" s="5"/>
      <c r="J49" s="5"/>
      <c r="K49" s="5"/>
      <c r="M49" s="18"/>
      <c r="P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J49" s="5"/>
      <c r="AK49" s="5"/>
      <c r="AL49" s="5"/>
    </row>
    <row r="50" spans="8:38" x14ac:dyDescent="0.45">
      <c r="H50" s="5"/>
      <c r="I50" s="5"/>
      <c r="J50" s="5"/>
      <c r="K50" s="5"/>
      <c r="M50" s="18"/>
      <c r="P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J50" s="5"/>
      <c r="AK50" s="5"/>
      <c r="AL50" s="5"/>
    </row>
    <row r="51" spans="8:38" x14ac:dyDescent="0.45">
      <c r="H51" s="5"/>
      <c r="I51" s="5"/>
      <c r="J51" s="5"/>
      <c r="K51" s="5"/>
      <c r="M51" s="18"/>
      <c r="P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J51" s="5"/>
      <c r="AK51" s="5"/>
      <c r="AL51" s="5"/>
    </row>
    <row r="52" spans="8:38" x14ac:dyDescent="0.45">
      <c r="H52" s="5"/>
      <c r="I52" s="5"/>
      <c r="J52" s="5"/>
      <c r="K52" s="5"/>
      <c r="M52" s="18"/>
      <c r="P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J52" s="5"/>
      <c r="AK52" s="5"/>
      <c r="AL52" s="5"/>
    </row>
    <row r="53" spans="8:38" x14ac:dyDescent="0.45">
      <c r="H53" s="5"/>
      <c r="I53" s="5"/>
      <c r="J53" s="5"/>
      <c r="K53" s="5"/>
      <c r="M53" s="18"/>
      <c r="P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J53" s="5"/>
      <c r="AK53" s="5"/>
      <c r="AL53" s="5"/>
    </row>
    <row r="54" spans="8:38" x14ac:dyDescent="0.45">
      <c r="H54" s="5"/>
      <c r="I54" s="5"/>
      <c r="J54" s="5"/>
      <c r="K54" s="5"/>
      <c r="M54" s="18"/>
      <c r="P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J54" s="5"/>
      <c r="AK54" s="5"/>
      <c r="AL54" s="5"/>
    </row>
    <row r="55" spans="8:38" x14ac:dyDescent="0.45">
      <c r="H55" s="5"/>
      <c r="I55" s="5"/>
      <c r="J55" s="5"/>
      <c r="K55" s="5"/>
      <c r="M55" s="18"/>
      <c r="P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J55" s="5"/>
      <c r="AK55" s="5"/>
      <c r="AL55" s="5"/>
    </row>
    <row r="56" spans="8:38" x14ac:dyDescent="0.45">
      <c r="H56" s="5"/>
      <c r="I56" s="5"/>
      <c r="J56" s="5"/>
      <c r="K56" s="5"/>
      <c r="M56" s="18"/>
      <c r="P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J56" s="5"/>
      <c r="AK56" s="5"/>
      <c r="AL56" s="5"/>
    </row>
    <row r="57" spans="8:38" x14ac:dyDescent="0.45">
      <c r="H57" s="5"/>
      <c r="I57" s="5"/>
      <c r="J57" s="5"/>
      <c r="K57" s="5"/>
      <c r="M57" s="18"/>
      <c r="P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J57" s="5"/>
      <c r="AK57" s="5"/>
      <c r="AL57" s="5"/>
    </row>
    <row r="58" spans="8:38" x14ac:dyDescent="0.45">
      <c r="H58" s="5"/>
      <c r="I58" s="5"/>
      <c r="J58" s="5"/>
      <c r="K58" s="5"/>
      <c r="M58" s="18"/>
      <c r="P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J58" s="5"/>
      <c r="AK58" s="5"/>
      <c r="AL58" s="5"/>
    </row>
    <row r="59" spans="8:38" x14ac:dyDescent="0.45">
      <c r="H59" s="5"/>
      <c r="I59" s="5"/>
      <c r="J59" s="5"/>
      <c r="K59" s="5"/>
      <c r="M59" s="18"/>
      <c r="P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J59" s="5"/>
      <c r="AK59" s="5"/>
      <c r="AL59" s="5"/>
    </row>
    <row r="60" spans="8:38" x14ac:dyDescent="0.45">
      <c r="H60" s="5"/>
      <c r="I60" s="5"/>
      <c r="J60" s="5"/>
      <c r="K60" s="5"/>
      <c r="M60" s="18"/>
      <c r="P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J60" s="5"/>
      <c r="AK60" s="5"/>
      <c r="AL60" s="5"/>
    </row>
    <row r="61" spans="8:38" x14ac:dyDescent="0.45">
      <c r="H61" s="5"/>
      <c r="I61" s="5"/>
      <c r="J61" s="5"/>
      <c r="K61" s="5"/>
      <c r="M61" s="18"/>
      <c r="P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J61" s="5"/>
      <c r="AK61" s="5"/>
      <c r="AL61" s="5"/>
    </row>
    <row r="62" spans="8:38" x14ac:dyDescent="0.45">
      <c r="H62" s="5"/>
      <c r="I62" s="5"/>
      <c r="J62" s="5"/>
      <c r="K62" s="5"/>
      <c r="M62" s="18"/>
      <c r="P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J62" s="5"/>
      <c r="AK62" s="5"/>
      <c r="AL62" s="5"/>
    </row>
    <row r="63" spans="8:38" x14ac:dyDescent="0.45">
      <c r="H63" s="5"/>
      <c r="I63" s="5"/>
      <c r="J63" s="5"/>
      <c r="K63" s="5"/>
      <c r="M63" s="18"/>
      <c r="P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J63" s="5"/>
      <c r="AK63" s="5"/>
      <c r="AL63" s="5"/>
    </row>
    <row r="64" spans="8:38" x14ac:dyDescent="0.45">
      <c r="H64" s="5"/>
      <c r="I64" s="5"/>
      <c r="J64" s="5"/>
      <c r="K64" s="5"/>
      <c r="M64" s="18"/>
      <c r="P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J64" s="5"/>
      <c r="AK64" s="5"/>
      <c r="AL64" s="5"/>
    </row>
    <row r="65" spans="8:38" x14ac:dyDescent="0.45">
      <c r="H65" s="5"/>
      <c r="I65" s="5"/>
      <c r="J65" s="5"/>
      <c r="K65" s="5"/>
      <c r="M65" s="18"/>
      <c r="P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J65" s="5"/>
      <c r="AK65" s="5"/>
      <c r="AL65" s="5"/>
    </row>
    <row r="66" spans="8:38" x14ac:dyDescent="0.45">
      <c r="H66" s="5"/>
      <c r="I66" s="5"/>
      <c r="J66" s="5"/>
      <c r="K66" s="5"/>
      <c r="M66" s="18"/>
      <c r="P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J66" s="5"/>
      <c r="AK66" s="5"/>
      <c r="AL66" s="5"/>
    </row>
    <row r="67" spans="8:38" x14ac:dyDescent="0.45">
      <c r="H67" s="5"/>
      <c r="I67" s="5"/>
      <c r="J67" s="5"/>
      <c r="K67" s="5"/>
      <c r="M67" s="18"/>
      <c r="P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J67" s="5"/>
      <c r="AK67" s="5"/>
      <c r="AL67" s="5"/>
    </row>
    <row r="68" spans="8:38" x14ac:dyDescent="0.45">
      <c r="H68" s="5"/>
      <c r="I68" s="5"/>
      <c r="J68" s="5"/>
      <c r="K68" s="5"/>
      <c r="M68" s="18"/>
      <c r="P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J68" s="5"/>
      <c r="AK68" s="5"/>
      <c r="AL68" s="5"/>
    </row>
    <row r="69" spans="8:38" x14ac:dyDescent="0.45">
      <c r="H69" s="5"/>
      <c r="I69" s="5"/>
      <c r="J69" s="5"/>
      <c r="K69" s="5"/>
      <c r="M69" s="18"/>
      <c r="P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J69" s="5"/>
      <c r="AK69" s="5"/>
      <c r="AL69" s="5"/>
    </row>
    <row r="70" spans="8:38" x14ac:dyDescent="0.45">
      <c r="H70" s="5"/>
      <c r="I70" s="5"/>
      <c r="J70" s="5"/>
      <c r="K70" s="5"/>
      <c r="M70" s="18"/>
      <c r="P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J70" s="5"/>
      <c r="AK70" s="5"/>
      <c r="AL70" s="5"/>
    </row>
    <row r="71" spans="8:38" x14ac:dyDescent="0.45">
      <c r="H71" s="5"/>
      <c r="I71" s="5"/>
      <c r="J71" s="5"/>
      <c r="K71" s="5"/>
      <c r="M71" s="18"/>
      <c r="P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J71" s="5"/>
      <c r="AK71" s="5"/>
      <c r="AL71" s="5"/>
    </row>
    <row r="72" spans="8:38" x14ac:dyDescent="0.45">
      <c r="H72" s="5"/>
      <c r="I72" s="5"/>
      <c r="J72" s="5"/>
      <c r="K72" s="5"/>
      <c r="M72" s="18"/>
      <c r="P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J72" s="5"/>
      <c r="AK72" s="5"/>
      <c r="AL72" s="5"/>
    </row>
    <row r="73" spans="8:38" x14ac:dyDescent="0.45">
      <c r="H73" s="5"/>
      <c r="I73" s="5"/>
      <c r="J73" s="5"/>
      <c r="K73" s="5"/>
      <c r="M73" s="18"/>
      <c r="P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J73" s="5"/>
      <c r="AK73" s="5"/>
      <c r="AL73" s="5"/>
    </row>
    <row r="74" spans="8:38" x14ac:dyDescent="0.45">
      <c r="H74" s="5"/>
      <c r="I74" s="5"/>
      <c r="J74" s="5"/>
      <c r="K74" s="5"/>
      <c r="M74" s="18"/>
      <c r="P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J74" s="5"/>
      <c r="AK74" s="5"/>
      <c r="AL74" s="5"/>
    </row>
    <row r="75" spans="8:38" x14ac:dyDescent="0.45">
      <c r="H75" s="5"/>
      <c r="I75" s="5"/>
      <c r="J75" s="5"/>
      <c r="K75" s="5"/>
      <c r="M75" s="18"/>
      <c r="P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J75" s="5"/>
      <c r="AK75" s="5"/>
      <c r="AL75" s="5"/>
    </row>
    <row r="76" spans="8:38" x14ac:dyDescent="0.45">
      <c r="H76" s="5"/>
      <c r="I76" s="5"/>
      <c r="J76" s="5"/>
      <c r="K76" s="5"/>
      <c r="M76" s="18"/>
      <c r="P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J76" s="5"/>
      <c r="AK76" s="5"/>
      <c r="AL76" s="5"/>
    </row>
    <row r="77" spans="8:38" x14ac:dyDescent="0.45">
      <c r="H77" s="5"/>
      <c r="I77" s="5"/>
      <c r="J77" s="5"/>
      <c r="K77" s="5"/>
      <c r="M77" s="18"/>
      <c r="P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J77" s="5"/>
      <c r="AK77" s="5"/>
      <c r="AL77" s="5"/>
    </row>
    <row r="78" spans="8:38" x14ac:dyDescent="0.45">
      <c r="H78" s="5"/>
      <c r="I78" s="5"/>
      <c r="J78" s="5"/>
      <c r="K78" s="5"/>
      <c r="M78" s="18"/>
      <c r="P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J78" s="5"/>
      <c r="AK78" s="5"/>
      <c r="AL78" s="5"/>
    </row>
    <row r="79" spans="8:38" x14ac:dyDescent="0.45">
      <c r="H79" s="5"/>
      <c r="I79" s="5"/>
      <c r="J79" s="5"/>
      <c r="K79" s="5"/>
      <c r="M79" s="18"/>
      <c r="P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J79" s="5"/>
      <c r="AK79" s="5"/>
      <c r="AL79" s="5"/>
    </row>
    <row r="80" spans="8:38" x14ac:dyDescent="0.45">
      <c r="H80" s="5"/>
      <c r="I80" s="5"/>
      <c r="J80" s="5"/>
      <c r="K80" s="5"/>
      <c r="M80" s="18"/>
      <c r="P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J80" s="5"/>
      <c r="AK80" s="5"/>
      <c r="AL80" s="5"/>
    </row>
    <row r="81" spans="8:38" x14ac:dyDescent="0.45">
      <c r="H81" s="5"/>
      <c r="I81" s="5"/>
      <c r="J81" s="5"/>
      <c r="K81" s="5"/>
      <c r="M81" s="18"/>
      <c r="P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J81" s="5"/>
      <c r="AK81" s="5"/>
      <c r="AL81" s="5"/>
    </row>
    <row r="82" spans="8:38" x14ac:dyDescent="0.45">
      <c r="H82" s="5"/>
      <c r="I82" s="5"/>
      <c r="J82" s="5"/>
      <c r="K82" s="5"/>
      <c r="M82" s="18"/>
      <c r="P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J82" s="5"/>
      <c r="AK82" s="5"/>
      <c r="AL82" s="5"/>
    </row>
    <row r="83" spans="8:38" x14ac:dyDescent="0.45">
      <c r="H83" s="5"/>
      <c r="I83" s="5"/>
      <c r="J83" s="5"/>
      <c r="K83" s="5"/>
      <c r="M83" s="18"/>
      <c r="P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J83" s="5"/>
      <c r="AK83" s="5"/>
      <c r="AL83" s="5"/>
    </row>
    <row r="84" spans="8:38" x14ac:dyDescent="0.45">
      <c r="H84" s="5"/>
      <c r="I84" s="5"/>
      <c r="J84" s="5"/>
      <c r="K84" s="5"/>
      <c r="M84" s="18"/>
      <c r="P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J84" s="5"/>
      <c r="AK84" s="5"/>
      <c r="AL84" s="5"/>
    </row>
    <row r="85" spans="8:38" x14ac:dyDescent="0.45">
      <c r="H85" s="5"/>
      <c r="I85" s="5"/>
      <c r="J85" s="5"/>
      <c r="K85" s="5"/>
      <c r="M85" s="18"/>
      <c r="P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J85" s="5"/>
      <c r="AK85" s="5"/>
      <c r="AL85" s="5"/>
    </row>
    <row r="86" spans="8:38" x14ac:dyDescent="0.45">
      <c r="H86" s="5"/>
      <c r="I86" s="5"/>
      <c r="J86" s="5"/>
      <c r="K86" s="5"/>
      <c r="M86" s="18"/>
      <c r="P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J86" s="5"/>
      <c r="AK86" s="5"/>
      <c r="AL86" s="5"/>
    </row>
    <row r="87" spans="8:38" x14ac:dyDescent="0.45">
      <c r="H87" s="5"/>
      <c r="I87" s="5"/>
      <c r="J87" s="5"/>
      <c r="K87" s="5"/>
      <c r="M87" s="18"/>
      <c r="P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J87" s="5"/>
      <c r="AK87" s="5"/>
      <c r="AL87" s="5"/>
    </row>
    <row r="88" spans="8:38" x14ac:dyDescent="0.45">
      <c r="H88" s="5"/>
      <c r="I88" s="5"/>
      <c r="J88" s="5"/>
      <c r="K88" s="5"/>
      <c r="M88" s="18"/>
      <c r="P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J88" s="5"/>
      <c r="AK88" s="5"/>
      <c r="AL88" s="5"/>
    </row>
    <row r="89" spans="8:38" x14ac:dyDescent="0.45">
      <c r="H89" s="5"/>
      <c r="I89" s="5"/>
      <c r="J89" s="5"/>
      <c r="K89" s="5"/>
      <c r="M89" s="18"/>
      <c r="P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J89" s="5"/>
      <c r="AK89" s="5"/>
      <c r="AL89" s="5"/>
    </row>
    <row r="90" spans="8:38" x14ac:dyDescent="0.45">
      <c r="H90" s="5"/>
      <c r="I90" s="5"/>
      <c r="J90" s="5"/>
      <c r="K90" s="5"/>
      <c r="M90" s="18"/>
      <c r="P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J90" s="5"/>
      <c r="AK90" s="5"/>
      <c r="AL90" s="5"/>
    </row>
    <row r="91" spans="8:38" x14ac:dyDescent="0.45">
      <c r="H91" s="5"/>
      <c r="I91" s="5"/>
      <c r="J91" s="5"/>
      <c r="K91" s="5"/>
      <c r="M91" s="18"/>
      <c r="P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J91" s="5"/>
      <c r="AK91" s="5"/>
      <c r="AL91" s="5"/>
    </row>
    <row r="92" spans="8:38" x14ac:dyDescent="0.45">
      <c r="H92" s="5"/>
      <c r="I92" s="5"/>
      <c r="J92" s="5"/>
      <c r="K92" s="5"/>
      <c r="M92" s="18"/>
      <c r="P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J92" s="5"/>
      <c r="AK92" s="5"/>
      <c r="AL92" s="5"/>
    </row>
    <row r="93" spans="8:38" x14ac:dyDescent="0.45">
      <c r="H93" s="5"/>
      <c r="I93" s="5"/>
      <c r="J93" s="5"/>
      <c r="K93" s="5"/>
      <c r="M93" s="18"/>
      <c r="P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J93" s="5"/>
      <c r="AK93" s="5"/>
      <c r="AL93" s="5"/>
    </row>
    <row r="94" spans="8:38" x14ac:dyDescent="0.45">
      <c r="H94" s="5"/>
      <c r="I94" s="5"/>
      <c r="J94" s="5"/>
      <c r="K94" s="5"/>
      <c r="M94" s="18"/>
      <c r="P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J94" s="5"/>
      <c r="AK94" s="5"/>
      <c r="AL94" s="5"/>
    </row>
    <row r="95" spans="8:38" x14ac:dyDescent="0.45">
      <c r="H95" s="5"/>
      <c r="I95" s="5"/>
      <c r="J95" s="5"/>
      <c r="K95" s="5"/>
      <c r="M95" s="18"/>
      <c r="P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J95" s="5"/>
      <c r="AK95" s="5"/>
      <c r="AL95" s="5"/>
    </row>
    <row r="96" spans="8:38" x14ac:dyDescent="0.45">
      <c r="H96" s="5"/>
      <c r="I96" s="5"/>
      <c r="J96" s="5"/>
      <c r="K96" s="5"/>
      <c r="M96" s="18"/>
      <c r="P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J96" s="5"/>
      <c r="AK96" s="5"/>
      <c r="AL96" s="5"/>
    </row>
    <row r="97" spans="8:38" x14ac:dyDescent="0.45">
      <c r="H97" s="5"/>
      <c r="I97" s="5"/>
      <c r="J97" s="5"/>
      <c r="K97" s="5"/>
      <c r="M97" s="18"/>
      <c r="P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J97" s="5"/>
      <c r="AK97" s="5"/>
      <c r="AL97" s="5"/>
    </row>
    <row r="98" spans="8:38" x14ac:dyDescent="0.45">
      <c r="H98" s="5"/>
      <c r="I98" s="5"/>
      <c r="J98" s="5"/>
      <c r="K98" s="5"/>
      <c r="M98" s="18"/>
      <c r="P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J98" s="5"/>
      <c r="AK98" s="5"/>
      <c r="AL98" s="5"/>
    </row>
    <row r="99" spans="8:38" x14ac:dyDescent="0.45">
      <c r="H99" s="5"/>
      <c r="I99" s="5"/>
      <c r="J99" s="5"/>
      <c r="K99" s="5"/>
      <c r="M99" s="18"/>
      <c r="P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J99" s="5"/>
      <c r="AK99" s="5"/>
      <c r="AL99" s="5"/>
    </row>
    <row r="100" spans="8:38" x14ac:dyDescent="0.45">
      <c r="H100" s="5"/>
      <c r="I100" s="5"/>
      <c r="J100" s="5"/>
      <c r="K100" s="5"/>
      <c r="M100" s="18"/>
      <c r="P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J100" s="5"/>
      <c r="AK100" s="5"/>
      <c r="AL100" s="5"/>
    </row>
    <row r="101" spans="8:38" x14ac:dyDescent="0.45">
      <c r="H101" s="5"/>
      <c r="I101" s="5"/>
      <c r="J101" s="5"/>
      <c r="K101" s="5"/>
      <c r="M101" s="18"/>
      <c r="P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J101" s="5"/>
      <c r="AK101" s="5"/>
      <c r="AL101" s="5"/>
    </row>
    <row r="102" spans="8:38" x14ac:dyDescent="0.45">
      <c r="H102" s="5"/>
      <c r="I102" s="5"/>
      <c r="J102" s="5"/>
      <c r="K102" s="5"/>
      <c r="M102" s="18"/>
      <c r="P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J102" s="5"/>
      <c r="AK102" s="5"/>
      <c r="AL102" s="5"/>
    </row>
    <row r="103" spans="8:38" x14ac:dyDescent="0.45">
      <c r="H103" s="5"/>
      <c r="I103" s="5"/>
      <c r="J103" s="5"/>
      <c r="K103" s="5"/>
      <c r="M103" s="18"/>
      <c r="P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J103" s="5"/>
      <c r="AK103" s="5"/>
      <c r="AL103" s="5"/>
    </row>
    <row r="104" spans="8:38" x14ac:dyDescent="0.45">
      <c r="H104" s="5"/>
      <c r="I104" s="5"/>
      <c r="J104" s="5"/>
      <c r="K104" s="5"/>
      <c r="M104" s="18"/>
      <c r="P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J104" s="5"/>
      <c r="AK104" s="5"/>
      <c r="AL104" s="5"/>
    </row>
    <row r="105" spans="8:38" x14ac:dyDescent="0.45">
      <c r="H105" s="5"/>
      <c r="I105" s="5"/>
      <c r="J105" s="5"/>
      <c r="K105" s="5"/>
      <c r="M105" s="18"/>
      <c r="P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J105" s="5"/>
      <c r="AK105" s="5"/>
      <c r="AL105" s="5"/>
    </row>
    <row r="106" spans="8:38" x14ac:dyDescent="0.45">
      <c r="H106" s="5"/>
      <c r="I106" s="5"/>
      <c r="J106" s="5"/>
      <c r="K106" s="5"/>
      <c r="M106" s="18"/>
      <c r="P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J106" s="5"/>
      <c r="AK106" s="5"/>
      <c r="AL106" s="5"/>
    </row>
    <row r="107" spans="8:38" x14ac:dyDescent="0.45">
      <c r="H107" s="5"/>
      <c r="I107" s="5"/>
      <c r="J107" s="5"/>
      <c r="K107" s="5"/>
      <c r="M107" s="18"/>
      <c r="P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J107" s="5"/>
      <c r="AK107" s="5"/>
      <c r="AL107" s="5"/>
    </row>
    <row r="108" spans="8:38" x14ac:dyDescent="0.45">
      <c r="H108" s="5"/>
      <c r="I108" s="5"/>
      <c r="J108" s="5"/>
      <c r="K108" s="5"/>
      <c r="M108" s="18"/>
      <c r="P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J108" s="5"/>
      <c r="AK108" s="5"/>
      <c r="AL108" s="5"/>
    </row>
    <row r="109" spans="8:38" x14ac:dyDescent="0.45">
      <c r="H109" s="5"/>
      <c r="I109" s="5"/>
      <c r="J109" s="5"/>
      <c r="K109" s="5"/>
      <c r="M109" s="18"/>
      <c r="P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J109" s="5"/>
      <c r="AK109" s="5"/>
      <c r="AL109" s="5"/>
    </row>
    <row r="110" spans="8:38" x14ac:dyDescent="0.45">
      <c r="H110" s="5"/>
      <c r="I110" s="5"/>
      <c r="J110" s="5"/>
      <c r="K110" s="5"/>
      <c r="M110" s="18"/>
      <c r="P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J110" s="5"/>
      <c r="AK110" s="5"/>
      <c r="AL110" s="5"/>
    </row>
    <row r="111" spans="8:38" x14ac:dyDescent="0.45">
      <c r="H111" s="5"/>
      <c r="I111" s="5"/>
      <c r="J111" s="5"/>
      <c r="K111" s="5"/>
      <c r="M111" s="18"/>
      <c r="P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J111" s="5"/>
      <c r="AK111" s="5"/>
      <c r="AL111" s="5"/>
    </row>
    <row r="112" spans="8:38" x14ac:dyDescent="0.45">
      <c r="H112" s="5"/>
      <c r="I112" s="5"/>
      <c r="J112" s="5"/>
      <c r="K112" s="5"/>
      <c r="M112" s="18"/>
      <c r="P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J112" s="5"/>
      <c r="AK112" s="5"/>
      <c r="AL112" s="5"/>
    </row>
    <row r="113" spans="8:38" x14ac:dyDescent="0.45">
      <c r="H113" s="5"/>
      <c r="I113" s="5"/>
      <c r="J113" s="5"/>
      <c r="K113" s="5"/>
      <c r="M113" s="18"/>
      <c r="P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J113" s="5"/>
      <c r="AK113" s="5"/>
      <c r="AL113" s="5"/>
    </row>
    <row r="114" spans="8:38" x14ac:dyDescent="0.45">
      <c r="H114" s="5"/>
      <c r="I114" s="5"/>
      <c r="J114" s="5"/>
      <c r="K114" s="5"/>
      <c r="M114" s="18"/>
      <c r="P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J114" s="5"/>
      <c r="AK114" s="5"/>
      <c r="AL114" s="5"/>
    </row>
    <row r="115" spans="8:38" x14ac:dyDescent="0.45">
      <c r="H115" s="5"/>
      <c r="I115" s="5"/>
      <c r="J115" s="5"/>
      <c r="K115" s="5"/>
      <c r="M115" s="18"/>
      <c r="P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J115" s="5"/>
      <c r="AK115" s="5"/>
      <c r="AL115" s="5"/>
    </row>
    <row r="116" spans="8:38" x14ac:dyDescent="0.45">
      <c r="H116" s="5"/>
      <c r="I116" s="5"/>
      <c r="J116" s="5"/>
      <c r="K116" s="5"/>
      <c r="M116" s="18"/>
      <c r="P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J116" s="5"/>
      <c r="AK116" s="5"/>
      <c r="AL116" s="5"/>
    </row>
    <row r="117" spans="8:38" x14ac:dyDescent="0.45">
      <c r="H117" s="5"/>
      <c r="I117" s="5"/>
      <c r="J117" s="5"/>
      <c r="K117" s="5"/>
      <c r="M117" s="18"/>
      <c r="P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J117" s="5"/>
      <c r="AK117" s="5"/>
      <c r="AL117" s="5"/>
    </row>
    <row r="118" spans="8:38" x14ac:dyDescent="0.45">
      <c r="H118" s="5"/>
      <c r="I118" s="5"/>
      <c r="J118" s="5"/>
      <c r="K118" s="5"/>
      <c r="M118" s="18"/>
      <c r="P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J118" s="5"/>
      <c r="AK118" s="5"/>
      <c r="AL118" s="5"/>
    </row>
    <row r="119" spans="8:38" x14ac:dyDescent="0.45">
      <c r="H119" s="5"/>
      <c r="I119" s="5"/>
      <c r="J119" s="5"/>
      <c r="K119" s="5"/>
      <c r="M119" s="18"/>
      <c r="P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J119" s="5"/>
      <c r="AK119" s="5"/>
      <c r="AL119" s="5"/>
    </row>
    <row r="120" spans="8:38" x14ac:dyDescent="0.45">
      <c r="H120" s="5"/>
      <c r="I120" s="5"/>
      <c r="J120" s="5"/>
      <c r="K120" s="5"/>
      <c r="M120" s="18"/>
      <c r="P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J120" s="5"/>
      <c r="AK120" s="5"/>
      <c r="AL120" s="5"/>
    </row>
    <row r="121" spans="8:38" x14ac:dyDescent="0.45">
      <c r="H121" s="5"/>
      <c r="I121" s="5"/>
      <c r="J121" s="5"/>
      <c r="K121" s="5"/>
      <c r="M121" s="18"/>
      <c r="P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J121" s="5"/>
      <c r="AL121" s="5"/>
    </row>
    <row r="122" spans="8:38" x14ac:dyDescent="0.45">
      <c r="H122" s="5"/>
      <c r="I122" s="5"/>
      <c r="J122" s="5"/>
      <c r="K122" s="5"/>
      <c r="M122" s="18"/>
      <c r="P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J122" s="5"/>
      <c r="AL122" s="5"/>
    </row>
    <row r="123" spans="8:38" x14ac:dyDescent="0.45">
      <c r="H123" s="5"/>
      <c r="I123" s="5"/>
      <c r="J123" s="5"/>
      <c r="K123" s="5"/>
      <c r="M123" s="18"/>
      <c r="P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J123" s="5"/>
      <c r="AL123" s="5"/>
    </row>
    <row r="124" spans="8:38" x14ac:dyDescent="0.45">
      <c r="H124" s="5"/>
      <c r="I124" s="5"/>
      <c r="J124" s="5"/>
      <c r="K124" s="5"/>
      <c r="M124" s="18"/>
      <c r="P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J124" s="5"/>
      <c r="AL124" s="5"/>
    </row>
    <row r="125" spans="8:38" x14ac:dyDescent="0.45">
      <c r="H125" s="5"/>
      <c r="I125" s="5"/>
      <c r="J125" s="5"/>
      <c r="K125" s="5"/>
      <c r="M125" s="18"/>
      <c r="P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J125" s="5"/>
      <c r="AL125" s="5"/>
    </row>
    <row r="126" spans="8:38" x14ac:dyDescent="0.45">
      <c r="H126" s="5"/>
      <c r="I126" s="5"/>
      <c r="J126" s="5"/>
      <c r="K126" s="5"/>
      <c r="M126" s="18"/>
      <c r="P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J126" s="5"/>
      <c r="AL126" s="5"/>
    </row>
    <row r="127" spans="8:38" x14ac:dyDescent="0.45">
      <c r="H127" s="5"/>
      <c r="I127" s="5"/>
      <c r="J127" s="5"/>
      <c r="K127" s="5"/>
      <c r="M127" s="18"/>
      <c r="P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J127" s="5"/>
      <c r="AL127" s="5"/>
    </row>
    <row r="128" spans="8:38" x14ac:dyDescent="0.45">
      <c r="H128" s="5"/>
      <c r="I128" s="5"/>
      <c r="J128" s="5"/>
      <c r="K128" s="5"/>
      <c r="M128" s="18"/>
      <c r="P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J128" s="5"/>
      <c r="AL128" s="5"/>
    </row>
    <row r="129" spans="8:38" x14ac:dyDescent="0.45">
      <c r="H129" s="5"/>
      <c r="I129" s="5"/>
      <c r="J129" s="5"/>
      <c r="K129" s="5"/>
      <c r="M129" s="18"/>
      <c r="P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J129" s="5"/>
      <c r="AL129" s="5"/>
    </row>
    <row r="130" spans="8:38" x14ac:dyDescent="0.45">
      <c r="H130" s="5"/>
      <c r="I130" s="5"/>
      <c r="J130" s="5"/>
      <c r="K130" s="5"/>
      <c r="M130" s="18"/>
      <c r="P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J130" s="5"/>
      <c r="AL130" s="5"/>
    </row>
    <row r="131" spans="8:38" x14ac:dyDescent="0.45">
      <c r="H131" s="5"/>
      <c r="I131" s="5"/>
      <c r="J131" s="5"/>
      <c r="K131" s="5"/>
      <c r="M131" s="18"/>
      <c r="P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J131" s="5"/>
      <c r="AL131" s="5"/>
    </row>
    <row r="132" spans="8:38" x14ac:dyDescent="0.45">
      <c r="H132" s="5"/>
      <c r="I132" s="5"/>
      <c r="J132" s="5"/>
      <c r="K132" s="5"/>
      <c r="M132" s="18"/>
      <c r="P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J132" s="5"/>
      <c r="AL132" s="5"/>
    </row>
    <row r="133" spans="8:38" x14ac:dyDescent="0.45">
      <c r="H133" s="5"/>
      <c r="I133" s="5"/>
      <c r="J133" s="5"/>
      <c r="K133" s="5"/>
      <c r="M133" s="18"/>
      <c r="P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J133" s="5"/>
      <c r="AL133" s="5"/>
    </row>
    <row r="134" spans="8:38" x14ac:dyDescent="0.45">
      <c r="H134" s="5"/>
      <c r="I134" s="5"/>
      <c r="J134" s="5"/>
      <c r="K134" s="5"/>
      <c r="M134" s="18"/>
      <c r="P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J134" s="5"/>
      <c r="AL134" s="5"/>
    </row>
    <row r="135" spans="8:38" x14ac:dyDescent="0.45">
      <c r="H135" s="5"/>
      <c r="I135" s="5"/>
      <c r="J135" s="5"/>
      <c r="K135" s="5"/>
      <c r="M135" s="18"/>
      <c r="P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J135" s="5"/>
      <c r="AL135" s="5"/>
    </row>
    <row r="136" spans="8:38" x14ac:dyDescent="0.45">
      <c r="H136" s="5"/>
      <c r="I136" s="5"/>
      <c r="J136" s="5"/>
      <c r="K136" s="5"/>
      <c r="M136" s="18"/>
      <c r="P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J136" s="5"/>
      <c r="AL136" s="5"/>
    </row>
    <row r="137" spans="8:38" x14ac:dyDescent="0.45">
      <c r="H137" s="5"/>
      <c r="I137" s="5"/>
      <c r="J137" s="5"/>
      <c r="K137" s="5"/>
      <c r="M137" s="18"/>
      <c r="P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J137" s="5"/>
      <c r="AL137" s="5"/>
    </row>
    <row r="138" spans="8:38" x14ac:dyDescent="0.45">
      <c r="H138" s="5"/>
      <c r="I138" s="5"/>
      <c r="J138" s="5"/>
      <c r="K138" s="5"/>
      <c r="M138" s="18"/>
      <c r="P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J138" s="5"/>
      <c r="AL138" s="5"/>
    </row>
    <row r="139" spans="8:38" x14ac:dyDescent="0.45">
      <c r="H139" s="5"/>
      <c r="I139" s="5"/>
      <c r="J139" s="5"/>
      <c r="K139" s="5"/>
      <c r="M139" s="18"/>
      <c r="P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J139" s="5"/>
      <c r="AL139" s="5"/>
    </row>
    <row r="140" spans="8:38" x14ac:dyDescent="0.45">
      <c r="H140" s="5"/>
      <c r="I140" s="5"/>
      <c r="J140" s="5"/>
      <c r="K140" s="5"/>
      <c r="M140" s="18"/>
      <c r="P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J140" s="5"/>
      <c r="AL140" s="5"/>
    </row>
  </sheetData>
  <conditionalFormatting sqref="AM1:AM1048576">
    <cfRule type="cellIs" dxfId="14" priority="2" operator="lessThan">
      <formula>0</formula>
    </cfRule>
  </conditionalFormatting>
  <conditionalFormatting sqref="AN31">
    <cfRule type="cellIs" dxfId="13" priority="1" operator="lessThan">
      <formula>0</formula>
    </cfRule>
  </conditionalFormatting>
  <printOptions gridLines="1"/>
  <pageMargins left="0.7" right="0.7" top="1.3958333333333333" bottom="0.75" header="0.3" footer="0.3"/>
  <pageSetup paperSize="5" scale="64" fitToHeight="0" orientation="landscape" r:id="rId1"/>
  <headerFooter>
    <oddHeader xml:space="preserve">&amp;C&amp;"-,Bold"&amp;14NORTH SHELBY WATER COMPANY
DEPRECIATION SCHEDULE 
SUMMARY SHEET
DECEMBER 31, 2021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AN135"/>
  <sheetViews>
    <sheetView zoomScale="90" zoomScaleNormal="90" workbookViewId="0">
      <selection activeCell="K16" sqref="K16"/>
    </sheetView>
  </sheetViews>
  <sheetFormatPr defaultRowHeight="14.25" x14ac:dyDescent="0.45"/>
  <cols>
    <col min="1" max="1" width="36.1328125" bestFit="1" customWidth="1"/>
    <col min="2" max="2" width="11.59765625" style="4" bestFit="1" customWidth="1"/>
    <col min="3" max="3" width="3.265625" style="2" bestFit="1" customWidth="1"/>
    <col min="4" max="4" width="3.73046875" style="2" bestFit="1" customWidth="1"/>
    <col min="5" max="5" width="2.73046875" style="2" bestFit="1" customWidth="1"/>
    <col min="6" max="7" width="1.73046875" customWidth="1"/>
    <col min="8" max="8" width="11.73046875" bestFit="1" customWidth="1"/>
    <col min="9" max="9" width="10.3984375" bestFit="1" customWidth="1"/>
    <col min="10" max="10" width="12.59765625" bestFit="1" customWidth="1"/>
    <col min="11" max="11" width="11.73046875" bestFit="1" customWidth="1"/>
    <col min="12" max="12" width="12" style="6" bestFit="1" customWidth="1"/>
    <col min="13" max="13" width="11.59765625" style="17" bestFit="1" customWidth="1"/>
    <col min="14" max="15" width="1.73046875" customWidth="1"/>
    <col min="16" max="16" width="11.73046875" bestFit="1" customWidth="1"/>
    <col min="17" max="17" width="5.86328125" bestFit="1" customWidth="1"/>
    <col min="18" max="18" width="11.73046875" hidden="1" customWidth="1"/>
    <col min="19" max="21" width="10.59765625" hidden="1" customWidth="1"/>
    <col min="22" max="23" width="9" hidden="1" customWidth="1"/>
    <col min="24" max="26" width="7.86328125" hidden="1" customWidth="1"/>
    <col min="27" max="27" width="9" hidden="1" customWidth="1"/>
    <col min="28" max="28" width="5.86328125" hidden="1" customWidth="1"/>
    <col min="29" max="29" width="9.265625" hidden="1" customWidth="1"/>
    <col min="30" max="30" width="10" hidden="1" customWidth="1"/>
    <col min="31" max="31" width="9.265625" bestFit="1" customWidth="1"/>
    <col min="32" max="33" width="11.59765625" customWidth="1"/>
    <col min="34" max="34" width="10" style="6" bestFit="1" customWidth="1"/>
    <col min="35" max="35" width="13.1328125" style="6" bestFit="1" customWidth="1"/>
    <col min="36" max="36" width="2.73046875" customWidth="1"/>
    <col min="37" max="37" width="13.1328125" bestFit="1" customWidth="1"/>
    <col min="38" max="38" width="13.86328125" bestFit="1" customWidth="1"/>
    <col min="39" max="39" width="11" bestFit="1" customWidth="1"/>
    <col min="40" max="40" width="13.3984375" style="5" bestFit="1" customWidth="1"/>
  </cols>
  <sheetData>
    <row r="1" spans="1:40" s="1" customFormat="1" x14ac:dyDescent="0.45">
      <c r="B1" s="4"/>
      <c r="C1" s="2"/>
      <c r="D1" s="2"/>
      <c r="E1" s="2"/>
      <c r="H1" s="21" t="s">
        <v>0</v>
      </c>
      <c r="I1" s="21"/>
      <c r="J1" s="21"/>
      <c r="K1" s="21" t="s">
        <v>1</v>
      </c>
      <c r="L1" s="23">
        <v>2021</v>
      </c>
      <c r="M1" s="21" t="s">
        <v>16</v>
      </c>
      <c r="P1" s="21" t="s">
        <v>2</v>
      </c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2"/>
      <c r="AI1" s="23">
        <v>2021</v>
      </c>
      <c r="AJ1" s="21"/>
      <c r="AK1" s="1" t="s">
        <v>400</v>
      </c>
      <c r="AL1" s="21" t="s">
        <v>9</v>
      </c>
      <c r="AM1" s="21" t="s">
        <v>11</v>
      </c>
      <c r="AN1" s="56" t="s">
        <v>464</v>
      </c>
    </row>
    <row r="2" spans="1:40" s="1" customFormat="1" x14ac:dyDescent="0.45">
      <c r="B2" s="4"/>
      <c r="C2" s="2"/>
      <c r="D2" s="2"/>
      <c r="E2" s="2"/>
      <c r="H2" s="21" t="s">
        <v>3</v>
      </c>
      <c r="I2" s="21" t="s">
        <v>4</v>
      </c>
      <c r="J2" s="21" t="s">
        <v>5</v>
      </c>
      <c r="K2" s="21" t="s">
        <v>3</v>
      </c>
      <c r="L2" s="23" t="s">
        <v>399</v>
      </c>
      <c r="M2" s="21" t="s">
        <v>17</v>
      </c>
      <c r="P2" s="21" t="s">
        <v>6</v>
      </c>
      <c r="Q2" s="21"/>
      <c r="R2" s="21" t="s">
        <v>0</v>
      </c>
      <c r="S2" s="21">
        <v>2006</v>
      </c>
      <c r="T2" s="21">
        <v>2007</v>
      </c>
      <c r="U2" s="21">
        <v>2008</v>
      </c>
      <c r="V2" s="21">
        <v>2009</v>
      </c>
      <c r="W2" s="21">
        <v>2010</v>
      </c>
      <c r="X2" s="21">
        <v>2011</v>
      </c>
      <c r="Y2" s="21">
        <v>2012</v>
      </c>
      <c r="Z2" s="21">
        <v>2013</v>
      </c>
      <c r="AA2" s="21">
        <v>2014</v>
      </c>
      <c r="AB2" s="21">
        <v>2015</v>
      </c>
      <c r="AC2" s="21">
        <v>2016</v>
      </c>
      <c r="AD2" s="21">
        <v>2017</v>
      </c>
      <c r="AE2" s="21">
        <v>2018</v>
      </c>
      <c r="AF2" s="21">
        <v>2019</v>
      </c>
      <c r="AG2" s="21">
        <v>2020</v>
      </c>
      <c r="AH2" s="23">
        <v>2021</v>
      </c>
      <c r="AI2" s="23" t="s">
        <v>5</v>
      </c>
      <c r="AJ2" s="21"/>
      <c r="AK2" s="1" t="s">
        <v>401</v>
      </c>
      <c r="AL2" s="21" t="s">
        <v>10</v>
      </c>
      <c r="AM2" s="21" t="s">
        <v>6</v>
      </c>
      <c r="AN2" s="56" t="s">
        <v>465</v>
      </c>
    </row>
    <row r="3" spans="1:40" x14ac:dyDescent="0.45">
      <c r="A3" s="3" t="s">
        <v>269</v>
      </c>
      <c r="B3" s="28" t="s">
        <v>17</v>
      </c>
      <c r="C3" s="29" t="s">
        <v>20</v>
      </c>
    </row>
    <row r="4" spans="1:40" x14ac:dyDescent="0.45">
      <c r="A4" s="25" t="s">
        <v>316</v>
      </c>
      <c r="B4" s="26"/>
      <c r="C4" s="27">
        <v>5</v>
      </c>
      <c r="D4" s="4" t="s">
        <v>12</v>
      </c>
      <c r="E4" s="4" t="s">
        <v>13</v>
      </c>
      <c r="H4" s="24">
        <v>3395</v>
      </c>
      <c r="I4" s="5"/>
      <c r="J4" s="5"/>
      <c r="K4" s="5"/>
      <c r="L4" s="14"/>
      <c r="M4" s="70"/>
      <c r="P4" s="5">
        <f>+K4</f>
        <v>0</v>
      </c>
      <c r="R4" s="13">
        <v>1018.5</v>
      </c>
      <c r="S4" s="13">
        <v>679</v>
      </c>
      <c r="T4" s="13">
        <v>679</v>
      </c>
      <c r="U4" s="13">
        <v>679</v>
      </c>
      <c r="V4" s="13">
        <v>339.5</v>
      </c>
      <c r="W4" s="13"/>
      <c r="X4" s="13"/>
      <c r="Y4" s="13"/>
      <c r="Z4" s="13"/>
      <c r="AA4" s="13"/>
      <c r="AB4" s="13"/>
      <c r="AC4" s="13"/>
      <c r="AD4" s="13"/>
      <c r="AE4" s="13"/>
      <c r="AF4" s="5">
        <v>0</v>
      </c>
      <c r="AG4" s="5">
        <v>0</v>
      </c>
      <c r="AH4" s="6">
        <f>+IF(P4-AG4-S4-R4-T4-U4-V4-W4-X4-Y4-Z4-AA4-AB4-AC4-AD4-AE4-AF4&gt;1,ROUND(P4/C4,2),0)</f>
        <v>0</v>
      </c>
      <c r="AI4" s="14"/>
      <c r="AJ4" s="5"/>
      <c r="AK4" s="5">
        <f>+AL4-AI4-AH4</f>
        <v>3395</v>
      </c>
      <c r="AL4" s="5">
        <f t="shared" ref="AL4:AL10" si="0">SUM(R4:AI4)</f>
        <v>3395</v>
      </c>
      <c r="AM4" s="11">
        <f t="shared" ref="AM4:AM30" si="1">+P4-AL4</f>
        <v>-3395</v>
      </c>
      <c r="AN4" s="5">
        <f>IF(AM4=0,AL4,0)</f>
        <v>0</v>
      </c>
    </row>
    <row r="5" spans="1:40" x14ac:dyDescent="0.45">
      <c r="A5" s="25" t="s">
        <v>317</v>
      </c>
      <c r="B5" s="26"/>
      <c r="C5" s="27">
        <v>5</v>
      </c>
      <c r="D5" s="4" t="s">
        <v>12</v>
      </c>
      <c r="E5" s="4" t="s">
        <v>13</v>
      </c>
      <c r="H5" s="24">
        <v>1105.9100000000001</v>
      </c>
      <c r="I5" s="5"/>
      <c r="J5" s="5"/>
      <c r="K5" s="5"/>
      <c r="L5" s="14"/>
      <c r="M5" s="70"/>
      <c r="P5" s="5">
        <f t="shared" ref="P5:P30" si="2">+K5</f>
        <v>0</v>
      </c>
      <c r="R5" s="13">
        <v>331.77</v>
      </c>
      <c r="S5" s="13">
        <v>221.18</v>
      </c>
      <c r="T5" s="13">
        <v>221.18</v>
      </c>
      <c r="U5" s="13">
        <v>221.18</v>
      </c>
      <c r="V5" s="13">
        <v>110.6</v>
      </c>
      <c r="W5" s="13"/>
      <c r="X5" s="13"/>
      <c r="Y5" s="13"/>
      <c r="Z5" s="13"/>
      <c r="AA5" s="13"/>
      <c r="AB5" s="13"/>
      <c r="AC5" s="13"/>
      <c r="AD5" s="13"/>
      <c r="AE5" s="13"/>
      <c r="AF5" s="5">
        <v>0</v>
      </c>
      <c r="AG5" s="5">
        <v>0</v>
      </c>
      <c r="AH5" s="6">
        <f t="shared" ref="AH5:AH30" si="3">+IF(P5-AG5-S5-R5-T5-U5-V5-W5-X5-Y5-Z5-AA5-AB5-AC5-AD5-AE5-AF5&gt;1,ROUND(P5/C5,2),0)</f>
        <v>0</v>
      </c>
      <c r="AI5" s="14"/>
      <c r="AJ5" s="5"/>
      <c r="AK5" s="5">
        <f t="shared" ref="AK5:AK30" si="4">+AL5-AI5-AH5</f>
        <v>1105.9100000000001</v>
      </c>
      <c r="AL5" s="5">
        <f t="shared" si="0"/>
        <v>1105.9100000000001</v>
      </c>
      <c r="AM5" s="11">
        <f t="shared" si="1"/>
        <v>-1105.9100000000001</v>
      </c>
      <c r="AN5" s="5">
        <f t="shared" ref="AN5:AN30" si="5">IF(AM5=0,AL5,0)</f>
        <v>0</v>
      </c>
    </row>
    <row r="6" spans="1:40" x14ac:dyDescent="0.45">
      <c r="A6" s="25" t="s">
        <v>318</v>
      </c>
      <c r="B6" s="26"/>
      <c r="C6" s="27">
        <v>5</v>
      </c>
      <c r="D6" s="4" t="s">
        <v>12</v>
      </c>
      <c r="E6" s="4" t="s">
        <v>13</v>
      </c>
      <c r="H6" s="24">
        <v>856.65</v>
      </c>
      <c r="I6" s="5"/>
      <c r="J6" s="5"/>
      <c r="K6" s="5"/>
      <c r="L6" s="14"/>
      <c r="M6" s="70">
        <v>2018</v>
      </c>
      <c r="P6" s="5">
        <f t="shared" si="2"/>
        <v>0</v>
      </c>
      <c r="R6" s="13">
        <v>85.67</v>
      </c>
      <c r="S6" s="13">
        <v>171.33</v>
      </c>
      <c r="T6" s="13">
        <v>171.33</v>
      </c>
      <c r="U6" s="13">
        <v>171.53</v>
      </c>
      <c r="V6" s="13">
        <v>171.53</v>
      </c>
      <c r="W6" s="13">
        <v>85.26</v>
      </c>
      <c r="X6" s="13"/>
      <c r="Y6" s="13"/>
      <c r="Z6" s="13"/>
      <c r="AA6" s="13"/>
      <c r="AB6" s="13"/>
      <c r="AC6" s="13"/>
      <c r="AD6" s="13"/>
      <c r="AE6" s="13"/>
      <c r="AF6" s="5">
        <v>0</v>
      </c>
      <c r="AG6" s="5">
        <v>0</v>
      </c>
      <c r="AH6" s="6">
        <f t="shared" si="3"/>
        <v>0</v>
      </c>
      <c r="AI6" s="14"/>
      <c r="AJ6" s="5"/>
      <c r="AK6" s="5">
        <f t="shared" si="4"/>
        <v>856.65</v>
      </c>
      <c r="AL6" s="5">
        <f t="shared" si="0"/>
        <v>856.65</v>
      </c>
      <c r="AM6" s="11">
        <f t="shared" si="1"/>
        <v>-856.65</v>
      </c>
      <c r="AN6" s="5">
        <f t="shared" si="5"/>
        <v>0</v>
      </c>
    </row>
    <row r="7" spans="1:40" x14ac:dyDescent="0.45">
      <c r="A7" s="25" t="s">
        <v>319</v>
      </c>
      <c r="B7" s="26"/>
      <c r="C7" s="27">
        <v>7</v>
      </c>
      <c r="D7" s="4" t="s">
        <v>12</v>
      </c>
      <c r="E7" s="4" t="s">
        <v>13</v>
      </c>
      <c r="H7" s="24">
        <v>219.71</v>
      </c>
      <c r="I7" s="5"/>
      <c r="J7" s="5">
        <v>219.71</v>
      </c>
      <c r="K7" s="5"/>
      <c r="L7" s="14"/>
      <c r="M7" s="70">
        <v>2019</v>
      </c>
      <c r="P7" s="5">
        <f t="shared" si="2"/>
        <v>0</v>
      </c>
      <c r="R7" s="13">
        <v>15.69</v>
      </c>
      <c r="S7" s="13">
        <v>31.39</v>
      </c>
      <c r="T7" s="13">
        <v>31.39</v>
      </c>
      <c r="U7" s="13">
        <v>31.39</v>
      </c>
      <c r="V7" s="13">
        <v>31.39</v>
      </c>
      <c r="W7" s="13">
        <v>31.39</v>
      </c>
      <c r="X7" s="13">
        <v>31.39</v>
      </c>
      <c r="Y7" s="13">
        <v>15.68</v>
      </c>
      <c r="Z7" s="13"/>
      <c r="AA7" s="13"/>
      <c r="AB7" s="13"/>
      <c r="AC7" s="13"/>
      <c r="AD7" s="13"/>
      <c r="AE7" s="13"/>
      <c r="AF7" s="5">
        <v>-219.71</v>
      </c>
      <c r="AG7" s="5">
        <v>0</v>
      </c>
      <c r="AH7" s="6">
        <f t="shared" si="3"/>
        <v>0</v>
      </c>
      <c r="AI7" s="14"/>
      <c r="AJ7" s="5"/>
      <c r="AK7" s="5">
        <f t="shared" si="4"/>
        <v>-2.8421709430404007E-14</v>
      </c>
      <c r="AL7" s="5">
        <f t="shared" si="0"/>
        <v>-2.8421709430404007E-14</v>
      </c>
      <c r="AM7" s="11">
        <f t="shared" si="1"/>
        <v>2.8421709430404007E-14</v>
      </c>
      <c r="AN7" s="5">
        <f t="shared" si="5"/>
        <v>0</v>
      </c>
    </row>
    <row r="8" spans="1:40" x14ac:dyDescent="0.45">
      <c r="A8" s="25" t="s">
        <v>424</v>
      </c>
      <c r="B8" s="26">
        <v>38837</v>
      </c>
      <c r="C8" s="27">
        <v>5</v>
      </c>
      <c r="D8" s="4" t="s">
        <v>12</v>
      </c>
      <c r="E8" s="4" t="s">
        <v>13</v>
      </c>
      <c r="H8" s="24">
        <v>3595.03</v>
      </c>
      <c r="I8" s="5"/>
      <c r="J8" s="5"/>
      <c r="K8" s="5"/>
      <c r="L8" s="14"/>
      <c r="M8" s="70"/>
      <c r="P8" s="5">
        <f>+K8</f>
        <v>0</v>
      </c>
      <c r="R8" s="13">
        <v>3595.03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5">
        <v>0</v>
      </c>
      <c r="AG8" s="5">
        <v>0</v>
      </c>
      <c r="AH8" s="6">
        <f t="shared" si="3"/>
        <v>0</v>
      </c>
      <c r="AI8" s="14"/>
      <c r="AJ8" s="5"/>
      <c r="AK8" s="5">
        <f t="shared" si="4"/>
        <v>3595.03</v>
      </c>
      <c r="AL8" s="5">
        <f t="shared" si="0"/>
        <v>3595.03</v>
      </c>
      <c r="AM8" s="11">
        <f t="shared" si="1"/>
        <v>-3595.03</v>
      </c>
      <c r="AN8" s="5">
        <f t="shared" si="5"/>
        <v>0</v>
      </c>
    </row>
    <row r="9" spans="1:40" x14ac:dyDescent="0.45">
      <c r="A9" s="25" t="s">
        <v>271</v>
      </c>
      <c r="B9" s="26">
        <v>38990</v>
      </c>
      <c r="C9" s="27">
        <v>5</v>
      </c>
      <c r="D9" s="4" t="s">
        <v>12</v>
      </c>
      <c r="E9" s="4" t="s">
        <v>13</v>
      </c>
      <c r="H9" s="24">
        <v>1721.8</v>
      </c>
      <c r="I9" s="5"/>
      <c r="J9" s="5"/>
      <c r="K9" s="5"/>
      <c r="L9" s="14"/>
      <c r="M9" s="70"/>
      <c r="P9" s="5">
        <f t="shared" ref="P9:P22" si="6">+K9</f>
        <v>0</v>
      </c>
      <c r="R9" s="13">
        <v>1721.8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5">
        <v>0</v>
      </c>
      <c r="AG9" s="5">
        <v>0</v>
      </c>
      <c r="AH9" s="6">
        <f t="shared" si="3"/>
        <v>0</v>
      </c>
      <c r="AI9" s="14"/>
      <c r="AJ9" s="5"/>
      <c r="AK9" s="5">
        <f t="shared" si="4"/>
        <v>1721.8</v>
      </c>
      <c r="AL9" s="5">
        <f t="shared" si="0"/>
        <v>1721.8</v>
      </c>
      <c r="AM9" s="11">
        <f t="shared" si="1"/>
        <v>-1721.8</v>
      </c>
      <c r="AN9" s="5">
        <f t="shared" si="5"/>
        <v>0</v>
      </c>
    </row>
    <row r="10" spans="1:40" x14ac:dyDescent="0.45">
      <c r="A10" s="25" t="s">
        <v>425</v>
      </c>
      <c r="B10" s="26">
        <v>39052</v>
      </c>
      <c r="C10" s="27">
        <v>5</v>
      </c>
      <c r="D10" s="4" t="s">
        <v>12</v>
      </c>
      <c r="E10" s="4" t="s">
        <v>13</v>
      </c>
      <c r="H10" s="24">
        <v>18753.07</v>
      </c>
      <c r="I10" s="5"/>
      <c r="J10" s="5">
        <v>18753.07</v>
      </c>
      <c r="K10" s="5"/>
      <c r="L10" s="14"/>
      <c r="M10" s="70">
        <v>2019</v>
      </c>
      <c r="P10" s="5">
        <f t="shared" si="6"/>
        <v>0</v>
      </c>
      <c r="R10" s="13">
        <v>18753.07</v>
      </c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5">
        <v>-18753.07</v>
      </c>
      <c r="AG10" s="5">
        <v>0</v>
      </c>
      <c r="AH10" s="6">
        <f t="shared" si="3"/>
        <v>0</v>
      </c>
      <c r="AI10" s="14"/>
      <c r="AJ10" s="5"/>
      <c r="AK10" s="5">
        <f t="shared" si="4"/>
        <v>0</v>
      </c>
      <c r="AL10" s="5">
        <f t="shared" si="0"/>
        <v>0</v>
      </c>
      <c r="AM10" s="11">
        <f t="shared" si="1"/>
        <v>0</v>
      </c>
      <c r="AN10" s="5">
        <f t="shared" si="5"/>
        <v>0</v>
      </c>
    </row>
    <row r="11" spans="1:40" x14ac:dyDescent="0.45">
      <c r="A11" s="25" t="s">
        <v>271</v>
      </c>
      <c r="B11" s="26">
        <v>39082</v>
      </c>
      <c r="C11" s="27">
        <v>5</v>
      </c>
      <c r="D11" s="4" t="s">
        <v>12</v>
      </c>
      <c r="E11" s="4" t="s">
        <v>13</v>
      </c>
      <c r="H11" s="24">
        <v>3653.18</v>
      </c>
      <c r="I11" s="5"/>
      <c r="J11" s="5"/>
      <c r="K11" s="5"/>
      <c r="L11" s="14"/>
      <c r="M11" s="70"/>
      <c r="P11" s="5">
        <f t="shared" si="6"/>
        <v>0</v>
      </c>
      <c r="R11" s="13">
        <v>3653.18</v>
      </c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5">
        <v>0</v>
      </c>
      <c r="AG11" s="5">
        <v>0</v>
      </c>
      <c r="AH11" s="6">
        <f t="shared" si="3"/>
        <v>0</v>
      </c>
      <c r="AI11" s="14"/>
      <c r="AJ11" s="5"/>
      <c r="AK11" s="5">
        <f t="shared" si="4"/>
        <v>3653.18</v>
      </c>
      <c r="AL11" s="5">
        <f t="shared" ref="AL11:AL30" si="7">SUM(R11:AI11)</f>
        <v>3653.18</v>
      </c>
      <c r="AM11" s="11">
        <f t="shared" si="1"/>
        <v>-3653.18</v>
      </c>
      <c r="AN11" s="5">
        <f t="shared" si="5"/>
        <v>0</v>
      </c>
    </row>
    <row r="12" spans="1:40" x14ac:dyDescent="0.45">
      <c r="A12" s="25" t="s">
        <v>426</v>
      </c>
      <c r="B12" s="26">
        <v>39264</v>
      </c>
      <c r="C12" s="27">
        <v>5</v>
      </c>
      <c r="D12" s="4" t="s">
        <v>12</v>
      </c>
      <c r="E12" s="4" t="s">
        <v>13</v>
      </c>
      <c r="H12" s="24">
        <v>6044.32</v>
      </c>
      <c r="I12" s="5"/>
      <c r="J12" s="5">
        <v>6044.32</v>
      </c>
      <c r="K12" s="5"/>
      <c r="L12" s="14"/>
      <c r="M12" s="70">
        <v>2017</v>
      </c>
      <c r="P12" s="5">
        <f t="shared" si="6"/>
        <v>0</v>
      </c>
      <c r="R12" s="13">
        <v>6044.32</v>
      </c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>
        <v>-6044.32</v>
      </c>
      <c r="AE12" s="13"/>
      <c r="AF12" s="5">
        <v>0</v>
      </c>
      <c r="AG12" s="5">
        <v>0</v>
      </c>
      <c r="AH12" s="6">
        <f t="shared" si="3"/>
        <v>0</v>
      </c>
      <c r="AI12" s="14"/>
      <c r="AJ12" s="5"/>
      <c r="AK12" s="5">
        <f t="shared" si="4"/>
        <v>0</v>
      </c>
      <c r="AL12" s="5">
        <f t="shared" si="7"/>
        <v>0</v>
      </c>
      <c r="AM12" s="11">
        <f t="shared" si="1"/>
        <v>0</v>
      </c>
      <c r="AN12" s="5">
        <f t="shared" si="5"/>
        <v>0</v>
      </c>
    </row>
    <row r="13" spans="1:40" x14ac:dyDescent="0.45">
      <c r="A13" s="25" t="s">
        <v>427</v>
      </c>
      <c r="B13" s="26">
        <v>39264</v>
      </c>
      <c r="C13" s="27">
        <v>5</v>
      </c>
      <c r="D13" s="4" t="s">
        <v>12</v>
      </c>
      <c r="E13" s="4" t="s">
        <v>13</v>
      </c>
      <c r="H13" s="24">
        <v>2685</v>
      </c>
      <c r="I13" s="5"/>
      <c r="J13" s="5">
        <v>2685</v>
      </c>
      <c r="K13" s="5"/>
      <c r="L13" s="14"/>
      <c r="M13" s="70">
        <v>2019</v>
      </c>
      <c r="P13" s="5">
        <f t="shared" si="6"/>
        <v>0</v>
      </c>
      <c r="R13" s="13">
        <v>2685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5">
        <v>-2685</v>
      </c>
      <c r="AG13" s="5">
        <v>0</v>
      </c>
      <c r="AH13" s="6">
        <f t="shared" si="3"/>
        <v>0</v>
      </c>
      <c r="AI13" s="14"/>
      <c r="AJ13" s="5"/>
      <c r="AK13" s="5">
        <f t="shared" si="4"/>
        <v>0</v>
      </c>
      <c r="AL13" s="5">
        <f t="shared" si="7"/>
        <v>0</v>
      </c>
      <c r="AM13" s="11">
        <f t="shared" si="1"/>
        <v>0</v>
      </c>
      <c r="AN13" s="5">
        <f t="shared" si="5"/>
        <v>0</v>
      </c>
    </row>
    <row r="14" spans="1:40" x14ac:dyDescent="0.45">
      <c r="A14" s="25" t="s">
        <v>428</v>
      </c>
      <c r="B14" s="26">
        <v>39264</v>
      </c>
      <c r="C14" s="27">
        <v>5</v>
      </c>
      <c r="D14" s="4" t="s">
        <v>12</v>
      </c>
      <c r="E14" s="4" t="s">
        <v>13</v>
      </c>
      <c r="H14" s="24">
        <v>1525.12</v>
      </c>
      <c r="I14" s="5"/>
      <c r="J14" s="5"/>
      <c r="K14" s="5"/>
      <c r="L14" s="14"/>
      <c r="M14" s="70"/>
      <c r="P14" s="5">
        <f t="shared" si="6"/>
        <v>0</v>
      </c>
      <c r="R14" s="13">
        <v>1525.12</v>
      </c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5">
        <v>0</v>
      </c>
      <c r="AG14" s="5">
        <v>0</v>
      </c>
      <c r="AH14" s="6">
        <f t="shared" si="3"/>
        <v>0</v>
      </c>
      <c r="AI14" s="14"/>
      <c r="AJ14" s="5"/>
      <c r="AK14" s="5">
        <f t="shared" si="4"/>
        <v>1525.12</v>
      </c>
      <c r="AL14" s="5">
        <f t="shared" si="7"/>
        <v>1525.12</v>
      </c>
      <c r="AM14" s="11">
        <f t="shared" si="1"/>
        <v>-1525.12</v>
      </c>
      <c r="AN14" s="5">
        <f t="shared" si="5"/>
        <v>0</v>
      </c>
    </row>
    <row r="15" spans="1:40" x14ac:dyDescent="0.45">
      <c r="A15" s="25" t="s">
        <v>429</v>
      </c>
      <c r="B15" s="26">
        <v>40611</v>
      </c>
      <c r="C15" s="27">
        <v>10</v>
      </c>
      <c r="D15" s="4" t="s">
        <v>12</v>
      </c>
      <c r="E15" s="4" t="s">
        <v>13</v>
      </c>
      <c r="H15" s="24">
        <v>843.32</v>
      </c>
      <c r="I15" s="5"/>
      <c r="J15" s="5"/>
      <c r="K15" s="5">
        <f t="shared" ref="K15:K30" si="8">+H15+I15-J15</f>
        <v>843.32</v>
      </c>
      <c r="L15" s="14"/>
      <c r="M15" s="70"/>
      <c r="P15" s="5">
        <f t="shared" si="6"/>
        <v>843.32</v>
      </c>
      <c r="R15" s="13">
        <v>323.27</v>
      </c>
      <c r="S15" s="13"/>
      <c r="T15" s="13"/>
      <c r="U15" s="13"/>
      <c r="V15" s="13"/>
      <c r="W15" s="13"/>
      <c r="X15" s="13"/>
      <c r="Y15" s="13"/>
      <c r="Z15" s="13"/>
      <c r="AA15" s="13"/>
      <c r="AB15" s="13">
        <v>84.33</v>
      </c>
      <c r="AC15" s="13">
        <v>84.33</v>
      </c>
      <c r="AD15" s="13">
        <v>84.33</v>
      </c>
      <c r="AE15" s="13">
        <v>84.33</v>
      </c>
      <c r="AF15" s="5">
        <v>84.33</v>
      </c>
      <c r="AG15" s="5">
        <v>84.33</v>
      </c>
      <c r="AH15" s="6">
        <v>14.07</v>
      </c>
      <c r="AI15" s="14"/>
      <c r="AJ15" s="5"/>
      <c r="AK15" s="5">
        <f t="shared" si="4"/>
        <v>829.25000000000011</v>
      </c>
      <c r="AL15" s="5">
        <f t="shared" si="7"/>
        <v>843.32000000000016</v>
      </c>
      <c r="AM15" s="11">
        <f t="shared" si="1"/>
        <v>0</v>
      </c>
      <c r="AN15" s="5">
        <f t="shared" si="5"/>
        <v>843.32000000000016</v>
      </c>
    </row>
    <row r="16" spans="1:40" x14ac:dyDescent="0.45">
      <c r="A16" s="25" t="s">
        <v>273</v>
      </c>
      <c r="B16" s="26">
        <v>40892</v>
      </c>
      <c r="C16" s="27">
        <v>5</v>
      </c>
      <c r="D16" s="4" t="s">
        <v>12</v>
      </c>
      <c r="E16" s="4" t="s">
        <v>13</v>
      </c>
      <c r="H16" s="24">
        <v>720.77</v>
      </c>
      <c r="I16" s="5"/>
      <c r="J16" s="5"/>
      <c r="K16" s="5"/>
      <c r="L16" s="14"/>
      <c r="M16" s="70"/>
      <c r="P16" s="5">
        <f t="shared" si="6"/>
        <v>0</v>
      </c>
      <c r="R16" s="13">
        <v>444.47</v>
      </c>
      <c r="S16" s="13"/>
      <c r="T16" s="13"/>
      <c r="U16" s="13"/>
      <c r="V16" s="13"/>
      <c r="W16" s="13"/>
      <c r="X16" s="13"/>
      <c r="Y16" s="13"/>
      <c r="Z16" s="13"/>
      <c r="AA16" s="13"/>
      <c r="AB16" s="13">
        <v>144.15</v>
      </c>
      <c r="AC16" s="13">
        <v>132.15</v>
      </c>
      <c r="AD16" s="13">
        <v>0</v>
      </c>
      <c r="AE16" s="13">
        <v>0</v>
      </c>
      <c r="AF16" s="5">
        <v>0</v>
      </c>
      <c r="AG16" s="5">
        <v>0</v>
      </c>
      <c r="AH16" s="6">
        <f t="shared" si="3"/>
        <v>0</v>
      </c>
      <c r="AI16" s="14"/>
      <c r="AJ16" s="5"/>
      <c r="AK16" s="5">
        <f t="shared" si="4"/>
        <v>720.77</v>
      </c>
      <c r="AL16" s="5">
        <f t="shared" si="7"/>
        <v>720.77</v>
      </c>
      <c r="AM16" s="11">
        <f t="shared" si="1"/>
        <v>-720.77</v>
      </c>
      <c r="AN16" s="5">
        <f t="shared" si="5"/>
        <v>0</v>
      </c>
    </row>
    <row r="17" spans="1:40" x14ac:dyDescent="0.45">
      <c r="A17" s="25" t="s">
        <v>430</v>
      </c>
      <c r="B17" s="26">
        <v>41704</v>
      </c>
      <c r="C17" s="27">
        <v>10</v>
      </c>
      <c r="D17" s="4" t="s">
        <v>12</v>
      </c>
      <c r="E17" s="4" t="s">
        <v>13</v>
      </c>
      <c r="H17" s="24">
        <v>30210</v>
      </c>
      <c r="I17" s="5"/>
      <c r="J17" s="5"/>
      <c r="K17" s="5">
        <f t="shared" si="8"/>
        <v>30210</v>
      </c>
      <c r="L17" s="14"/>
      <c r="M17" s="70"/>
      <c r="P17" s="5">
        <f t="shared" si="6"/>
        <v>30210</v>
      </c>
      <c r="R17" s="13">
        <v>2266</v>
      </c>
      <c r="S17" s="13"/>
      <c r="T17" s="13"/>
      <c r="U17" s="13"/>
      <c r="V17" s="13"/>
      <c r="W17" s="13"/>
      <c r="X17" s="13"/>
      <c r="Y17" s="13"/>
      <c r="Z17" s="13"/>
      <c r="AA17" s="13"/>
      <c r="AB17" s="13">
        <v>3021</v>
      </c>
      <c r="AC17" s="13">
        <v>3021</v>
      </c>
      <c r="AD17" s="13">
        <v>3021</v>
      </c>
      <c r="AE17" s="13">
        <v>3021</v>
      </c>
      <c r="AF17" s="5">
        <v>3021</v>
      </c>
      <c r="AG17" s="5">
        <v>3021</v>
      </c>
      <c r="AH17" s="6">
        <f t="shared" si="3"/>
        <v>3021</v>
      </c>
      <c r="AI17" s="14"/>
      <c r="AJ17" s="5"/>
      <c r="AK17" s="5">
        <f t="shared" si="4"/>
        <v>20392</v>
      </c>
      <c r="AL17" s="5">
        <f t="shared" si="7"/>
        <v>23413</v>
      </c>
      <c r="AM17" s="11">
        <f t="shared" si="1"/>
        <v>6797</v>
      </c>
      <c r="AN17" s="5">
        <f t="shared" si="5"/>
        <v>0</v>
      </c>
    </row>
    <row r="18" spans="1:40" x14ac:dyDescent="0.45">
      <c r="A18" s="25" t="s">
        <v>431</v>
      </c>
      <c r="B18" s="26">
        <v>41733</v>
      </c>
      <c r="C18" s="27">
        <v>10</v>
      </c>
      <c r="D18" s="4" t="s">
        <v>12</v>
      </c>
      <c r="E18" s="4" t="s">
        <v>13</v>
      </c>
      <c r="H18" s="24">
        <v>2200</v>
      </c>
      <c r="I18" s="5"/>
      <c r="J18" s="5"/>
      <c r="K18" s="5">
        <f t="shared" si="8"/>
        <v>2200</v>
      </c>
      <c r="L18" s="14"/>
      <c r="M18" s="70"/>
      <c r="P18" s="5">
        <f t="shared" si="6"/>
        <v>2200</v>
      </c>
      <c r="R18" s="13">
        <v>165</v>
      </c>
      <c r="S18" s="13"/>
      <c r="T18" s="13"/>
      <c r="U18" s="13"/>
      <c r="V18" s="13"/>
      <c r="W18" s="13"/>
      <c r="X18" s="13"/>
      <c r="Y18" s="13"/>
      <c r="Z18" s="13"/>
      <c r="AA18" s="13"/>
      <c r="AB18" s="13">
        <v>220</v>
      </c>
      <c r="AC18" s="13">
        <v>220</v>
      </c>
      <c r="AD18" s="13">
        <v>220</v>
      </c>
      <c r="AE18" s="13">
        <v>220</v>
      </c>
      <c r="AF18" s="5">
        <v>220</v>
      </c>
      <c r="AG18" s="5">
        <v>220</v>
      </c>
      <c r="AH18" s="6">
        <f t="shared" si="3"/>
        <v>220</v>
      </c>
      <c r="AI18" s="14"/>
      <c r="AJ18" s="5"/>
      <c r="AK18" s="5">
        <f t="shared" si="4"/>
        <v>1485</v>
      </c>
      <c r="AL18" s="5">
        <f t="shared" si="7"/>
        <v>1705</v>
      </c>
      <c r="AM18" s="11">
        <f t="shared" si="1"/>
        <v>495</v>
      </c>
      <c r="AN18" s="5">
        <f t="shared" si="5"/>
        <v>0</v>
      </c>
    </row>
    <row r="19" spans="1:40" x14ac:dyDescent="0.45">
      <c r="A19" s="25" t="s">
        <v>432</v>
      </c>
      <c r="B19" s="26">
        <v>42521</v>
      </c>
      <c r="C19" s="27">
        <v>5</v>
      </c>
      <c r="D19" s="4" t="s">
        <v>12</v>
      </c>
      <c r="E19" s="4" t="s">
        <v>13</v>
      </c>
      <c r="H19" s="24">
        <v>13360.11</v>
      </c>
      <c r="I19" s="5"/>
      <c r="J19" s="5"/>
      <c r="K19" s="5">
        <f t="shared" si="8"/>
        <v>13360.11</v>
      </c>
      <c r="L19" s="14"/>
      <c r="M19" s="70"/>
      <c r="P19" s="5">
        <f t="shared" si="6"/>
        <v>13360.11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>
        <v>1558.69</v>
      </c>
      <c r="AD19" s="13">
        <v>2672.02</v>
      </c>
      <c r="AE19" s="13">
        <v>2672.02</v>
      </c>
      <c r="AF19" s="5">
        <v>2672.02</v>
      </c>
      <c r="AG19" s="5">
        <v>2672.02</v>
      </c>
      <c r="AH19" s="6">
        <v>1113.3399999999999</v>
      </c>
      <c r="AI19" s="14"/>
      <c r="AJ19" s="5"/>
      <c r="AK19" s="5">
        <f t="shared" si="4"/>
        <v>12246.77</v>
      </c>
      <c r="AL19" s="5">
        <f t="shared" si="7"/>
        <v>13360.11</v>
      </c>
      <c r="AM19" s="11">
        <f t="shared" si="1"/>
        <v>0</v>
      </c>
      <c r="AN19" s="5">
        <f t="shared" si="5"/>
        <v>13360.11</v>
      </c>
    </row>
    <row r="20" spans="1:40" x14ac:dyDescent="0.45">
      <c r="A20" s="25" t="s">
        <v>426</v>
      </c>
      <c r="B20" s="26">
        <v>42754</v>
      </c>
      <c r="C20" s="27">
        <v>5</v>
      </c>
      <c r="D20" s="4" t="s">
        <v>12</v>
      </c>
      <c r="E20" s="4" t="s">
        <v>13</v>
      </c>
      <c r="H20" s="24">
        <v>4621.68</v>
      </c>
      <c r="I20" s="5"/>
      <c r="J20" s="5"/>
      <c r="K20" s="5">
        <f t="shared" si="8"/>
        <v>4621.68</v>
      </c>
      <c r="L20" s="14"/>
      <c r="M20" s="70"/>
      <c r="P20" s="5">
        <f t="shared" si="6"/>
        <v>4621.68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>
        <v>462.17</v>
      </c>
      <c r="AE20" s="13">
        <v>924.34</v>
      </c>
      <c r="AF20" s="5">
        <v>924.34</v>
      </c>
      <c r="AG20" s="5">
        <v>924.34</v>
      </c>
      <c r="AH20" s="6">
        <f t="shared" si="3"/>
        <v>924.34</v>
      </c>
      <c r="AI20" s="14"/>
      <c r="AJ20" s="5"/>
      <c r="AK20" s="5">
        <f t="shared" si="4"/>
        <v>3235.1899999999996</v>
      </c>
      <c r="AL20" s="5">
        <f t="shared" si="7"/>
        <v>4159.53</v>
      </c>
      <c r="AM20" s="11">
        <f t="shared" si="1"/>
        <v>462.15000000000055</v>
      </c>
      <c r="AN20" s="5">
        <f t="shared" si="5"/>
        <v>0</v>
      </c>
    </row>
    <row r="21" spans="1:40" x14ac:dyDescent="0.45">
      <c r="A21" s="25" t="s">
        <v>456</v>
      </c>
      <c r="B21" s="26">
        <v>43017</v>
      </c>
      <c r="C21" s="27">
        <v>20</v>
      </c>
      <c r="D21" s="4" t="s">
        <v>12</v>
      </c>
      <c r="E21" s="4" t="s">
        <v>13</v>
      </c>
      <c r="H21" s="24">
        <v>2153.8000000000002</v>
      </c>
      <c r="I21" s="5"/>
      <c r="J21" s="5"/>
      <c r="K21" s="5">
        <f t="shared" si="8"/>
        <v>2153.8000000000002</v>
      </c>
      <c r="L21" s="14"/>
      <c r="M21" s="70"/>
      <c r="P21" s="5">
        <f t="shared" si="6"/>
        <v>2153.8000000000002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>
        <v>53.844999999999999</v>
      </c>
      <c r="AE21" s="13">
        <v>107.69</v>
      </c>
      <c r="AF21" s="5">
        <v>107.69</v>
      </c>
      <c r="AG21" s="5">
        <v>107.69</v>
      </c>
      <c r="AH21" s="6">
        <f t="shared" si="3"/>
        <v>107.69</v>
      </c>
      <c r="AI21" s="14"/>
      <c r="AJ21" s="5"/>
      <c r="AK21" s="5">
        <f t="shared" si="4"/>
        <v>376.91500000000002</v>
      </c>
      <c r="AL21" s="5">
        <f t="shared" si="7"/>
        <v>484.60500000000002</v>
      </c>
      <c r="AM21" s="11">
        <f t="shared" si="1"/>
        <v>1669.1950000000002</v>
      </c>
      <c r="AN21" s="5">
        <f t="shared" si="5"/>
        <v>0</v>
      </c>
    </row>
    <row r="22" spans="1:40" x14ac:dyDescent="0.45">
      <c r="A22" s="25" t="s">
        <v>457</v>
      </c>
      <c r="B22" s="26">
        <v>43069</v>
      </c>
      <c r="C22" s="27">
        <v>5</v>
      </c>
      <c r="D22" s="4" t="s">
        <v>12</v>
      </c>
      <c r="E22" s="4" t="s">
        <v>13</v>
      </c>
      <c r="H22" s="24">
        <v>654.95000000000005</v>
      </c>
      <c r="I22" s="5"/>
      <c r="J22" s="5"/>
      <c r="K22" s="5">
        <f t="shared" si="8"/>
        <v>654.95000000000005</v>
      </c>
      <c r="L22" s="14"/>
      <c r="M22" s="70"/>
      <c r="P22" s="5">
        <f t="shared" si="6"/>
        <v>654.95000000000005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>
        <v>65.495000000000005</v>
      </c>
      <c r="AE22" s="13">
        <v>130.99</v>
      </c>
      <c r="AF22" s="5">
        <v>130.99</v>
      </c>
      <c r="AG22" s="5">
        <v>130.99</v>
      </c>
      <c r="AH22" s="6">
        <f t="shared" si="3"/>
        <v>130.99</v>
      </c>
      <c r="AI22" s="14"/>
      <c r="AJ22" s="5"/>
      <c r="AK22" s="5">
        <f t="shared" si="4"/>
        <v>458.46500000000003</v>
      </c>
      <c r="AL22" s="5">
        <f t="shared" si="7"/>
        <v>589.45500000000004</v>
      </c>
      <c r="AM22" s="11">
        <f t="shared" si="1"/>
        <v>65.495000000000005</v>
      </c>
      <c r="AN22" s="5">
        <f t="shared" si="5"/>
        <v>0</v>
      </c>
    </row>
    <row r="23" spans="1:40" x14ac:dyDescent="0.45">
      <c r="A23" s="25"/>
      <c r="B23" s="26"/>
      <c r="C23" s="27"/>
      <c r="D23" s="4"/>
      <c r="E23" s="4"/>
      <c r="H23" s="24"/>
      <c r="I23" s="5"/>
      <c r="J23" s="5"/>
      <c r="K23" s="5">
        <f t="shared" si="8"/>
        <v>0</v>
      </c>
      <c r="L23" s="14"/>
      <c r="M23" s="70"/>
      <c r="P23" s="5">
        <f t="shared" si="2"/>
        <v>0</v>
      </c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5">
        <v>0</v>
      </c>
      <c r="AG23" s="5">
        <v>0</v>
      </c>
      <c r="AH23" s="6">
        <f t="shared" si="3"/>
        <v>0</v>
      </c>
      <c r="AI23" s="14"/>
      <c r="AJ23" s="5"/>
      <c r="AK23" s="5">
        <f t="shared" si="4"/>
        <v>0</v>
      </c>
      <c r="AL23" s="5">
        <f t="shared" si="7"/>
        <v>0</v>
      </c>
      <c r="AM23" s="11">
        <f t="shared" si="1"/>
        <v>0</v>
      </c>
      <c r="AN23" s="5">
        <f t="shared" si="5"/>
        <v>0</v>
      </c>
    </row>
    <row r="24" spans="1:40" x14ac:dyDescent="0.45">
      <c r="A24" s="25"/>
      <c r="B24" s="26"/>
      <c r="C24" s="27"/>
      <c r="D24" s="4"/>
      <c r="E24" s="4"/>
      <c r="H24" s="24"/>
      <c r="I24" s="5"/>
      <c r="J24" s="5"/>
      <c r="K24" s="5">
        <f t="shared" si="8"/>
        <v>0</v>
      </c>
      <c r="L24" s="14"/>
      <c r="M24" s="19"/>
      <c r="P24" s="5">
        <f t="shared" si="2"/>
        <v>0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5">
        <v>0</v>
      </c>
      <c r="AG24" s="5">
        <v>0</v>
      </c>
      <c r="AH24" s="6">
        <f t="shared" si="3"/>
        <v>0</v>
      </c>
      <c r="AI24" s="14"/>
      <c r="AJ24" s="5"/>
      <c r="AK24" s="5">
        <f t="shared" si="4"/>
        <v>0</v>
      </c>
      <c r="AL24" s="5">
        <f t="shared" si="7"/>
        <v>0</v>
      </c>
      <c r="AM24" s="11">
        <f t="shared" si="1"/>
        <v>0</v>
      </c>
      <c r="AN24" s="5">
        <f t="shared" si="5"/>
        <v>0</v>
      </c>
    </row>
    <row r="25" spans="1:40" x14ac:dyDescent="0.45">
      <c r="A25" s="25"/>
      <c r="B25" s="26"/>
      <c r="C25" s="27"/>
      <c r="D25" s="4"/>
      <c r="E25" s="4"/>
      <c r="H25" s="24"/>
      <c r="I25" s="5"/>
      <c r="J25" s="5"/>
      <c r="K25" s="5">
        <f t="shared" si="8"/>
        <v>0</v>
      </c>
      <c r="L25" s="14"/>
      <c r="M25" s="19"/>
      <c r="P25" s="5">
        <f t="shared" si="2"/>
        <v>0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5">
        <v>0</v>
      </c>
      <c r="AG25" s="5">
        <v>0</v>
      </c>
      <c r="AH25" s="6">
        <f t="shared" si="3"/>
        <v>0</v>
      </c>
      <c r="AI25" s="14"/>
      <c r="AJ25" s="5"/>
      <c r="AK25" s="5">
        <f t="shared" si="4"/>
        <v>0</v>
      </c>
      <c r="AL25" s="5">
        <f t="shared" si="7"/>
        <v>0</v>
      </c>
      <c r="AM25" s="11">
        <f t="shared" si="1"/>
        <v>0</v>
      </c>
      <c r="AN25" s="5">
        <f t="shared" si="5"/>
        <v>0</v>
      </c>
    </row>
    <row r="26" spans="1:40" x14ac:dyDescent="0.45">
      <c r="A26" s="25"/>
      <c r="B26" s="26"/>
      <c r="C26" s="27"/>
      <c r="D26" s="4"/>
      <c r="E26" s="4"/>
      <c r="H26" s="24"/>
      <c r="I26" s="5"/>
      <c r="J26" s="5"/>
      <c r="K26" s="5">
        <f t="shared" si="8"/>
        <v>0</v>
      </c>
      <c r="L26" s="14"/>
      <c r="M26" s="19"/>
      <c r="P26" s="5">
        <f t="shared" si="2"/>
        <v>0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5">
        <v>0</v>
      </c>
      <c r="AG26" s="5">
        <v>0</v>
      </c>
      <c r="AH26" s="6">
        <f t="shared" si="3"/>
        <v>0</v>
      </c>
      <c r="AI26" s="14"/>
      <c r="AJ26" s="5"/>
      <c r="AK26" s="5">
        <f t="shared" si="4"/>
        <v>0</v>
      </c>
      <c r="AL26" s="5">
        <f t="shared" si="7"/>
        <v>0</v>
      </c>
      <c r="AM26" s="11">
        <f t="shared" si="1"/>
        <v>0</v>
      </c>
      <c r="AN26" s="5">
        <f t="shared" si="5"/>
        <v>0</v>
      </c>
    </row>
    <row r="27" spans="1:40" x14ac:dyDescent="0.45">
      <c r="A27" s="25"/>
      <c r="B27" s="26"/>
      <c r="C27" s="27"/>
      <c r="D27" s="4"/>
      <c r="E27" s="4"/>
      <c r="H27" s="24"/>
      <c r="I27" s="5"/>
      <c r="J27" s="5"/>
      <c r="K27" s="5">
        <f t="shared" si="8"/>
        <v>0</v>
      </c>
      <c r="L27" s="14"/>
      <c r="M27" s="19"/>
      <c r="P27" s="5">
        <f t="shared" si="2"/>
        <v>0</v>
      </c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5">
        <v>0</v>
      </c>
      <c r="AG27" s="5">
        <v>0</v>
      </c>
      <c r="AH27" s="6">
        <f t="shared" si="3"/>
        <v>0</v>
      </c>
      <c r="AI27" s="14"/>
      <c r="AJ27" s="5"/>
      <c r="AK27" s="5">
        <f t="shared" si="4"/>
        <v>0</v>
      </c>
      <c r="AL27" s="5">
        <f t="shared" si="7"/>
        <v>0</v>
      </c>
      <c r="AM27" s="11">
        <f t="shared" si="1"/>
        <v>0</v>
      </c>
      <c r="AN27" s="5">
        <f t="shared" si="5"/>
        <v>0</v>
      </c>
    </row>
    <row r="28" spans="1:40" x14ac:dyDescent="0.45">
      <c r="A28" s="25"/>
      <c r="B28" s="26"/>
      <c r="C28" s="27"/>
      <c r="D28" s="4"/>
      <c r="E28" s="4"/>
      <c r="H28" s="24"/>
      <c r="I28" s="5"/>
      <c r="J28" s="5"/>
      <c r="K28" s="5">
        <f t="shared" si="8"/>
        <v>0</v>
      </c>
      <c r="L28" s="14"/>
      <c r="M28" s="19"/>
      <c r="P28" s="5">
        <f t="shared" si="2"/>
        <v>0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5">
        <v>0</v>
      </c>
      <c r="AG28" s="5">
        <v>0</v>
      </c>
      <c r="AH28" s="6">
        <f t="shared" si="3"/>
        <v>0</v>
      </c>
      <c r="AI28" s="14"/>
      <c r="AJ28" s="5"/>
      <c r="AK28" s="5">
        <f t="shared" si="4"/>
        <v>0</v>
      </c>
      <c r="AL28" s="5">
        <f t="shared" si="7"/>
        <v>0</v>
      </c>
      <c r="AM28" s="11">
        <f t="shared" si="1"/>
        <v>0</v>
      </c>
      <c r="AN28" s="5">
        <f t="shared" si="5"/>
        <v>0</v>
      </c>
    </row>
    <row r="29" spans="1:40" x14ac:dyDescent="0.45">
      <c r="A29" s="25"/>
      <c r="B29" s="26"/>
      <c r="C29" s="27"/>
      <c r="D29" s="4"/>
      <c r="E29" s="4"/>
      <c r="H29" s="24"/>
      <c r="I29" s="5"/>
      <c r="J29" s="5"/>
      <c r="K29" s="5">
        <f t="shared" si="8"/>
        <v>0</v>
      </c>
      <c r="L29" s="14"/>
      <c r="M29" s="19"/>
      <c r="P29" s="5">
        <f t="shared" si="2"/>
        <v>0</v>
      </c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5">
        <v>0</v>
      </c>
      <c r="AG29" s="5">
        <v>0</v>
      </c>
      <c r="AH29" s="6">
        <f t="shared" si="3"/>
        <v>0</v>
      </c>
      <c r="AI29" s="14"/>
      <c r="AJ29" s="5"/>
      <c r="AK29" s="5">
        <f t="shared" si="4"/>
        <v>0</v>
      </c>
      <c r="AL29" s="5">
        <f t="shared" si="7"/>
        <v>0</v>
      </c>
      <c r="AM29" s="11">
        <f t="shared" si="1"/>
        <v>0</v>
      </c>
      <c r="AN29" s="5">
        <f t="shared" si="5"/>
        <v>0</v>
      </c>
    </row>
    <row r="30" spans="1:40" x14ac:dyDescent="0.45">
      <c r="A30" s="25"/>
      <c r="B30" s="26"/>
      <c r="C30" s="27"/>
      <c r="D30" s="4"/>
      <c r="E30" s="4"/>
      <c r="H30" s="24"/>
      <c r="I30" s="5"/>
      <c r="J30" s="5"/>
      <c r="K30" s="5">
        <f t="shared" si="8"/>
        <v>0</v>
      </c>
      <c r="L30" s="14"/>
      <c r="M30" s="19"/>
      <c r="P30" s="5">
        <f t="shared" si="2"/>
        <v>0</v>
      </c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5">
        <v>0</v>
      </c>
      <c r="AG30" s="5">
        <v>0</v>
      </c>
      <c r="AH30" s="6">
        <f t="shared" si="3"/>
        <v>0</v>
      </c>
      <c r="AI30" s="14"/>
      <c r="AJ30" s="5"/>
      <c r="AK30" s="5">
        <f t="shared" si="4"/>
        <v>0</v>
      </c>
      <c r="AL30" s="5">
        <f t="shared" si="7"/>
        <v>0</v>
      </c>
      <c r="AM30" s="11">
        <f t="shared" si="1"/>
        <v>0</v>
      </c>
      <c r="AN30" s="5">
        <f t="shared" si="5"/>
        <v>0</v>
      </c>
    </row>
    <row r="31" spans="1:40" s="3" customFormat="1" x14ac:dyDescent="0.45">
      <c r="A31" s="3" t="str">
        <f>+A3</f>
        <v>OFFICE EQUIPMENT # 150</v>
      </c>
      <c r="B31" s="4"/>
      <c r="C31" s="2"/>
      <c r="D31" s="8"/>
      <c r="E31" s="8"/>
      <c r="H31" s="9">
        <f>SUM(H4:H30)</f>
        <v>98319.420000000013</v>
      </c>
      <c r="I31" s="9">
        <f>SUM(I4:I30)</f>
        <v>0</v>
      </c>
      <c r="J31" s="9">
        <f>SUM(J4:J30)</f>
        <v>27702.1</v>
      </c>
      <c r="K31" s="12">
        <f>SUM(K4:K30)</f>
        <v>54043.86</v>
      </c>
      <c r="L31" s="16">
        <f>SUM(L4:L30)</f>
        <v>0</v>
      </c>
      <c r="M31" s="20"/>
      <c r="P31" s="9">
        <f>SUM(P4:P30)</f>
        <v>54043.86</v>
      </c>
      <c r="R31" s="15">
        <f t="shared" ref="R31:AF31" si="9">SUM(R4:R30)</f>
        <v>42627.89</v>
      </c>
      <c r="S31" s="15">
        <f t="shared" si="9"/>
        <v>1102.9000000000001</v>
      </c>
      <c r="T31" s="15">
        <f t="shared" si="9"/>
        <v>1102.9000000000001</v>
      </c>
      <c r="U31" s="15">
        <f t="shared" si="9"/>
        <v>1103.1000000000001</v>
      </c>
      <c r="V31" s="15">
        <f t="shared" si="9"/>
        <v>653.02</v>
      </c>
      <c r="W31" s="15">
        <f t="shared" si="9"/>
        <v>116.65</v>
      </c>
      <c r="X31" s="15">
        <f t="shared" si="9"/>
        <v>31.39</v>
      </c>
      <c r="Y31" s="15">
        <f t="shared" si="9"/>
        <v>15.68</v>
      </c>
      <c r="Z31" s="15">
        <f t="shared" si="9"/>
        <v>0</v>
      </c>
      <c r="AA31" s="15">
        <f t="shared" si="9"/>
        <v>0</v>
      </c>
      <c r="AB31" s="15">
        <f t="shared" si="9"/>
        <v>3469.48</v>
      </c>
      <c r="AC31" s="15">
        <f t="shared" si="9"/>
        <v>5016.17</v>
      </c>
      <c r="AD31" s="15">
        <f t="shared" si="9"/>
        <v>534.54000000000019</v>
      </c>
      <c r="AE31" s="15">
        <f t="shared" si="9"/>
        <v>7160.37</v>
      </c>
      <c r="AF31" s="15">
        <f t="shared" si="9"/>
        <v>-14497.409999999996</v>
      </c>
      <c r="AG31" s="15">
        <f t="shared" ref="AG31:AH31" si="10">SUM(AG4:AG30)</f>
        <v>7160.37</v>
      </c>
      <c r="AH31" s="16">
        <f t="shared" si="10"/>
        <v>5531.4299999999994</v>
      </c>
      <c r="AI31" s="16">
        <f>SUM(AI4:AI30)</f>
        <v>0</v>
      </c>
      <c r="AJ31" s="9"/>
      <c r="AK31" s="9">
        <f>SUM(AK4:AK30)</f>
        <v>55597.049999999996</v>
      </c>
      <c r="AL31" s="9">
        <f>SUM(AL4:AL30)</f>
        <v>61128.480000000003</v>
      </c>
      <c r="AM31" s="9">
        <f>SUM(AM4:AM30)</f>
        <v>-7084.6199999999981</v>
      </c>
      <c r="AN31" s="9">
        <f>SUM(AN4:AN30)</f>
        <v>14203.43</v>
      </c>
    </row>
    <row r="32" spans="1:40" x14ac:dyDescent="0.45">
      <c r="H32" s="5"/>
      <c r="I32" s="5"/>
      <c r="J32" s="5"/>
      <c r="K32" s="5">
        <f>+H31+I31-J31-K31</f>
        <v>16573.460000000006</v>
      </c>
      <c r="M32" s="18"/>
      <c r="P32" s="5"/>
      <c r="R32" s="42">
        <f>SUM(R31:AC31)</f>
        <v>55239.18</v>
      </c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J32" s="5"/>
      <c r="AK32" s="5"/>
      <c r="AL32" s="5"/>
    </row>
    <row r="33" spans="8:38" x14ac:dyDescent="0.45">
      <c r="H33" s="5"/>
      <c r="I33" s="5"/>
      <c r="J33" s="5"/>
      <c r="K33" s="5"/>
      <c r="M33" s="18"/>
      <c r="P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J33" s="5"/>
      <c r="AK33" s="5"/>
      <c r="AL33" s="5"/>
    </row>
    <row r="34" spans="8:38" x14ac:dyDescent="0.45">
      <c r="AJ34" s="5"/>
      <c r="AK34" s="5"/>
    </row>
    <row r="35" spans="8:38" x14ac:dyDescent="0.45">
      <c r="N35" s="38"/>
      <c r="O35" s="38"/>
      <c r="AJ35" s="5"/>
      <c r="AK35" s="5"/>
    </row>
    <row r="36" spans="8:38" x14ac:dyDescent="0.45">
      <c r="H36" s="5"/>
      <c r="I36" s="5"/>
      <c r="J36" s="5"/>
      <c r="K36" s="5"/>
      <c r="M36" s="18"/>
      <c r="P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J36" s="5"/>
      <c r="AK36" s="5"/>
      <c r="AL36" s="5"/>
    </row>
    <row r="37" spans="8:38" x14ac:dyDescent="0.45">
      <c r="H37" s="5"/>
      <c r="I37" s="5"/>
      <c r="J37" s="5"/>
      <c r="K37" s="5"/>
      <c r="M37" s="18"/>
      <c r="P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J37" s="5"/>
      <c r="AK37" s="5"/>
      <c r="AL37" s="5"/>
    </row>
    <row r="38" spans="8:38" x14ac:dyDescent="0.45">
      <c r="H38" s="5"/>
      <c r="I38" s="5"/>
      <c r="J38" s="5"/>
      <c r="K38" s="5"/>
      <c r="M38" s="18"/>
      <c r="P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J38" s="5"/>
      <c r="AK38" s="5"/>
      <c r="AL38" s="5"/>
    </row>
    <row r="39" spans="8:38" x14ac:dyDescent="0.45">
      <c r="H39" s="5"/>
      <c r="I39" s="5"/>
      <c r="J39" s="5"/>
      <c r="K39" s="5"/>
      <c r="M39" s="18"/>
      <c r="P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J39" s="5"/>
      <c r="AK39" s="5"/>
      <c r="AL39" s="5"/>
    </row>
    <row r="40" spans="8:38" x14ac:dyDescent="0.45">
      <c r="H40" s="5"/>
      <c r="I40" s="5"/>
      <c r="J40" s="5"/>
      <c r="K40" s="5"/>
      <c r="M40" s="18"/>
      <c r="P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J40" s="5"/>
      <c r="AK40" s="5"/>
      <c r="AL40" s="5"/>
    </row>
    <row r="41" spans="8:38" x14ac:dyDescent="0.45">
      <c r="H41" s="5"/>
      <c r="I41" s="5"/>
      <c r="J41" s="5"/>
      <c r="K41" s="5"/>
      <c r="M41" s="18"/>
      <c r="P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J41" s="5"/>
      <c r="AK41" s="5"/>
      <c r="AL41" s="5"/>
    </row>
    <row r="42" spans="8:38" x14ac:dyDescent="0.45">
      <c r="H42" s="5"/>
      <c r="I42" s="5"/>
      <c r="J42" s="5"/>
      <c r="K42" s="5"/>
      <c r="M42" s="18"/>
      <c r="P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J42" s="5"/>
      <c r="AK42" s="5"/>
      <c r="AL42" s="5"/>
    </row>
    <row r="43" spans="8:38" x14ac:dyDescent="0.45">
      <c r="H43" s="5"/>
      <c r="I43" s="5"/>
      <c r="J43" s="5"/>
      <c r="K43" s="5"/>
      <c r="M43" s="18"/>
      <c r="P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J43" s="5"/>
      <c r="AK43" s="5"/>
      <c r="AL43" s="5"/>
    </row>
    <row r="44" spans="8:38" x14ac:dyDescent="0.45">
      <c r="H44" s="5"/>
      <c r="I44" s="5"/>
      <c r="J44" s="5"/>
      <c r="K44" s="5"/>
      <c r="M44" s="18"/>
      <c r="P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J44" s="5"/>
      <c r="AK44" s="5"/>
      <c r="AL44" s="5"/>
    </row>
    <row r="45" spans="8:38" x14ac:dyDescent="0.45">
      <c r="H45" s="5"/>
      <c r="I45" s="5"/>
      <c r="J45" s="5"/>
      <c r="K45" s="5"/>
      <c r="M45" s="18"/>
      <c r="P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J45" s="5"/>
      <c r="AK45" s="5"/>
      <c r="AL45" s="5"/>
    </row>
    <row r="46" spans="8:38" x14ac:dyDescent="0.45">
      <c r="H46" s="5"/>
      <c r="I46" s="5"/>
      <c r="J46" s="5"/>
      <c r="K46" s="5"/>
      <c r="M46" s="18"/>
      <c r="P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J46" s="5"/>
      <c r="AK46" s="5"/>
      <c r="AL46" s="5"/>
    </row>
    <row r="47" spans="8:38" x14ac:dyDescent="0.45">
      <c r="H47" s="5"/>
      <c r="I47" s="5"/>
      <c r="J47" s="5"/>
      <c r="K47" s="5"/>
      <c r="M47" s="18"/>
      <c r="P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J47" s="5"/>
      <c r="AK47" s="5"/>
      <c r="AL47" s="5"/>
    </row>
    <row r="48" spans="8:38" x14ac:dyDescent="0.45">
      <c r="H48" s="5"/>
      <c r="I48" s="5"/>
      <c r="J48" s="5"/>
      <c r="K48" s="5"/>
      <c r="M48" s="18"/>
      <c r="P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J48" s="5"/>
      <c r="AK48" s="5"/>
      <c r="AL48" s="5"/>
    </row>
    <row r="49" spans="8:38" x14ac:dyDescent="0.45">
      <c r="H49" s="5"/>
      <c r="I49" s="5"/>
      <c r="J49" s="5"/>
      <c r="K49" s="5"/>
      <c r="M49" s="18"/>
      <c r="P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J49" s="5"/>
      <c r="AK49" s="5"/>
      <c r="AL49" s="5"/>
    </row>
    <row r="50" spans="8:38" x14ac:dyDescent="0.45">
      <c r="H50" s="5"/>
      <c r="I50" s="5"/>
      <c r="J50" s="5"/>
      <c r="K50" s="5"/>
      <c r="M50" s="18"/>
      <c r="P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J50" s="5"/>
      <c r="AK50" s="5"/>
      <c r="AL50" s="5"/>
    </row>
    <row r="51" spans="8:38" x14ac:dyDescent="0.45">
      <c r="H51" s="5"/>
      <c r="I51" s="5"/>
      <c r="J51" s="5"/>
      <c r="K51" s="5"/>
      <c r="M51" s="18"/>
      <c r="P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J51" s="5"/>
      <c r="AK51" s="5"/>
      <c r="AL51" s="5"/>
    </row>
    <row r="52" spans="8:38" x14ac:dyDescent="0.45">
      <c r="H52" s="5"/>
      <c r="I52" s="5"/>
      <c r="J52" s="5"/>
      <c r="K52" s="5"/>
      <c r="M52" s="18"/>
      <c r="P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J52" s="5"/>
      <c r="AK52" s="5"/>
      <c r="AL52" s="5"/>
    </row>
    <row r="53" spans="8:38" x14ac:dyDescent="0.45">
      <c r="H53" s="5"/>
      <c r="I53" s="5"/>
      <c r="J53" s="5"/>
      <c r="K53" s="5"/>
      <c r="M53" s="18"/>
      <c r="P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J53" s="5"/>
      <c r="AK53" s="5"/>
      <c r="AL53" s="5"/>
    </row>
    <row r="54" spans="8:38" x14ac:dyDescent="0.45">
      <c r="H54" s="5"/>
      <c r="I54" s="5"/>
      <c r="J54" s="5"/>
      <c r="K54" s="5"/>
      <c r="M54" s="18"/>
      <c r="P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J54" s="5"/>
      <c r="AK54" s="5"/>
      <c r="AL54" s="5"/>
    </row>
    <row r="55" spans="8:38" x14ac:dyDescent="0.45">
      <c r="H55" s="5"/>
      <c r="I55" s="5"/>
      <c r="J55" s="5"/>
      <c r="K55" s="5"/>
      <c r="M55" s="18"/>
      <c r="P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J55" s="5"/>
      <c r="AK55" s="5"/>
      <c r="AL55" s="5"/>
    </row>
    <row r="56" spans="8:38" x14ac:dyDescent="0.45">
      <c r="H56" s="5"/>
      <c r="I56" s="5"/>
      <c r="J56" s="5"/>
      <c r="K56" s="5"/>
      <c r="M56" s="18"/>
      <c r="P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J56" s="5"/>
      <c r="AK56" s="5"/>
      <c r="AL56" s="5"/>
    </row>
    <row r="57" spans="8:38" x14ac:dyDescent="0.45">
      <c r="H57" s="5"/>
      <c r="I57" s="5"/>
      <c r="J57" s="5"/>
      <c r="K57" s="5"/>
      <c r="M57" s="18"/>
      <c r="P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J57" s="5"/>
      <c r="AK57" s="5"/>
      <c r="AL57" s="5"/>
    </row>
    <row r="58" spans="8:38" x14ac:dyDescent="0.45">
      <c r="H58" s="5"/>
      <c r="I58" s="5"/>
      <c r="J58" s="5"/>
      <c r="K58" s="5"/>
      <c r="M58" s="18"/>
      <c r="P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J58" s="5"/>
      <c r="AK58" s="5"/>
      <c r="AL58" s="5"/>
    </row>
    <row r="59" spans="8:38" x14ac:dyDescent="0.45">
      <c r="H59" s="5"/>
      <c r="I59" s="5"/>
      <c r="J59" s="5"/>
      <c r="K59" s="5"/>
      <c r="M59" s="18"/>
      <c r="P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J59" s="5"/>
      <c r="AK59" s="5"/>
      <c r="AL59" s="5"/>
    </row>
    <row r="60" spans="8:38" x14ac:dyDescent="0.45">
      <c r="H60" s="5"/>
      <c r="I60" s="5"/>
      <c r="J60" s="5"/>
      <c r="K60" s="5"/>
      <c r="M60" s="18"/>
      <c r="P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J60" s="5"/>
      <c r="AK60" s="5"/>
      <c r="AL60" s="5"/>
    </row>
    <row r="61" spans="8:38" x14ac:dyDescent="0.45">
      <c r="H61" s="5"/>
      <c r="I61" s="5"/>
      <c r="J61" s="5"/>
      <c r="K61" s="5"/>
      <c r="M61" s="18"/>
      <c r="P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J61" s="5"/>
      <c r="AK61" s="5"/>
      <c r="AL61" s="5"/>
    </row>
    <row r="62" spans="8:38" x14ac:dyDescent="0.45">
      <c r="H62" s="5"/>
      <c r="I62" s="5"/>
      <c r="J62" s="5"/>
      <c r="K62" s="5"/>
      <c r="M62" s="18"/>
      <c r="P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J62" s="5"/>
      <c r="AK62" s="5"/>
      <c r="AL62" s="5"/>
    </row>
    <row r="63" spans="8:38" x14ac:dyDescent="0.45">
      <c r="H63" s="5"/>
      <c r="I63" s="5"/>
      <c r="J63" s="5"/>
      <c r="K63" s="5"/>
      <c r="M63" s="18"/>
      <c r="P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J63" s="5"/>
      <c r="AK63" s="5"/>
      <c r="AL63" s="5"/>
    </row>
    <row r="64" spans="8:38" x14ac:dyDescent="0.45">
      <c r="H64" s="5"/>
      <c r="I64" s="5"/>
      <c r="J64" s="5"/>
      <c r="K64" s="5"/>
      <c r="M64" s="18"/>
      <c r="P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J64" s="5"/>
      <c r="AK64" s="5"/>
      <c r="AL64" s="5"/>
    </row>
    <row r="65" spans="8:38" x14ac:dyDescent="0.45">
      <c r="H65" s="5"/>
      <c r="I65" s="5"/>
      <c r="J65" s="5"/>
      <c r="K65" s="5"/>
      <c r="M65" s="18"/>
      <c r="P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J65" s="5"/>
      <c r="AK65" s="5"/>
      <c r="AL65" s="5"/>
    </row>
    <row r="66" spans="8:38" x14ac:dyDescent="0.45">
      <c r="H66" s="5"/>
      <c r="I66" s="5"/>
      <c r="J66" s="5"/>
      <c r="K66" s="5"/>
      <c r="M66" s="18"/>
      <c r="P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J66" s="5"/>
      <c r="AK66" s="5"/>
      <c r="AL66" s="5"/>
    </row>
    <row r="67" spans="8:38" x14ac:dyDescent="0.45">
      <c r="H67" s="5"/>
      <c r="I67" s="5"/>
      <c r="J67" s="5"/>
      <c r="K67" s="5"/>
      <c r="M67" s="18"/>
      <c r="P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J67" s="5"/>
      <c r="AK67" s="5"/>
      <c r="AL67" s="5"/>
    </row>
    <row r="68" spans="8:38" x14ac:dyDescent="0.45">
      <c r="H68" s="5"/>
      <c r="I68" s="5"/>
      <c r="J68" s="5"/>
      <c r="K68" s="5"/>
      <c r="M68" s="18"/>
      <c r="P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J68" s="5"/>
      <c r="AK68" s="5"/>
      <c r="AL68" s="5"/>
    </row>
    <row r="69" spans="8:38" x14ac:dyDescent="0.45">
      <c r="H69" s="5"/>
      <c r="I69" s="5"/>
      <c r="J69" s="5"/>
      <c r="K69" s="5"/>
      <c r="M69" s="18"/>
      <c r="P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J69" s="5"/>
      <c r="AK69" s="5"/>
      <c r="AL69" s="5"/>
    </row>
    <row r="70" spans="8:38" x14ac:dyDescent="0.45">
      <c r="H70" s="5"/>
      <c r="I70" s="5"/>
      <c r="J70" s="5"/>
      <c r="K70" s="5"/>
      <c r="M70" s="18"/>
      <c r="P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J70" s="5"/>
      <c r="AK70" s="5"/>
      <c r="AL70" s="5"/>
    </row>
    <row r="71" spans="8:38" x14ac:dyDescent="0.45">
      <c r="H71" s="5"/>
      <c r="I71" s="5"/>
      <c r="J71" s="5"/>
      <c r="K71" s="5"/>
      <c r="M71" s="18"/>
      <c r="P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J71" s="5"/>
      <c r="AK71" s="5"/>
      <c r="AL71" s="5"/>
    </row>
    <row r="72" spans="8:38" x14ac:dyDescent="0.45">
      <c r="H72" s="5"/>
      <c r="I72" s="5"/>
      <c r="J72" s="5"/>
      <c r="K72" s="5"/>
      <c r="M72" s="18"/>
      <c r="P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J72" s="5"/>
      <c r="AK72" s="5"/>
      <c r="AL72" s="5"/>
    </row>
    <row r="73" spans="8:38" x14ac:dyDescent="0.45">
      <c r="H73" s="5"/>
      <c r="I73" s="5"/>
      <c r="J73" s="5"/>
      <c r="K73" s="5"/>
      <c r="M73" s="18"/>
      <c r="P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J73" s="5"/>
      <c r="AK73" s="5"/>
      <c r="AL73" s="5"/>
    </row>
    <row r="74" spans="8:38" x14ac:dyDescent="0.45">
      <c r="H74" s="5"/>
      <c r="I74" s="5"/>
      <c r="J74" s="5"/>
      <c r="K74" s="5"/>
      <c r="M74" s="18"/>
      <c r="P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J74" s="5"/>
      <c r="AK74" s="5"/>
      <c r="AL74" s="5"/>
    </row>
    <row r="75" spans="8:38" x14ac:dyDescent="0.45">
      <c r="H75" s="5"/>
      <c r="I75" s="5"/>
      <c r="J75" s="5"/>
      <c r="K75" s="5"/>
      <c r="M75" s="18"/>
      <c r="P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J75" s="5"/>
      <c r="AK75" s="5"/>
      <c r="AL75" s="5"/>
    </row>
    <row r="76" spans="8:38" x14ac:dyDescent="0.45">
      <c r="H76" s="5"/>
      <c r="I76" s="5"/>
      <c r="J76" s="5"/>
      <c r="K76" s="5"/>
      <c r="M76" s="18"/>
      <c r="P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J76" s="5"/>
      <c r="AK76" s="5"/>
      <c r="AL76" s="5"/>
    </row>
    <row r="77" spans="8:38" x14ac:dyDescent="0.45">
      <c r="H77" s="5"/>
      <c r="I77" s="5"/>
      <c r="J77" s="5"/>
      <c r="K77" s="5"/>
      <c r="M77" s="18"/>
      <c r="P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J77" s="5"/>
      <c r="AK77" s="5"/>
      <c r="AL77" s="5"/>
    </row>
    <row r="78" spans="8:38" x14ac:dyDescent="0.45">
      <c r="H78" s="5"/>
      <c r="I78" s="5"/>
      <c r="J78" s="5"/>
      <c r="K78" s="5"/>
      <c r="M78" s="18"/>
      <c r="P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J78" s="5"/>
      <c r="AK78" s="5"/>
      <c r="AL78" s="5"/>
    </row>
    <row r="79" spans="8:38" x14ac:dyDescent="0.45">
      <c r="H79" s="5"/>
      <c r="I79" s="5"/>
      <c r="J79" s="5"/>
      <c r="K79" s="5"/>
      <c r="M79" s="18"/>
      <c r="P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J79" s="5"/>
      <c r="AK79" s="5"/>
      <c r="AL79" s="5"/>
    </row>
    <row r="80" spans="8:38" x14ac:dyDescent="0.45">
      <c r="H80" s="5"/>
      <c r="I80" s="5"/>
      <c r="J80" s="5"/>
      <c r="K80" s="5"/>
      <c r="M80" s="18"/>
      <c r="P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J80" s="5"/>
      <c r="AK80" s="5"/>
      <c r="AL80" s="5"/>
    </row>
    <row r="81" spans="8:38" x14ac:dyDescent="0.45">
      <c r="H81" s="5"/>
      <c r="I81" s="5"/>
      <c r="J81" s="5"/>
      <c r="K81" s="5"/>
      <c r="M81" s="18"/>
      <c r="P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J81" s="5"/>
      <c r="AK81" s="5"/>
      <c r="AL81" s="5"/>
    </row>
    <row r="82" spans="8:38" x14ac:dyDescent="0.45">
      <c r="H82" s="5"/>
      <c r="I82" s="5"/>
      <c r="J82" s="5"/>
      <c r="K82" s="5"/>
      <c r="M82" s="18"/>
      <c r="P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J82" s="5"/>
      <c r="AK82" s="5"/>
      <c r="AL82" s="5"/>
    </row>
    <row r="83" spans="8:38" x14ac:dyDescent="0.45">
      <c r="H83" s="5"/>
      <c r="I83" s="5"/>
      <c r="J83" s="5"/>
      <c r="K83" s="5"/>
      <c r="M83" s="18"/>
      <c r="P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J83" s="5"/>
      <c r="AK83" s="5"/>
      <c r="AL83" s="5"/>
    </row>
    <row r="84" spans="8:38" x14ac:dyDescent="0.45">
      <c r="H84" s="5"/>
      <c r="I84" s="5"/>
      <c r="J84" s="5"/>
      <c r="K84" s="5"/>
      <c r="M84" s="18"/>
      <c r="P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J84" s="5"/>
      <c r="AK84" s="5"/>
      <c r="AL84" s="5"/>
    </row>
    <row r="85" spans="8:38" x14ac:dyDescent="0.45">
      <c r="H85" s="5"/>
      <c r="I85" s="5"/>
      <c r="J85" s="5"/>
      <c r="K85" s="5"/>
      <c r="M85" s="18"/>
      <c r="P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J85" s="5"/>
      <c r="AK85" s="5"/>
      <c r="AL85" s="5"/>
    </row>
    <row r="86" spans="8:38" x14ac:dyDescent="0.45">
      <c r="H86" s="5"/>
      <c r="I86" s="5"/>
      <c r="J86" s="5"/>
      <c r="K86" s="5"/>
      <c r="M86" s="18"/>
      <c r="P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J86" s="5"/>
      <c r="AK86" s="5"/>
      <c r="AL86" s="5"/>
    </row>
    <row r="87" spans="8:38" x14ac:dyDescent="0.45">
      <c r="H87" s="5"/>
      <c r="I87" s="5"/>
      <c r="J87" s="5"/>
      <c r="K87" s="5"/>
      <c r="M87" s="18"/>
      <c r="P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J87" s="5"/>
      <c r="AK87" s="5"/>
      <c r="AL87" s="5"/>
    </row>
    <row r="88" spans="8:38" x14ac:dyDescent="0.45">
      <c r="H88" s="5"/>
      <c r="I88" s="5"/>
      <c r="J88" s="5"/>
      <c r="K88" s="5"/>
      <c r="M88" s="18"/>
      <c r="P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J88" s="5"/>
      <c r="AK88" s="5"/>
      <c r="AL88" s="5"/>
    </row>
    <row r="89" spans="8:38" x14ac:dyDescent="0.45">
      <c r="H89" s="5"/>
      <c r="I89" s="5"/>
      <c r="J89" s="5"/>
      <c r="K89" s="5"/>
      <c r="M89" s="18"/>
      <c r="P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J89" s="5"/>
      <c r="AK89" s="5"/>
      <c r="AL89" s="5"/>
    </row>
    <row r="90" spans="8:38" x14ac:dyDescent="0.45">
      <c r="H90" s="5"/>
      <c r="I90" s="5"/>
      <c r="J90" s="5"/>
      <c r="K90" s="5"/>
      <c r="M90" s="18"/>
      <c r="P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J90" s="5"/>
      <c r="AK90" s="5"/>
      <c r="AL90" s="5"/>
    </row>
    <row r="91" spans="8:38" x14ac:dyDescent="0.45">
      <c r="H91" s="5"/>
      <c r="I91" s="5"/>
      <c r="J91" s="5"/>
      <c r="K91" s="5"/>
      <c r="M91" s="18"/>
      <c r="P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J91" s="5"/>
      <c r="AK91" s="5"/>
      <c r="AL91" s="5"/>
    </row>
    <row r="92" spans="8:38" x14ac:dyDescent="0.45">
      <c r="H92" s="5"/>
      <c r="I92" s="5"/>
      <c r="J92" s="5"/>
      <c r="K92" s="5"/>
      <c r="M92" s="18"/>
      <c r="P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J92" s="5"/>
      <c r="AK92" s="5"/>
      <c r="AL92" s="5"/>
    </row>
    <row r="93" spans="8:38" x14ac:dyDescent="0.45">
      <c r="H93" s="5"/>
      <c r="I93" s="5"/>
      <c r="J93" s="5"/>
      <c r="K93" s="5"/>
      <c r="M93" s="18"/>
      <c r="P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J93" s="5"/>
      <c r="AK93" s="5"/>
      <c r="AL93" s="5"/>
    </row>
    <row r="94" spans="8:38" x14ac:dyDescent="0.45">
      <c r="H94" s="5"/>
      <c r="I94" s="5"/>
      <c r="J94" s="5"/>
      <c r="K94" s="5"/>
      <c r="M94" s="18"/>
      <c r="P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J94" s="5"/>
      <c r="AK94" s="5"/>
      <c r="AL94" s="5"/>
    </row>
    <row r="95" spans="8:38" x14ac:dyDescent="0.45">
      <c r="H95" s="5"/>
      <c r="I95" s="5"/>
      <c r="J95" s="5"/>
      <c r="K95" s="5"/>
      <c r="M95" s="18"/>
      <c r="P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J95" s="5"/>
      <c r="AK95" s="5"/>
      <c r="AL95" s="5"/>
    </row>
    <row r="96" spans="8:38" x14ac:dyDescent="0.45">
      <c r="H96" s="5"/>
      <c r="I96" s="5"/>
      <c r="J96" s="5"/>
      <c r="K96" s="5"/>
      <c r="M96" s="18"/>
      <c r="P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J96" s="5"/>
      <c r="AK96" s="5"/>
      <c r="AL96" s="5"/>
    </row>
    <row r="97" spans="8:38" x14ac:dyDescent="0.45">
      <c r="H97" s="5"/>
      <c r="I97" s="5"/>
      <c r="J97" s="5"/>
      <c r="K97" s="5"/>
      <c r="M97" s="18"/>
      <c r="P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J97" s="5"/>
      <c r="AK97" s="5"/>
      <c r="AL97" s="5"/>
    </row>
    <row r="98" spans="8:38" x14ac:dyDescent="0.45">
      <c r="H98" s="5"/>
      <c r="I98" s="5"/>
      <c r="J98" s="5"/>
      <c r="K98" s="5"/>
      <c r="M98" s="18"/>
      <c r="P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J98" s="5"/>
      <c r="AK98" s="5"/>
      <c r="AL98" s="5"/>
    </row>
    <row r="99" spans="8:38" x14ac:dyDescent="0.45">
      <c r="H99" s="5"/>
      <c r="I99" s="5"/>
      <c r="J99" s="5"/>
      <c r="K99" s="5"/>
      <c r="M99" s="18"/>
      <c r="P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J99" s="5"/>
      <c r="AK99" s="5"/>
      <c r="AL99" s="5"/>
    </row>
    <row r="100" spans="8:38" x14ac:dyDescent="0.45">
      <c r="H100" s="5"/>
      <c r="I100" s="5"/>
      <c r="J100" s="5"/>
      <c r="K100" s="5"/>
      <c r="M100" s="18"/>
      <c r="P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J100" s="5"/>
      <c r="AK100" s="5"/>
      <c r="AL100" s="5"/>
    </row>
    <row r="101" spans="8:38" x14ac:dyDescent="0.45">
      <c r="H101" s="5"/>
      <c r="I101" s="5"/>
      <c r="J101" s="5"/>
      <c r="K101" s="5"/>
      <c r="M101" s="18"/>
      <c r="P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J101" s="5"/>
      <c r="AK101" s="5"/>
      <c r="AL101" s="5"/>
    </row>
    <row r="102" spans="8:38" x14ac:dyDescent="0.45">
      <c r="H102" s="5"/>
      <c r="I102" s="5"/>
      <c r="J102" s="5"/>
      <c r="K102" s="5"/>
      <c r="M102" s="18"/>
      <c r="P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J102" s="5"/>
      <c r="AK102" s="5"/>
      <c r="AL102" s="5"/>
    </row>
    <row r="103" spans="8:38" x14ac:dyDescent="0.45">
      <c r="H103" s="5"/>
      <c r="I103" s="5"/>
      <c r="J103" s="5"/>
      <c r="K103" s="5"/>
      <c r="M103" s="18"/>
      <c r="P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J103" s="5"/>
      <c r="AK103" s="5"/>
      <c r="AL103" s="5"/>
    </row>
    <row r="104" spans="8:38" x14ac:dyDescent="0.45">
      <c r="H104" s="5"/>
      <c r="I104" s="5"/>
      <c r="J104" s="5"/>
      <c r="K104" s="5"/>
      <c r="M104" s="18"/>
      <c r="P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J104" s="5"/>
      <c r="AK104" s="5"/>
      <c r="AL104" s="5"/>
    </row>
    <row r="105" spans="8:38" x14ac:dyDescent="0.45">
      <c r="H105" s="5"/>
      <c r="I105" s="5"/>
      <c r="J105" s="5"/>
      <c r="K105" s="5"/>
      <c r="M105" s="18"/>
      <c r="P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J105" s="5"/>
      <c r="AK105" s="5"/>
      <c r="AL105" s="5"/>
    </row>
    <row r="106" spans="8:38" x14ac:dyDescent="0.45">
      <c r="H106" s="5"/>
      <c r="I106" s="5"/>
      <c r="J106" s="5"/>
      <c r="K106" s="5"/>
      <c r="M106" s="18"/>
      <c r="P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J106" s="5"/>
      <c r="AK106" s="5"/>
      <c r="AL106" s="5"/>
    </row>
    <row r="107" spans="8:38" x14ac:dyDescent="0.45">
      <c r="H107" s="5"/>
      <c r="I107" s="5"/>
      <c r="J107" s="5"/>
      <c r="K107" s="5"/>
      <c r="M107" s="18"/>
      <c r="P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J107" s="5"/>
      <c r="AK107" s="5"/>
      <c r="AL107" s="5"/>
    </row>
    <row r="108" spans="8:38" x14ac:dyDescent="0.45">
      <c r="H108" s="5"/>
      <c r="I108" s="5"/>
      <c r="J108" s="5"/>
      <c r="K108" s="5"/>
      <c r="M108" s="18"/>
      <c r="P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J108" s="5"/>
      <c r="AK108" s="5"/>
      <c r="AL108" s="5"/>
    </row>
    <row r="109" spans="8:38" x14ac:dyDescent="0.45">
      <c r="H109" s="5"/>
      <c r="I109" s="5"/>
      <c r="J109" s="5"/>
      <c r="K109" s="5"/>
      <c r="M109" s="18"/>
      <c r="P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J109" s="5"/>
      <c r="AK109" s="5"/>
      <c r="AL109" s="5"/>
    </row>
    <row r="110" spans="8:38" x14ac:dyDescent="0.45">
      <c r="H110" s="5"/>
      <c r="I110" s="5"/>
      <c r="J110" s="5"/>
      <c r="K110" s="5"/>
      <c r="M110" s="18"/>
      <c r="P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J110" s="5"/>
      <c r="AK110" s="5"/>
      <c r="AL110" s="5"/>
    </row>
    <row r="111" spans="8:38" x14ac:dyDescent="0.45">
      <c r="H111" s="5"/>
      <c r="I111" s="5"/>
      <c r="J111" s="5"/>
      <c r="K111" s="5"/>
      <c r="M111" s="18"/>
      <c r="P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J111" s="5"/>
      <c r="AK111" s="5"/>
      <c r="AL111" s="5"/>
    </row>
    <row r="112" spans="8:38" x14ac:dyDescent="0.45">
      <c r="H112" s="5"/>
      <c r="I112" s="5"/>
      <c r="J112" s="5"/>
      <c r="K112" s="5"/>
      <c r="M112" s="18"/>
      <c r="P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J112" s="5"/>
      <c r="AK112" s="5"/>
      <c r="AL112" s="5"/>
    </row>
    <row r="113" spans="8:38" x14ac:dyDescent="0.45">
      <c r="H113" s="5"/>
      <c r="I113" s="5"/>
      <c r="J113" s="5"/>
      <c r="K113" s="5"/>
      <c r="M113" s="18"/>
      <c r="P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J113" s="5"/>
      <c r="AK113" s="5"/>
      <c r="AL113" s="5"/>
    </row>
    <row r="114" spans="8:38" x14ac:dyDescent="0.45">
      <c r="H114" s="5"/>
      <c r="I114" s="5"/>
      <c r="J114" s="5"/>
      <c r="K114" s="5"/>
      <c r="M114" s="18"/>
      <c r="P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J114" s="5"/>
      <c r="AK114" s="5"/>
      <c r="AL114" s="5"/>
    </row>
    <row r="115" spans="8:38" x14ac:dyDescent="0.45">
      <c r="H115" s="5"/>
      <c r="I115" s="5"/>
      <c r="J115" s="5"/>
      <c r="K115" s="5"/>
      <c r="M115" s="18"/>
      <c r="P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J115" s="5"/>
      <c r="AK115" s="5"/>
      <c r="AL115" s="5"/>
    </row>
    <row r="116" spans="8:38" x14ac:dyDescent="0.45">
      <c r="H116" s="5"/>
      <c r="I116" s="5"/>
      <c r="J116" s="5"/>
      <c r="K116" s="5"/>
      <c r="M116" s="18"/>
      <c r="P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J116" s="5"/>
      <c r="AL116" s="5"/>
    </row>
    <row r="117" spans="8:38" x14ac:dyDescent="0.45">
      <c r="H117" s="5"/>
      <c r="I117" s="5"/>
      <c r="J117" s="5"/>
      <c r="K117" s="5"/>
      <c r="M117" s="18"/>
      <c r="P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J117" s="5"/>
      <c r="AL117" s="5"/>
    </row>
    <row r="118" spans="8:38" x14ac:dyDescent="0.45">
      <c r="H118" s="5"/>
      <c r="I118" s="5"/>
      <c r="J118" s="5"/>
      <c r="K118" s="5"/>
      <c r="M118" s="18"/>
      <c r="P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J118" s="5"/>
      <c r="AL118" s="5"/>
    </row>
    <row r="119" spans="8:38" x14ac:dyDescent="0.45">
      <c r="H119" s="5"/>
      <c r="I119" s="5"/>
      <c r="J119" s="5"/>
      <c r="K119" s="5"/>
      <c r="M119" s="18"/>
      <c r="P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J119" s="5"/>
      <c r="AL119" s="5"/>
    </row>
    <row r="120" spans="8:38" x14ac:dyDescent="0.45">
      <c r="H120" s="5"/>
      <c r="I120" s="5"/>
      <c r="J120" s="5"/>
      <c r="K120" s="5"/>
      <c r="M120" s="18"/>
      <c r="P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J120" s="5"/>
      <c r="AL120" s="5"/>
    </row>
    <row r="121" spans="8:38" x14ac:dyDescent="0.45">
      <c r="H121" s="5"/>
      <c r="I121" s="5"/>
      <c r="J121" s="5"/>
      <c r="K121" s="5"/>
      <c r="M121" s="18"/>
      <c r="P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J121" s="5"/>
      <c r="AL121" s="5"/>
    </row>
    <row r="122" spans="8:38" x14ac:dyDescent="0.45">
      <c r="H122" s="5"/>
      <c r="I122" s="5"/>
      <c r="J122" s="5"/>
      <c r="K122" s="5"/>
      <c r="M122" s="18"/>
      <c r="P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J122" s="5"/>
      <c r="AL122" s="5"/>
    </row>
    <row r="123" spans="8:38" x14ac:dyDescent="0.45">
      <c r="H123" s="5"/>
      <c r="I123" s="5"/>
      <c r="J123" s="5"/>
      <c r="K123" s="5"/>
      <c r="M123" s="18"/>
      <c r="P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J123" s="5"/>
      <c r="AL123" s="5"/>
    </row>
    <row r="124" spans="8:38" x14ac:dyDescent="0.45">
      <c r="H124" s="5"/>
      <c r="I124" s="5"/>
      <c r="J124" s="5"/>
      <c r="K124" s="5"/>
      <c r="M124" s="18"/>
      <c r="P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J124" s="5"/>
      <c r="AL124" s="5"/>
    </row>
    <row r="125" spans="8:38" x14ac:dyDescent="0.45">
      <c r="H125" s="5"/>
      <c r="I125" s="5"/>
      <c r="J125" s="5"/>
      <c r="K125" s="5"/>
      <c r="M125" s="18"/>
      <c r="P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J125" s="5"/>
      <c r="AL125" s="5"/>
    </row>
    <row r="126" spans="8:38" x14ac:dyDescent="0.45">
      <c r="H126" s="5"/>
      <c r="I126" s="5"/>
      <c r="J126" s="5"/>
      <c r="K126" s="5"/>
      <c r="M126" s="18"/>
      <c r="P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J126" s="5"/>
      <c r="AL126" s="5"/>
    </row>
    <row r="127" spans="8:38" x14ac:dyDescent="0.45">
      <c r="H127" s="5"/>
      <c r="I127" s="5"/>
      <c r="J127" s="5"/>
      <c r="K127" s="5"/>
      <c r="M127" s="18"/>
      <c r="P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J127" s="5"/>
      <c r="AL127" s="5"/>
    </row>
    <row r="128" spans="8:38" x14ac:dyDescent="0.45">
      <c r="H128" s="5"/>
      <c r="I128" s="5"/>
      <c r="J128" s="5"/>
      <c r="K128" s="5"/>
      <c r="M128" s="18"/>
      <c r="P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J128" s="5"/>
      <c r="AL128" s="5"/>
    </row>
    <row r="129" spans="8:38" x14ac:dyDescent="0.45">
      <c r="H129" s="5"/>
      <c r="I129" s="5"/>
      <c r="J129" s="5"/>
      <c r="K129" s="5"/>
      <c r="M129" s="18"/>
      <c r="P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J129" s="5"/>
      <c r="AL129" s="5"/>
    </row>
    <row r="130" spans="8:38" x14ac:dyDescent="0.45">
      <c r="H130" s="5"/>
      <c r="I130" s="5"/>
      <c r="J130" s="5"/>
      <c r="K130" s="5"/>
      <c r="M130" s="18"/>
      <c r="P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J130" s="5"/>
      <c r="AL130" s="5"/>
    </row>
    <row r="131" spans="8:38" x14ac:dyDescent="0.45">
      <c r="H131" s="5"/>
      <c r="I131" s="5"/>
      <c r="J131" s="5"/>
      <c r="K131" s="5"/>
      <c r="M131" s="18"/>
      <c r="P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J131" s="5"/>
      <c r="AL131" s="5"/>
    </row>
    <row r="132" spans="8:38" x14ac:dyDescent="0.45">
      <c r="H132" s="5"/>
      <c r="I132" s="5"/>
      <c r="J132" s="5"/>
      <c r="K132" s="5"/>
      <c r="M132" s="18"/>
      <c r="P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J132" s="5"/>
      <c r="AL132" s="5"/>
    </row>
    <row r="133" spans="8:38" x14ac:dyDescent="0.45">
      <c r="H133" s="5"/>
      <c r="I133" s="5"/>
      <c r="J133" s="5"/>
      <c r="K133" s="5"/>
      <c r="M133" s="18"/>
      <c r="P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J133" s="5"/>
      <c r="AL133" s="5"/>
    </row>
    <row r="134" spans="8:38" x14ac:dyDescent="0.45">
      <c r="AJ134" s="5"/>
    </row>
    <row r="135" spans="8:38" x14ac:dyDescent="0.45">
      <c r="AJ135" s="5"/>
    </row>
  </sheetData>
  <conditionalFormatting sqref="AM1:AM33 AM36:AM1048576">
    <cfRule type="cellIs" dxfId="12" priority="2" operator="lessThan">
      <formula>0</formula>
    </cfRule>
  </conditionalFormatting>
  <conditionalFormatting sqref="AN31">
    <cfRule type="cellIs" dxfId="11" priority="1" operator="lessThan">
      <formula>0</formula>
    </cfRule>
  </conditionalFormatting>
  <printOptions gridLines="1"/>
  <pageMargins left="0.7" right="0.7" top="1.3958333333333333" bottom="0.75" header="0.3" footer="0.3"/>
  <pageSetup paperSize="5" scale="61" fitToHeight="0" orientation="landscape" r:id="rId1"/>
  <headerFooter>
    <oddHeader>&amp;C&amp;"-,Bold"&amp;14NORTH SHELBY WATER COMPANY
DEPRECIATION SCHEDULE 
SUMMARY SHEET
DECEMBER 31, 2021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AN141"/>
  <sheetViews>
    <sheetView zoomScale="90" zoomScaleNormal="90" workbookViewId="0">
      <selection activeCell="I6" sqref="I6"/>
    </sheetView>
  </sheetViews>
  <sheetFormatPr defaultRowHeight="14.25" x14ac:dyDescent="0.45"/>
  <cols>
    <col min="1" max="1" width="36.1328125" bestFit="1" customWidth="1"/>
    <col min="2" max="2" width="11.59765625" style="4" bestFit="1" customWidth="1"/>
    <col min="3" max="3" width="3.265625" style="2" bestFit="1" customWidth="1"/>
    <col min="4" max="4" width="3.73046875" style="2" bestFit="1" customWidth="1"/>
    <col min="5" max="5" width="2.73046875" style="2" bestFit="1" customWidth="1"/>
    <col min="6" max="7" width="1.73046875" customWidth="1"/>
    <col min="8" max="8" width="12.1328125" bestFit="1" customWidth="1"/>
    <col min="9" max="9" width="11.1328125" bestFit="1" customWidth="1"/>
    <col min="10" max="10" width="12.59765625" bestFit="1" customWidth="1"/>
    <col min="11" max="11" width="12.1328125" bestFit="1" customWidth="1"/>
    <col min="12" max="12" width="12" style="6" bestFit="1" customWidth="1"/>
    <col min="13" max="13" width="11.59765625" style="17" bestFit="1" customWidth="1"/>
    <col min="14" max="15" width="1.73046875" customWidth="1"/>
    <col min="16" max="16" width="12.1328125" bestFit="1" customWidth="1"/>
    <col min="17" max="17" width="5.86328125" bestFit="1" customWidth="1"/>
    <col min="18" max="18" width="12.1328125" hidden="1" customWidth="1"/>
    <col min="19" max="21" width="10.59765625" hidden="1" customWidth="1"/>
    <col min="22" max="22" width="10" hidden="1" customWidth="1"/>
    <col min="23" max="24" width="9" hidden="1" customWidth="1"/>
    <col min="25" max="26" width="7.86328125" hidden="1" customWidth="1"/>
    <col min="27" max="27" width="9" hidden="1" customWidth="1"/>
    <col min="28" max="28" width="10.59765625" hidden="1" customWidth="1"/>
    <col min="29" max="29" width="10.59765625" bestFit="1" customWidth="1"/>
    <col min="30" max="30" width="9" bestFit="1" customWidth="1"/>
    <col min="31" max="31" width="11.265625" bestFit="1" customWidth="1"/>
    <col min="32" max="32" width="12.3984375" bestFit="1" customWidth="1"/>
    <col min="33" max="33" width="11.1328125" bestFit="1" customWidth="1"/>
    <col min="34" max="34" width="11.1328125" style="6" bestFit="1" customWidth="1"/>
    <col min="35" max="35" width="13.1328125" style="6" bestFit="1" customWidth="1"/>
    <col min="36" max="36" width="2.73046875" customWidth="1"/>
    <col min="37" max="37" width="13.1328125" bestFit="1" customWidth="1"/>
    <col min="38" max="38" width="13.86328125" bestFit="1" customWidth="1"/>
    <col min="39" max="39" width="11.73046875" bestFit="1" customWidth="1"/>
    <col min="40" max="40" width="13.3984375" style="5" bestFit="1" customWidth="1"/>
  </cols>
  <sheetData>
    <row r="1" spans="1:40" s="1" customFormat="1" x14ac:dyDescent="0.45">
      <c r="B1" s="4"/>
      <c r="C1" s="2"/>
      <c r="D1" s="2"/>
      <c r="E1" s="2"/>
      <c r="H1" s="21" t="s">
        <v>0</v>
      </c>
      <c r="I1" s="21"/>
      <c r="J1" s="21"/>
      <c r="K1" s="21" t="s">
        <v>1</v>
      </c>
      <c r="L1" s="23">
        <v>2021</v>
      </c>
      <c r="M1" s="21" t="s">
        <v>16</v>
      </c>
      <c r="P1" s="21" t="s">
        <v>2</v>
      </c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2"/>
      <c r="AI1" s="23">
        <v>2021</v>
      </c>
      <c r="AJ1" s="21"/>
      <c r="AK1" s="1" t="s">
        <v>400</v>
      </c>
      <c r="AL1" s="21" t="s">
        <v>9</v>
      </c>
      <c r="AM1" s="21" t="s">
        <v>11</v>
      </c>
      <c r="AN1" s="56" t="s">
        <v>464</v>
      </c>
    </row>
    <row r="2" spans="1:40" s="1" customFormat="1" x14ac:dyDescent="0.45">
      <c r="B2" s="4"/>
      <c r="C2" s="2"/>
      <c r="D2" s="2"/>
      <c r="E2" s="2"/>
      <c r="H2" s="21" t="s">
        <v>3</v>
      </c>
      <c r="I2" s="21" t="s">
        <v>4</v>
      </c>
      <c r="J2" s="21" t="s">
        <v>5</v>
      </c>
      <c r="K2" s="21" t="s">
        <v>3</v>
      </c>
      <c r="L2" s="23" t="s">
        <v>399</v>
      </c>
      <c r="M2" s="21" t="s">
        <v>17</v>
      </c>
      <c r="P2" s="21" t="s">
        <v>6</v>
      </c>
      <c r="Q2" s="21"/>
      <c r="R2" s="21" t="s">
        <v>0</v>
      </c>
      <c r="S2" s="21">
        <v>2006</v>
      </c>
      <c r="T2" s="21">
        <v>2007</v>
      </c>
      <c r="U2" s="21">
        <v>2008</v>
      </c>
      <c r="V2" s="21">
        <v>2009</v>
      </c>
      <c r="W2" s="21">
        <v>2010</v>
      </c>
      <c r="X2" s="21">
        <v>2011</v>
      </c>
      <c r="Y2" s="21">
        <v>2012</v>
      </c>
      <c r="Z2" s="21">
        <v>2013</v>
      </c>
      <c r="AA2" s="21">
        <v>2014</v>
      </c>
      <c r="AB2" s="21">
        <v>2015</v>
      </c>
      <c r="AC2" s="21">
        <v>2016</v>
      </c>
      <c r="AD2" s="21">
        <v>2017</v>
      </c>
      <c r="AE2" s="21">
        <v>2018</v>
      </c>
      <c r="AF2" s="21">
        <v>2019</v>
      </c>
      <c r="AG2" s="21">
        <v>2020</v>
      </c>
      <c r="AH2" s="23">
        <v>2021</v>
      </c>
      <c r="AI2" s="23" t="s">
        <v>5</v>
      </c>
      <c r="AJ2" s="21"/>
      <c r="AK2" s="1" t="s">
        <v>401</v>
      </c>
      <c r="AL2" s="21" t="s">
        <v>10</v>
      </c>
      <c r="AM2" s="21" t="s">
        <v>6</v>
      </c>
      <c r="AN2" s="56" t="s">
        <v>465</v>
      </c>
    </row>
    <row r="3" spans="1:40" x14ac:dyDescent="0.45">
      <c r="A3" s="3" t="s">
        <v>269</v>
      </c>
      <c r="B3" s="28" t="s">
        <v>17</v>
      </c>
      <c r="C3" s="29" t="s">
        <v>20</v>
      </c>
    </row>
    <row r="4" spans="1:40" x14ac:dyDescent="0.45">
      <c r="A4" s="25" t="s">
        <v>476</v>
      </c>
      <c r="B4" s="26">
        <v>43188</v>
      </c>
      <c r="C4" s="27">
        <v>5</v>
      </c>
      <c r="D4" s="4" t="s">
        <v>12</v>
      </c>
      <c r="E4" s="4" t="s">
        <v>13</v>
      </c>
      <c r="H4" s="24">
        <v>4865.3999999999996</v>
      </c>
      <c r="I4" s="5"/>
      <c r="J4" s="5"/>
      <c r="K4" s="5">
        <f t="shared" ref="K4:K5" si="0">+H4+I4-J4</f>
        <v>4865.3999999999996</v>
      </c>
      <c r="L4" s="14"/>
      <c r="M4" s="19"/>
      <c r="P4" s="5">
        <f t="shared" ref="P4:P5" si="1">+K4</f>
        <v>4865.3999999999996</v>
      </c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>
        <v>486.54</v>
      </c>
      <c r="AF4" s="13">
        <v>973.08</v>
      </c>
      <c r="AG4" s="13">
        <v>973.08</v>
      </c>
      <c r="AH4" s="6">
        <f>+IF(P4-AG4-S4-R4-T4-U4-V4-W4-X4-Y4-Z4-AA4-AB4-AC4-AD4-AE4-AF4&gt;1,ROUND(P4/C4,2),0)</f>
        <v>973.08</v>
      </c>
      <c r="AI4" s="14"/>
      <c r="AJ4" s="5"/>
      <c r="AK4" s="5">
        <f>+AL4-AI4-AH4</f>
        <v>2432.7000000000003</v>
      </c>
      <c r="AL4" s="5">
        <f t="shared" ref="AL4:AL30" si="2">SUM(R4:AI4)</f>
        <v>3405.78</v>
      </c>
      <c r="AM4" s="11">
        <f t="shared" ref="AM4:AM30" si="3">+P4-AL4</f>
        <v>1459.6199999999994</v>
      </c>
      <c r="AN4" s="5">
        <f>IF(AM4=0,AL4,0)</f>
        <v>0</v>
      </c>
    </row>
    <row r="5" spans="1:40" x14ac:dyDescent="0.45">
      <c r="A5" s="25" t="s">
        <v>480</v>
      </c>
      <c r="B5" s="26">
        <v>43799</v>
      </c>
      <c r="C5" s="27">
        <v>5</v>
      </c>
      <c r="D5" s="4" t="s">
        <v>12</v>
      </c>
      <c r="E5" s="4" t="s">
        <v>13</v>
      </c>
      <c r="H5" s="24">
        <v>28750</v>
      </c>
      <c r="I5" s="5"/>
      <c r="J5" s="5"/>
      <c r="K5" s="5">
        <f t="shared" si="0"/>
        <v>28750</v>
      </c>
      <c r="L5" s="14"/>
      <c r="M5" s="19"/>
      <c r="P5" s="5">
        <f t="shared" si="1"/>
        <v>28750</v>
      </c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>
        <v>2875</v>
      </c>
      <c r="AG5" s="13">
        <v>5750</v>
      </c>
      <c r="AH5" s="6">
        <f t="shared" ref="AH5:AH30" si="4">+IF(P5-AG5-S5-R5-T5-U5-V5-W5-X5-Y5-Z5-AA5-AB5-AC5-AD5-AE5-AF5&gt;1,ROUND(P5/C5,2),0)</f>
        <v>5750</v>
      </c>
      <c r="AI5" s="14"/>
      <c r="AJ5" s="5"/>
      <c r="AK5" s="5">
        <f t="shared" ref="AK5:AK30" si="5">+AL5-AI5-AH5</f>
        <v>8625</v>
      </c>
      <c r="AL5" s="5">
        <f t="shared" si="2"/>
        <v>14375</v>
      </c>
      <c r="AM5" s="11">
        <f t="shared" si="3"/>
        <v>14375</v>
      </c>
      <c r="AN5" s="5">
        <f t="shared" ref="AN5:AN30" si="6">IF(AM5=0,AL5,0)</f>
        <v>0</v>
      </c>
    </row>
    <row r="6" spans="1:40" x14ac:dyDescent="0.45">
      <c r="A6" s="25" t="s">
        <v>508</v>
      </c>
      <c r="B6" s="26">
        <v>44130</v>
      </c>
      <c r="C6" s="27">
        <v>5</v>
      </c>
      <c r="D6" s="4" t="s">
        <v>12</v>
      </c>
      <c r="E6" s="4" t="s">
        <v>13</v>
      </c>
      <c r="H6" s="24">
        <v>12448.21</v>
      </c>
      <c r="I6" s="5"/>
      <c r="J6" s="5"/>
      <c r="K6" s="5">
        <f t="shared" ref="K6:K30" si="7">+H6+I6-J6</f>
        <v>12448.21</v>
      </c>
      <c r="L6" s="14"/>
      <c r="M6" s="18"/>
      <c r="P6" s="5">
        <f t="shared" ref="P6:P30" si="8">+K6</f>
        <v>12448.21</v>
      </c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>
        <v>1244.82</v>
      </c>
      <c r="AH6" s="6">
        <f t="shared" si="4"/>
        <v>2489.64</v>
      </c>
      <c r="AI6" s="14"/>
      <c r="AJ6" s="5"/>
      <c r="AK6" s="5">
        <f t="shared" si="5"/>
        <v>1244.8200000000002</v>
      </c>
      <c r="AL6" s="5">
        <f t="shared" si="2"/>
        <v>3734.46</v>
      </c>
      <c r="AM6" s="11">
        <f t="shared" si="3"/>
        <v>8713.75</v>
      </c>
      <c r="AN6" s="5">
        <f t="shared" si="6"/>
        <v>0</v>
      </c>
    </row>
    <row r="7" spans="1:40" x14ac:dyDescent="0.45">
      <c r="A7" s="25"/>
      <c r="B7" s="26"/>
      <c r="C7" s="27"/>
      <c r="D7" s="4"/>
      <c r="E7" s="4"/>
      <c r="H7" s="24"/>
      <c r="I7" s="5"/>
      <c r="J7" s="5"/>
      <c r="K7" s="5">
        <f t="shared" si="7"/>
        <v>0</v>
      </c>
      <c r="L7" s="14"/>
      <c r="M7" s="18"/>
      <c r="P7" s="5">
        <f t="shared" si="8"/>
        <v>0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6">
        <f t="shared" si="4"/>
        <v>0</v>
      </c>
      <c r="AI7" s="14"/>
      <c r="AJ7" s="5"/>
      <c r="AK7" s="5">
        <f t="shared" si="5"/>
        <v>0</v>
      </c>
      <c r="AL7" s="5">
        <f t="shared" si="2"/>
        <v>0</v>
      </c>
      <c r="AM7" s="11">
        <f t="shared" si="3"/>
        <v>0</v>
      </c>
      <c r="AN7" s="5">
        <f t="shared" si="6"/>
        <v>0</v>
      </c>
    </row>
    <row r="8" spans="1:40" x14ac:dyDescent="0.45">
      <c r="A8" s="25"/>
      <c r="B8" s="26"/>
      <c r="C8" s="27"/>
      <c r="D8" s="4"/>
      <c r="E8" s="4"/>
      <c r="H8" s="24"/>
      <c r="I8" s="5"/>
      <c r="J8" s="5"/>
      <c r="K8" s="5">
        <f t="shared" si="7"/>
        <v>0</v>
      </c>
      <c r="L8" s="14"/>
      <c r="M8" s="19"/>
      <c r="P8" s="5">
        <f t="shared" si="8"/>
        <v>0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6">
        <f t="shared" si="4"/>
        <v>0</v>
      </c>
      <c r="AI8" s="14"/>
      <c r="AJ8" s="5"/>
      <c r="AK8" s="5">
        <f t="shared" si="5"/>
        <v>0</v>
      </c>
      <c r="AL8" s="5">
        <f t="shared" si="2"/>
        <v>0</v>
      </c>
      <c r="AM8" s="11">
        <f t="shared" si="3"/>
        <v>0</v>
      </c>
      <c r="AN8" s="5">
        <f t="shared" si="6"/>
        <v>0</v>
      </c>
    </row>
    <row r="9" spans="1:40" x14ac:dyDescent="0.45">
      <c r="A9" s="25"/>
      <c r="B9" s="26"/>
      <c r="C9" s="27"/>
      <c r="D9" s="4"/>
      <c r="E9" s="4"/>
      <c r="H9" s="24"/>
      <c r="I9" s="5"/>
      <c r="J9" s="5"/>
      <c r="K9" s="5">
        <f t="shared" si="7"/>
        <v>0</v>
      </c>
      <c r="L9" s="14"/>
      <c r="M9" s="19"/>
      <c r="P9" s="5">
        <f t="shared" si="8"/>
        <v>0</v>
      </c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6">
        <f t="shared" si="4"/>
        <v>0</v>
      </c>
      <c r="AI9" s="14"/>
      <c r="AJ9" s="5"/>
      <c r="AK9" s="5">
        <f t="shared" si="5"/>
        <v>0</v>
      </c>
      <c r="AL9" s="5">
        <f t="shared" si="2"/>
        <v>0</v>
      </c>
      <c r="AM9" s="11">
        <f t="shared" si="3"/>
        <v>0</v>
      </c>
      <c r="AN9" s="5">
        <f t="shared" si="6"/>
        <v>0</v>
      </c>
    </row>
    <row r="10" spans="1:40" x14ac:dyDescent="0.45">
      <c r="A10" s="25"/>
      <c r="B10" s="26"/>
      <c r="C10" s="27"/>
      <c r="D10" s="4"/>
      <c r="E10" s="4"/>
      <c r="H10" s="24"/>
      <c r="I10" s="5"/>
      <c r="J10" s="5"/>
      <c r="K10" s="5">
        <f t="shared" si="7"/>
        <v>0</v>
      </c>
      <c r="L10" s="14"/>
      <c r="M10" s="19"/>
      <c r="P10" s="5">
        <f t="shared" si="8"/>
        <v>0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6">
        <f t="shared" si="4"/>
        <v>0</v>
      </c>
      <c r="AI10" s="14"/>
      <c r="AJ10" s="5"/>
      <c r="AK10" s="5">
        <f t="shared" si="5"/>
        <v>0</v>
      </c>
      <c r="AL10" s="5">
        <f t="shared" si="2"/>
        <v>0</v>
      </c>
      <c r="AM10" s="11">
        <f t="shared" si="3"/>
        <v>0</v>
      </c>
      <c r="AN10" s="5">
        <f t="shared" si="6"/>
        <v>0</v>
      </c>
    </row>
    <row r="11" spans="1:40" x14ac:dyDescent="0.45">
      <c r="A11" s="25"/>
      <c r="B11" s="26"/>
      <c r="C11" s="27"/>
      <c r="D11" s="4"/>
      <c r="E11" s="4"/>
      <c r="H11" s="24"/>
      <c r="I11" s="5"/>
      <c r="J11" s="5"/>
      <c r="K11" s="5">
        <f t="shared" si="7"/>
        <v>0</v>
      </c>
      <c r="L11" s="14"/>
      <c r="M11" s="19"/>
      <c r="P11" s="5">
        <f t="shared" si="8"/>
        <v>0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6">
        <f t="shared" si="4"/>
        <v>0</v>
      </c>
      <c r="AI11" s="14"/>
      <c r="AJ11" s="5"/>
      <c r="AK11" s="5">
        <f t="shared" si="5"/>
        <v>0</v>
      </c>
      <c r="AL11" s="5">
        <f t="shared" si="2"/>
        <v>0</v>
      </c>
      <c r="AM11" s="11">
        <f t="shared" si="3"/>
        <v>0</v>
      </c>
      <c r="AN11" s="5">
        <f t="shared" si="6"/>
        <v>0</v>
      </c>
    </row>
    <row r="12" spans="1:40" x14ac:dyDescent="0.45">
      <c r="A12" s="25"/>
      <c r="B12" s="26"/>
      <c r="C12" s="27"/>
      <c r="D12" s="4"/>
      <c r="E12" s="4"/>
      <c r="H12" s="24"/>
      <c r="I12" s="5"/>
      <c r="J12" s="5"/>
      <c r="K12" s="5">
        <f t="shared" si="7"/>
        <v>0</v>
      </c>
      <c r="L12" s="14"/>
      <c r="M12" s="19"/>
      <c r="P12" s="5">
        <f t="shared" si="8"/>
        <v>0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6">
        <f t="shared" si="4"/>
        <v>0</v>
      </c>
      <c r="AI12" s="14"/>
      <c r="AJ12" s="5"/>
      <c r="AK12" s="5">
        <f t="shared" si="5"/>
        <v>0</v>
      </c>
      <c r="AL12" s="5">
        <f t="shared" si="2"/>
        <v>0</v>
      </c>
      <c r="AM12" s="11">
        <f t="shared" si="3"/>
        <v>0</v>
      </c>
      <c r="AN12" s="5">
        <f t="shared" si="6"/>
        <v>0</v>
      </c>
    </row>
    <row r="13" spans="1:40" x14ac:dyDescent="0.45">
      <c r="A13" s="25"/>
      <c r="B13" s="26"/>
      <c r="C13" s="27"/>
      <c r="D13" s="4"/>
      <c r="E13" s="4"/>
      <c r="H13" s="24"/>
      <c r="I13" s="5"/>
      <c r="J13" s="5"/>
      <c r="K13" s="5">
        <f t="shared" si="7"/>
        <v>0</v>
      </c>
      <c r="L13" s="14"/>
      <c r="M13" s="19"/>
      <c r="P13" s="5">
        <f t="shared" si="8"/>
        <v>0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6">
        <f t="shared" si="4"/>
        <v>0</v>
      </c>
      <c r="AI13" s="14"/>
      <c r="AJ13" s="5"/>
      <c r="AK13" s="5">
        <f t="shared" si="5"/>
        <v>0</v>
      </c>
      <c r="AL13" s="5">
        <f t="shared" si="2"/>
        <v>0</v>
      </c>
      <c r="AM13" s="11">
        <f t="shared" si="3"/>
        <v>0</v>
      </c>
      <c r="AN13" s="5">
        <f t="shared" si="6"/>
        <v>0</v>
      </c>
    </row>
    <row r="14" spans="1:40" x14ac:dyDescent="0.45">
      <c r="A14" s="25"/>
      <c r="B14" s="26"/>
      <c r="C14" s="27"/>
      <c r="D14" s="4"/>
      <c r="E14" s="4"/>
      <c r="H14" s="24"/>
      <c r="I14" s="5"/>
      <c r="J14" s="5"/>
      <c r="K14" s="5">
        <f t="shared" si="7"/>
        <v>0</v>
      </c>
      <c r="L14" s="14"/>
      <c r="M14" s="19"/>
      <c r="P14" s="5">
        <f t="shared" si="8"/>
        <v>0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6">
        <f t="shared" si="4"/>
        <v>0</v>
      </c>
      <c r="AI14" s="14"/>
      <c r="AJ14" s="5"/>
      <c r="AK14" s="5">
        <f t="shared" si="5"/>
        <v>0</v>
      </c>
      <c r="AL14" s="5">
        <f t="shared" si="2"/>
        <v>0</v>
      </c>
      <c r="AM14" s="11">
        <f t="shared" si="3"/>
        <v>0</v>
      </c>
      <c r="AN14" s="5">
        <f t="shared" si="6"/>
        <v>0</v>
      </c>
    </row>
    <row r="15" spans="1:40" x14ac:dyDescent="0.45">
      <c r="A15" s="25"/>
      <c r="B15" s="26"/>
      <c r="C15" s="27"/>
      <c r="D15" s="4"/>
      <c r="E15" s="4"/>
      <c r="H15" s="24"/>
      <c r="I15" s="5"/>
      <c r="J15" s="5"/>
      <c r="K15" s="5">
        <f t="shared" si="7"/>
        <v>0</v>
      </c>
      <c r="L15" s="14"/>
      <c r="M15" s="19"/>
      <c r="P15" s="5">
        <f t="shared" si="8"/>
        <v>0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6">
        <f t="shared" si="4"/>
        <v>0</v>
      </c>
      <c r="AI15" s="14"/>
      <c r="AJ15" s="5"/>
      <c r="AK15" s="5">
        <f t="shared" si="5"/>
        <v>0</v>
      </c>
      <c r="AL15" s="5">
        <f t="shared" si="2"/>
        <v>0</v>
      </c>
      <c r="AM15" s="11">
        <f t="shared" si="3"/>
        <v>0</v>
      </c>
      <c r="AN15" s="5">
        <f t="shared" si="6"/>
        <v>0</v>
      </c>
    </row>
    <row r="16" spans="1:40" x14ac:dyDescent="0.45">
      <c r="A16" s="25"/>
      <c r="B16" s="26"/>
      <c r="C16" s="27"/>
      <c r="D16" s="4"/>
      <c r="E16" s="4"/>
      <c r="H16" s="24"/>
      <c r="I16" s="5"/>
      <c r="J16" s="5"/>
      <c r="K16" s="5">
        <f t="shared" si="7"/>
        <v>0</v>
      </c>
      <c r="L16" s="14"/>
      <c r="M16" s="19"/>
      <c r="P16" s="5">
        <f t="shared" si="8"/>
        <v>0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6">
        <f t="shared" si="4"/>
        <v>0</v>
      </c>
      <c r="AI16" s="14"/>
      <c r="AJ16" s="5"/>
      <c r="AK16" s="5">
        <f t="shared" si="5"/>
        <v>0</v>
      </c>
      <c r="AL16" s="5">
        <f t="shared" si="2"/>
        <v>0</v>
      </c>
      <c r="AM16" s="11">
        <f t="shared" si="3"/>
        <v>0</v>
      </c>
      <c r="AN16" s="5">
        <f t="shared" si="6"/>
        <v>0</v>
      </c>
    </row>
    <row r="17" spans="1:40" x14ac:dyDescent="0.45">
      <c r="A17" s="25"/>
      <c r="B17" s="26"/>
      <c r="C17" s="27"/>
      <c r="D17" s="4"/>
      <c r="E17" s="4"/>
      <c r="H17" s="24"/>
      <c r="I17" s="5"/>
      <c r="J17" s="5"/>
      <c r="K17" s="5">
        <f t="shared" si="7"/>
        <v>0</v>
      </c>
      <c r="L17" s="14"/>
      <c r="M17" s="19"/>
      <c r="P17" s="5">
        <f t="shared" si="8"/>
        <v>0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6">
        <f t="shared" si="4"/>
        <v>0</v>
      </c>
      <c r="AI17" s="14"/>
      <c r="AJ17" s="5"/>
      <c r="AK17" s="5">
        <f t="shared" si="5"/>
        <v>0</v>
      </c>
      <c r="AL17" s="5">
        <f t="shared" si="2"/>
        <v>0</v>
      </c>
      <c r="AM17" s="11">
        <f t="shared" si="3"/>
        <v>0</v>
      </c>
      <c r="AN17" s="5">
        <f t="shared" si="6"/>
        <v>0</v>
      </c>
    </row>
    <row r="18" spans="1:40" x14ac:dyDescent="0.45">
      <c r="A18" s="25"/>
      <c r="B18" s="26"/>
      <c r="C18" s="27"/>
      <c r="D18" s="4"/>
      <c r="E18" s="4"/>
      <c r="H18" s="24"/>
      <c r="I18" s="5"/>
      <c r="J18" s="5"/>
      <c r="K18" s="5">
        <f t="shared" si="7"/>
        <v>0</v>
      </c>
      <c r="L18" s="14"/>
      <c r="M18" s="19"/>
      <c r="P18" s="5">
        <f t="shared" si="8"/>
        <v>0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6">
        <f t="shared" si="4"/>
        <v>0</v>
      </c>
      <c r="AI18" s="14"/>
      <c r="AJ18" s="5"/>
      <c r="AK18" s="5">
        <f t="shared" si="5"/>
        <v>0</v>
      </c>
      <c r="AL18" s="5">
        <f t="shared" si="2"/>
        <v>0</v>
      </c>
      <c r="AM18" s="11">
        <f t="shared" si="3"/>
        <v>0</v>
      </c>
      <c r="AN18" s="5">
        <f t="shared" si="6"/>
        <v>0</v>
      </c>
    </row>
    <row r="19" spans="1:40" x14ac:dyDescent="0.45">
      <c r="A19" s="25"/>
      <c r="B19" s="26"/>
      <c r="C19" s="27"/>
      <c r="D19" s="4"/>
      <c r="E19" s="4"/>
      <c r="H19" s="24"/>
      <c r="I19" s="5"/>
      <c r="J19" s="5"/>
      <c r="K19" s="5">
        <f t="shared" si="7"/>
        <v>0</v>
      </c>
      <c r="L19" s="14"/>
      <c r="M19" s="19"/>
      <c r="P19" s="5">
        <f t="shared" si="8"/>
        <v>0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6">
        <f t="shared" si="4"/>
        <v>0</v>
      </c>
      <c r="AI19" s="14"/>
      <c r="AJ19" s="5"/>
      <c r="AK19" s="5">
        <f t="shared" si="5"/>
        <v>0</v>
      </c>
      <c r="AL19" s="5">
        <f t="shared" si="2"/>
        <v>0</v>
      </c>
      <c r="AM19" s="11">
        <f t="shared" si="3"/>
        <v>0</v>
      </c>
      <c r="AN19" s="5">
        <f t="shared" si="6"/>
        <v>0</v>
      </c>
    </row>
    <row r="20" spans="1:40" x14ac:dyDescent="0.45">
      <c r="A20" s="25"/>
      <c r="B20" s="26"/>
      <c r="C20" s="27"/>
      <c r="D20" s="4"/>
      <c r="E20" s="4"/>
      <c r="H20" s="24"/>
      <c r="I20" s="5"/>
      <c r="J20" s="5"/>
      <c r="K20" s="5">
        <f t="shared" si="7"/>
        <v>0</v>
      </c>
      <c r="L20" s="14"/>
      <c r="M20" s="19"/>
      <c r="P20" s="5">
        <f t="shared" si="8"/>
        <v>0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6">
        <f t="shared" si="4"/>
        <v>0</v>
      </c>
      <c r="AI20" s="14"/>
      <c r="AJ20" s="5"/>
      <c r="AK20" s="5">
        <f t="shared" si="5"/>
        <v>0</v>
      </c>
      <c r="AL20" s="5">
        <f t="shared" si="2"/>
        <v>0</v>
      </c>
      <c r="AM20" s="11">
        <f t="shared" si="3"/>
        <v>0</v>
      </c>
      <c r="AN20" s="5">
        <f t="shared" si="6"/>
        <v>0</v>
      </c>
    </row>
    <row r="21" spans="1:40" x14ac:dyDescent="0.45">
      <c r="A21" s="25"/>
      <c r="B21" s="26"/>
      <c r="C21" s="27"/>
      <c r="D21" s="4"/>
      <c r="E21" s="4"/>
      <c r="H21" s="24"/>
      <c r="I21" s="5"/>
      <c r="J21" s="5"/>
      <c r="K21" s="5">
        <f t="shared" si="7"/>
        <v>0</v>
      </c>
      <c r="L21" s="14"/>
      <c r="M21" s="19"/>
      <c r="P21" s="5">
        <f t="shared" si="8"/>
        <v>0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6">
        <f t="shared" si="4"/>
        <v>0</v>
      </c>
      <c r="AI21" s="14"/>
      <c r="AJ21" s="5"/>
      <c r="AK21" s="5">
        <f t="shared" si="5"/>
        <v>0</v>
      </c>
      <c r="AL21" s="5">
        <f t="shared" si="2"/>
        <v>0</v>
      </c>
      <c r="AM21" s="11">
        <f t="shared" si="3"/>
        <v>0</v>
      </c>
      <c r="AN21" s="5">
        <f t="shared" si="6"/>
        <v>0</v>
      </c>
    </row>
    <row r="22" spans="1:40" x14ac:dyDescent="0.45">
      <c r="A22" s="25"/>
      <c r="B22" s="26"/>
      <c r="C22" s="27"/>
      <c r="D22" s="4"/>
      <c r="E22" s="4"/>
      <c r="H22" s="24"/>
      <c r="I22" s="5"/>
      <c r="J22" s="5"/>
      <c r="K22" s="5">
        <f t="shared" si="7"/>
        <v>0</v>
      </c>
      <c r="L22" s="14"/>
      <c r="M22" s="19"/>
      <c r="P22" s="5">
        <f t="shared" si="8"/>
        <v>0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6">
        <f t="shared" si="4"/>
        <v>0</v>
      </c>
      <c r="AI22" s="14"/>
      <c r="AJ22" s="5"/>
      <c r="AK22" s="5">
        <f t="shared" si="5"/>
        <v>0</v>
      </c>
      <c r="AL22" s="5">
        <f t="shared" si="2"/>
        <v>0</v>
      </c>
      <c r="AM22" s="11">
        <f t="shared" si="3"/>
        <v>0</v>
      </c>
      <c r="AN22" s="5">
        <f t="shared" si="6"/>
        <v>0</v>
      </c>
    </row>
    <row r="23" spans="1:40" x14ac:dyDescent="0.45">
      <c r="A23" s="25"/>
      <c r="B23" s="26"/>
      <c r="C23" s="27"/>
      <c r="D23" s="4"/>
      <c r="E23" s="4"/>
      <c r="H23" s="24"/>
      <c r="I23" s="5"/>
      <c r="J23" s="5"/>
      <c r="K23" s="5">
        <f t="shared" si="7"/>
        <v>0</v>
      </c>
      <c r="L23" s="14"/>
      <c r="M23" s="19"/>
      <c r="P23" s="5">
        <f t="shared" si="8"/>
        <v>0</v>
      </c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6">
        <f t="shared" si="4"/>
        <v>0</v>
      </c>
      <c r="AI23" s="14"/>
      <c r="AJ23" s="5"/>
      <c r="AK23" s="5">
        <f t="shared" si="5"/>
        <v>0</v>
      </c>
      <c r="AL23" s="5">
        <f t="shared" si="2"/>
        <v>0</v>
      </c>
      <c r="AM23" s="11">
        <f t="shared" si="3"/>
        <v>0</v>
      </c>
      <c r="AN23" s="5">
        <f t="shared" si="6"/>
        <v>0</v>
      </c>
    </row>
    <row r="24" spans="1:40" x14ac:dyDescent="0.45">
      <c r="A24" s="25"/>
      <c r="B24" s="26"/>
      <c r="C24" s="27"/>
      <c r="D24" s="4"/>
      <c r="E24" s="4"/>
      <c r="H24" s="24"/>
      <c r="I24" s="5"/>
      <c r="J24" s="5"/>
      <c r="K24" s="5">
        <f t="shared" si="7"/>
        <v>0</v>
      </c>
      <c r="L24" s="14"/>
      <c r="M24" s="19"/>
      <c r="P24" s="5">
        <f t="shared" si="8"/>
        <v>0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6">
        <f t="shared" si="4"/>
        <v>0</v>
      </c>
      <c r="AI24" s="14"/>
      <c r="AJ24" s="5"/>
      <c r="AK24" s="5">
        <f t="shared" si="5"/>
        <v>0</v>
      </c>
      <c r="AL24" s="5">
        <f t="shared" si="2"/>
        <v>0</v>
      </c>
      <c r="AM24" s="11">
        <f t="shared" si="3"/>
        <v>0</v>
      </c>
      <c r="AN24" s="5">
        <f t="shared" si="6"/>
        <v>0</v>
      </c>
    </row>
    <row r="25" spans="1:40" x14ac:dyDescent="0.45">
      <c r="A25" s="25"/>
      <c r="B25" s="26"/>
      <c r="C25" s="27"/>
      <c r="D25" s="4"/>
      <c r="E25" s="4"/>
      <c r="H25" s="24"/>
      <c r="I25" s="5"/>
      <c r="J25" s="5"/>
      <c r="K25" s="5">
        <f t="shared" si="7"/>
        <v>0</v>
      </c>
      <c r="L25" s="14"/>
      <c r="M25" s="19"/>
      <c r="P25" s="5">
        <f t="shared" si="8"/>
        <v>0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6">
        <f t="shared" si="4"/>
        <v>0</v>
      </c>
      <c r="AI25" s="14"/>
      <c r="AJ25" s="5"/>
      <c r="AK25" s="5">
        <f t="shared" si="5"/>
        <v>0</v>
      </c>
      <c r="AL25" s="5">
        <f t="shared" si="2"/>
        <v>0</v>
      </c>
      <c r="AM25" s="11">
        <f t="shared" si="3"/>
        <v>0</v>
      </c>
      <c r="AN25" s="5">
        <f t="shared" si="6"/>
        <v>0</v>
      </c>
    </row>
    <row r="26" spans="1:40" x14ac:dyDescent="0.45">
      <c r="A26" s="25"/>
      <c r="B26" s="26"/>
      <c r="C26" s="27"/>
      <c r="D26" s="4"/>
      <c r="E26" s="4"/>
      <c r="H26" s="24"/>
      <c r="I26" s="5"/>
      <c r="J26" s="5"/>
      <c r="K26" s="5">
        <f t="shared" si="7"/>
        <v>0</v>
      </c>
      <c r="L26" s="14"/>
      <c r="M26" s="19"/>
      <c r="P26" s="5">
        <f t="shared" si="8"/>
        <v>0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6">
        <f t="shared" si="4"/>
        <v>0</v>
      </c>
      <c r="AI26" s="14"/>
      <c r="AJ26" s="5"/>
      <c r="AK26" s="5">
        <f t="shared" si="5"/>
        <v>0</v>
      </c>
      <c r="AL26" s="5">
        <f t="shared" si="2"/>
        <v>0</v>
      </c>
      <c r="AM26" s="11">
        <f t="shared" si="3"/>
        <v>0</v>
      </c>
      <c r="AN26" s="5">
        <f t="shared" si="6"/>
        <v>0</v>
      </c>
    </row>
    <row r="27" spans="1:40" x14ac:dyDescent="0.45">
      <c r="A27" s="25"/>
      <c r="B27" s="26"/>
      <c r="C27" s="27"/>
      <c r="D27" s="4"/>
      <c r="E27" s="4"/>
      <c r="H27" s="24"/>
      <c r="I27" s="5"/>
      <c r="J27" s="5"/>
      <c r="K27" s="5">
        <f t="shared" si="7"/>
        <v>0</v>
      </c>
      <c r="L27" s="14"/>
      <c r="M27" s="19"/>
      <c r="P27" s="5">
        <f t="shared" si="8"/>
        <v>0</v>
      </c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6">
        <f t="shared" si="4"/>
        <v>0</v>
      </c>
      <c r="AI27" s="14"/>
      <c r="AJ27" s="5"/>
      <c r="AK27" s="5">
        <f t="shared" si="5"/>
        <v>0</v>
      </c>
      <c r="AL27" s="5">
        <f t="shared" si="2"/>
        <v>0</v>
      </c>
      <c r="AM27" s="11">
        <f t="shared" si="3"/>
        <v>0</v>
      </c>
      <c r="AN27" s="5">
        <f t="shared" si="6"/>
        <v>0</v>
      </c>
    </row>
    <row r="28" spans="1:40" x14ac:dyDescent="0.45">
      <c r="A28" s="25"/>
      <c r="B28" s="26"/>
      <c r="C28" s="27"/>
      <c r="D28" s="4"/>
      <c r="E28" s="4"/>
      <c r="H28" s="24"/>
      <c r="I28" s="5"/>
      <c r="J28" s="5"/>
      <c r="K28" s="5">
        <f t="shared" si="7"/>
        <v>0</v>
      </c>
      <c r="L28" s="14"/>
      <c r="M28" s="19"/>
      <c r="P28" s="5">
        <f t="shared" si="8"/>
        <v>0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6">
        <f t="shared" si="4"/>
        <v>0</v>
      </c>
      <c r="AI28" s="14"/>
      <c r="AJ28" s="5"/>
      <c r="AK28" s="5">
        <f t="shared" si="5"/>
        <v>0</v>
      </c>
      <c r="AL28" s="5">
        <f t="shared" si="2"/>
        <v>0</v>
      </c>
      <c r="AM28" s="11">
        <f t="shared" si="3"/>
        <v>0</v>
      </c>
      <c r="AN28" s="5">
        <f t="shared" si="6"/>
        <v>0</v>
      </c>
    </row>
    <row r="29" spans="1:40" x14ac:dyDescent="0.45">
      <c r="A29" s="25"/>
      <c r="B29" s="26"/>
      <c r="C29" s="27"/>
      <c r="D29" s="4"/>
      <c r="E29" s="4"/>
      <c r="H29" s="24"/>
      <c r="I29" s="5"/>
      <c r="J29" s="5"/>
      <c r="K29" s="5">
        <f t="shared" si="7"/>
        <v>0</v>
      </c>
      <c r="L29" s="14"/>
      <c r="M29" s="19"/>
      <c r="P29" s="5">
        <f t="shared" si="8"/>
        <v>0</v>
      </c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6">
        <f t="shared" si="4"/>
        <v>0</v>
      </c>
      <c r="AI29" s="14"/>
      <c r="AJ29" s="5"/>
      <c r="AK29" s="5">
        <f t="shared" si="5"/>
        <v>0</v>
      </c>
      <c r="AL29" s="5">
        <f t="shared" si="2"/>
        <v>0</v>
      </c>
      <c r="AM29" s="11">
        <f t="shared" si="3"/>
        <v>0</v>
      </c>
      <c r="AN29" s="5">
        <f t="shared" si="6"/>
        <v>0</v>
      </c>
    </row>
    <row r="30" spans="1:40" x14ac:dyDescent="0.45">
      <c r="A30" s="25"/>
      <c r="B30" s="26"/>
      <c r="C30" s="27"/>
      <c r="D30" s="4" t="s">
        <v>12</v>
      </c>
      <c r="E30" s="4" t="s">
        <v>13</v>
      </c>
      <c r="H30" s="24"/>
      <c r="I30" s="5"/>
      <c r="J30" s="5"/>
      <c r="K30" s="5">
        <f t="shared" si="7"/>
        <v>0</v>
      </c>
      <c r="L30" s="14"/>
      <c r="M30" s="19"/>
      <c r="P30" s="5">
        <f t="shared" si="8"/>
        <v>0</v>
      </c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6">
        <f t="shared" si="4"/>
        <v>0</v>
      </c>
      <c r="AI30" s="14"/>
      <c r="AJ30" s="5"/>
      <c r="AK30" s="5">
        <f t="shared" si="5"/>
        <v>0</v>
      </c>
      <c r="AL30" s="5">
        <f t="shared" si="2"/>
        <v>0</v>
      </c>
      <c r="AM30" s="11">
        <f t="shared" si="3"/>
        <v>0</v>
      </c>
      <c r="AN30" s="5">
        <f t="shared" si="6"/>
        <v>0</v>
      </c>
    </row>
    <row r="31" spans="1:40" s="3" customFormat="1" x14ac:dyDescent="0.45">
      <c r="A31" s="3" t="str">
        <f>+A3</f>
        <v>OFFICE EQUIPMENT # 150</v>
      </c>
      <c r="B31" s="4"/>
      <c r="C31" s="2"/>
      <c r="D31" s="8"/>
      <c r="E31" s="8"/>
      <c r="H31" s="9">
        <f>SUM(H4:H30)</f>
        <v>46063.61</v>
      </c>
      <c r="I31" s="9">
        <f>SUM(I4:I30)</f>
        <v>0</v>
      </c>
      <c r="J31" s="9">
        <f>SUM(J4:J30)</f>
        <v>0</v>
      </c>
      <c r="K31" s="12">
        <f>SUM(K4:K30)</f>
        <v>46063.61</v>
      </c>
      <c r="L31" s="16">
        <f>SUM(L4:L30)</f>
        <v>0</v>
      </c>
      <c r="M31" s="20"/>
      <c r="P31" s="9">
        <f>SUM(P4:P30)</f>
        <v>46063.61</v>
      </c>
      <c r="R31" s="15">
        <f t="shared" ref="R31:AE31" si="9">SUM(R4:R30)</f>
        <v>0</v>
      </c>
      <c r="S31" s="15">
        <f t="shared" si="9"/>
        <v>0</v>
      </c>
      <c r="T31" s="15">
        <f t="shared" si="9"/>
        <v>0</v>
      </c>
      <c r="U31" s="15">
        <f t="shared" si="9"/>
        <v>0</v>
      </c>
      <c r="V31" s="15">
        <f t="shared" si="9"/>
        <v>0</v>
      </c>
      <c r="W31" s="15">
        <f t="shared" si="9"/>
        <v>0</v>
      </c>
      <c r="X31" s="15">
        <f t="shared" si="9"/>
        <v>0</v>
      </c>
      <c r="Y31" s="15">
        <f t="shared" si="9"/>
        <v>0</v>
      </c>
      <c r="Z31" s="15">
        <f t="shared" si="9"/>
        <v>0</v>
      </c>
      <c r="AA31" s="15">
        <f t="shared" si="9"/>
        <v>0</v>
      </c>
      <c r="AB31" s="15">
        <f t="shared" si="9"/>
        <v>0</v>
      </c>
      <c r="AC31" s="15">
        <f t="shared" si="9"/>
        <v>0</v>
      </c>
      <c r="AD31" s="15">
        <f t="shared" si="9"/>
        <v>0</v>
      </c>
      <c r="AE31" s="15">
        <f t="shared" si="9"/>
        <v>486.54</v>
      </c>
      <c r="AF31" s="15">
        <f t="shared" ref="AF31" si="10">SUM(AF4:AF30)</f>
        <v>3848.08</v>
      </c>
      <c r="AG31" s="15">
        <f t="shared" ref="AG31:AH31" si="11">SUM(AG4:AG30)</f>
        <v>7967.9</v>
      </c>
      <c r="AH31" s="16">
        <f t="shared" si="11"/>
        <v>9212.7199999999993</v>
      </c>
      <c r="AI31" s="16">
        <f>SUM(AI4:AI30)</f>
        <v>0</v>
      </c>
      <c r="AJ31" s="9"/>
      <c r="AK31" s="9">
        <f>SUM(AK4:AK30)</f>
        <v>12302.52</v>
      </c>
      <c r="AL31" s="9">
        <f>SUM(AL4:AL30)</f>
        <v>21515.239999999998</v>
      </c>
      <c r="AM31" s="9">
        <f>SUM(AM4:AM30)</f>
        <v>24548.37</v>
      </c>
      <c r="AN31" s="9">
        <f>SUM(AN4:AN30)</f>
        <v>0</v>
      </c>
    </row>
    <row r="32" spans="1:40" x14ac:dyDescent="0.45">
      <c r="H32" s="5"/>
      <c r="I32" s="5"/>
      <c r="J32" s="5"/>
      <c r="K32" s="5">
        <f>+H31+I31-J31-K31</f>
        <v>0</v>
      </c>
      <c r="M32" s="18"/>
      <c r="P32" s="5"/>
      <c r="R32" s="42">
        <f>SUM(R31:AC31)</f>
        <v>0</v>
      </c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J32" s="5"/>
      <c r="AK32" s="5"/>
      <c r="AL32" s="5"/>
    </row>
    <row r="33" spans="1:40" x14ac:dyDescent="0.45">
      <c r="H33" s="5"/>
      <c r="I33" s="5"/>
      <c r="J33" s="5"/>
      <c r="K33" s="5"/>
      <c r="M33" s="18"/>
      <c r="P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J33" s="5"/>
      <c r="AK33" s="5"/>
      <c r="AL33" s="5"/>
    </row>
    <row r="34" spans="1:40" s="33" customFormat="1" x14ac:dyDescent="0.45">
      <c r="A34" s="33" t="s">
        <v>33</v>
      </c>
      <c r="B34" s="34"/>
      <c r="C34" s="35"/>
      <c r="D34" s="35"/>
      <c r="E34" s="35"/>
      <c r="H34" s="36">
        <f>+'150'!H31</f>
        <v>46584.899999999994</v>
      </c>
      <c r="I34" s="36">
        <f>+'150'!I31</f>
        <v>0</v>
      </c>
      <c r="J34" s="36">
        <f>+'150'!J31</f>
        <v>35624.89</v>
      </c>
      <c r="K34" s="36">
        <f>+'150'!K31</f>
        <v>0</v>
      </c>
      <c r="L34" s="6">
        <f>+'150'!L31</f>
        <v>0</v>
      </c>
      <c r="M34" s="36"/>
      <c r="N34"/>
      <c r="O34"/>
      <c r="P34" s="36">
        <f>+'150'!P31</f>
        <v>0</v>
      </c>
      <c r="Q34" s="36">
        <f>+'150'!Q31</f>
        <v>0</v>
      </c>
      <c r="R34" s="36">
        <f>+'150'!R31</f>
        <v>46564.539999999994</v>
      </c>
      <c r="S34" s="36">
        <f>+'150'!S31</f>
        <v>9.07</v>
      </c>
      <c r="T34" s="36">
        <f>+'150'!T31</f>
        <v>9.07</v>
      </c>
      <c r="U34" s="36">
        <f>+'150'!U31</f>
        <v>2.2200000000000002</v>
      </c>
      <c r="V34" s="36">
        <f>+'150'!V31</f>
        <v>0</v>
      </c>
      <c r="W34" s="36">
        <f>+'150'!W31</f>
        <v>0</v>
      </c>
      <c r="X34" s="36">
        <f>+'150'!X31</f>
        <v>0</v>
      </c>
      <c r="Y34" s="36">
        <f>+'150'!Y31</f>
        <v>0</v>
      </c>
      <c r="Z34" s="36">
        <f>+'150'!Z31</f>
        <v>0</v>
      </c>
      <c r="AA34" s="36">
        <f>+'150'!AA31</f>
        <v>0</v>
      </c>
      <c r="AB34" s="36">
        <f>+'150'!AB31</f>
        <v>0</v>
      </c>
      <c r="AC34" s="36">
        <f>+'150'!AC31</f>
        <v>0</v>
      </c>
      <c r="AD34" s="36">
        <f>+'150'!AD31</f>
        <v>0</v>
      </c>
      <c r="AE34" s="36">
        <f>+'150'!AE31</f>
        <v>0</v>
      </c>
      <c r="AF34" s="36">
        <f>+'150'!AF31</f>
        <v>-35624.89</v>
      </c>
      <c r="AG34" s="36">
        <f>+'150'!AG31</f>
        <v>0</v>
      </c>
      <c r="AH34" s="6">
        <f>+'150'!AH31</f>
        <v>0</v>
      </c>
      <c r="AI34" s="6">
        <f>+'150'!AI31</f>
        <v>0</v>
      </c>
      <c r="AJ34" s="36">
        <f>+'150'!AJ31</f>
        <v>0</v>
      </c>
      <c r="AK34" s="36">
        <f>+'150'!AK31</f>
        <v>10960.01</v>
      </c>
      <c r="AL34" s="36">
        <f>+'150'!AL31</f>
        <v>10960.01</v>
      </c>
      <c r="AM34" s="36">
        <f>+'150'!AM31</f>
        <v>-10960.01</v>
      </c>
      <c r="AN34" s="36">
        <f>+'150'!AN31</f>
        <v>0</v>
      </c>
    </row>
    <row r="35" spans="1:40" s="33" customFormat="1" x14ac:dyDescent="0.45">
      <c r="A35" s="33" t="s">
        <v>34</v>
      </c>
      <c r="B35" s="34"/>
      <c r="C35" s="35"/>
      <c r="D35" s="35"/>
      <c r="E35" s="35"/>
      <c r="H35" s="36">
        <f>+'150 (2)'!H31</f>
        <v>43963.8</v>
      </c>
      <c r="I35" s="36">
        <f>+'150 (2)'!I31</f>
        <v>0</v>
      </c>
      <c r="J35" s="36">
        <f>+'150 (2)'!J31</f>
        <v>34503.5</v>
      </c>
      <c r="K35" s="36">
        <f>+'150 (2)'!K31</f>
        <v>0</v>
      </c>
      <c r="L35" s="6">
        <f>+'150 (2)'!L31</f>
        <v>0</v>
      </c>
      <c r="M35" s="36"/>
      <c r="N35" s="38"/>
      <c r="O35" s="38"/>
      <c r="P35" s="36">
        <f>+'150 (2)'!P31</f>
        <v>0</v>
      </c>
      <c r="Q35" s="36">
        <f>+'150 (2)'!Q31</f>
        <v>0</v>
      </c>
      <c r="R35" s="36">
        <f>+'150 (2)'!R31</f>
        <v>39687.279999999999</v>
      </c>
      <c r="S35" s="36">
        <f>+'150 (2)'!S31</f>
        <v>2063.41</v>
      </c>
      <c r="T35" s="36">
        <f>+'150 (2)'!T31</f>
        <v>1140.24</v>
      </c>
      <c r="U35" s="36">
        <f>+'150 (2)'!U31</f>
        <v>407.14</v>
      </c>
      <c r="V35" s="36">
        <f>+'150 (2)'!V31</f>
        <v>101.88</v>
      </c>
      <c r="W35" s="36">
        <f>+'150 (2)'!W31</f>
        <v>77.52</v>
      </c>
      <c r="X35" s="36">
        <f>+'150 (2)'!X31</f>
        <v>53.7</v>
      </c>
      <c r="Y35" s="36">
        <f>+'150 (2)'!Y31</f>
        <v>29.83</v>
      </c>
      <c r="Z35" s="36">
        <f>+'150 (2)'!Z31</f>
        <v>29.83</v>
      </c>
      <c r="AA35" s="36">
        <f>+'150 (2)'!AA31</f>
        <v>372.97</v>
      </c>
      <c r="AB35" s="36">
        <f>+'150 (2)'!AB31</f>
        <v>0</v>
      </c>
      <c r="AC35" s="36">
        <f>+'150 (2)'!AC31</f>
        <v>0</v>
      </c>
      <c r="AD35" s="36">
        <f>+'150 (2)'!AD31</f>
        <v>0</v>
      </c>
      <c r="AE35" s="36">
        <f>+'150 (2)'!AE31</f>
        <v>-6349.4</v>
      </c>
      <c r="AF35" s="36">
        <f>+'150 (2)'!AF31</f>
        <v>-28154.100000000002</v>
      </c>
      <c r="AG35" s="36">
        <f>+'150 (2)'!AG31</f>
        <v>0</v>
      </c>
      <c r="AH35" s="6">
        <f>+'150 (2)'!AH31</f>
        <v>0</v>
      </c>
      <c r="AI35" s="6">
        <f>+'150 (2)'!AI31</f>
        <v>0</v>
      </c>
      <c r="AJ35" s="36">
        <f>+'150 (2)'!AJ31</f>
        <v>0</v>
      </c>
      <c r="AK35" s="36">
        <f>+'150 (2)'!AK31</f>
        <v>9460.2999999999993</v>
      </c>
      <c r="AL35" s="36">
        <f>+'150 (2)'!AL31</f>
        <v>9460.2999999999993</v>
      </c>
      <c r="AM35" s="36">
        <f>+'150 (2)'!AM31</f>
        <v>-9460.2999999999993</v>
      </c>
      <c r="AN35" s="36">
        <f>+'150 (2)'!AN31</f>
        <v>0</v>
      </c>
    </row>
    <row r="36" spans="1:40" s="33" customFormat="1" x14ac:dyDescent="0.45">
      <c r="A36" s="33" t="s">
        <v>36</v>
      </c>
      <c r="B36" s="34"/>
      <c r="C36" s="35"/>
      <c r="D36" s="35"/>
      <c r="E36" s="35"/>
      <c r="H36" s="36">
        <f>+'150 (3)'!H31</f>
        <v>98319.420000000013</v>
      </c>
      <c r="I36" s="36">
        <f>+'150 (3)'!I31</f>
        <v>0</v>
      </c>
      <c r="J36" s="36">
        <f>+'150 (3)'!J31</f>
        <v>27702.1</v>
      </c>
      <c r="K36" s="36">
        <f>+'150 (3)'!K31</f>
        <v>54043.86</v>
      </c>
      <c r="L36" s="6">
        <f>+'150 (3)'!L31</f>
        <v>0</v>
      </c>
      <c r="M36" s="36"/>
      <c r="N36"/>
      <c r="O36"/>
      <c r="P36" s="36">
        <f>+'150 (3)'!P31</f>
        <v>54043.86</v>
      </c>
      <c r="Q36" s="36">
        <f>+'150 (3)'!Q31</f>
        <v>0</v>
      </c>
      <c r="R36" s="36">
        <f>+'150 (3)'!R31</f>
        <v>42627.89</v>
      </c>
      <c r="S36" s="36">
        <f>+'150 (3)'!S31</f>
        <v>1102.9000000000001</v>
      </c>
      <c r="T36" s="36">
        <f>+'150 (3)'!T31</f>
        <v>1102.9000000000001</v>
      </c>
      <c r="U36" s="36">
        <f>+'150 (3)'!U31</f>
        <v>1103.1000000000001</v>
      </c>
      <c r="V36" s="36">
        <f>+'150 (3)'!V31</f>
        <v>653.02</v>
      </c>
      <c r="W36" s="36">
        <f>+'150 (3)'!W31</f>
        <v>116.65</v>
      </c>
      <c r="X36" s="36">
        <f>+'150 (3)'!X31</f>
        <v>31.39</v>
      </c>
      <c r="Y36" s="36">
        <f>+'150 (3)'!Y31</f>
        <v>15.68</v>
      </c>
      <c r="Z36" s="36">
        <f>+'150 (3)'!Z31</f>
        <v>0</v>
      </c>
      <c r="AA36" s="36">
        <f>+'150 (3)'!AA31</f>
        <v>0</v>
      </c>
      <c r="AB36" s="36">
        <f>+'150 (3)'!AB31</f>
        <v>3469.48</v>
      </c>
      <c r="AC36" s="36">
        <f>+'150 (3)'!AC31</f>
        <v>5016.17</v>
      </c>
      <c r="AD36" s="36">
        <f>+'150 (3)'!AD31</f>
        <v>534.54000000000019</v>
      </c>
      <c r="AE36" s="36">
        <f>+'150 (3)'!AE31</f>
        <v>7160.37</v>
      </c>
      <c r="AF36" s="36">
        <f>+'150 (3)'!AF31</f>
        <v>-14497.409999999996</v>
      </c>
      <c r="AG36" s="36">
        <f>+'150 (3)'!AG31</f>
        <v>7160.37</v>
      </c>
      <c r="AH36" s="6">
        <f>+'150 (3)'!AH31</f>
        <v>5531.4299999999994</v>
      </c>
      <c r="AI36" s="6">
        <f>+'150 (3)'!AI31</f>
        <v>0</v>
      </c>
      <c r="AJ36" s="36">
        <f>+'150 (3)'!AJ31</f>
        <v>0</v>
      </c>
      <c r="AK36" s="36">
        <f>+'150 (3)'!AK31</f>
        <v>55597.049999999996</v>
      </c>
      <c r="AL36" s="36">
        <f>+'150 (3)'!AL31</f>
        <v>61128.480000000003</v>
      </c>
      <c r="AM36" s="36">
        <f>+'150 (3)'!AM31</f>
        <v>-7084.6199999999981</v>
      </c>
      <c r="AN36" s="36">
        <f>+'150 (3)'!AN31</f>
        <v>14203.43</v>
      </c>
    </row>
    <row r="37" spans="1:40" s="33" customFormat="1" x14ac:dyDescent="0.45">
      <c r="A37" s="33" t="s">
        <v>35</v>
      </c>
      <c r="B37" s="34"/>
      <c r="C37" s="35"/>
      <c r="D37" s="35"/>
      <c r="E37" s="35"/>
      <c r="H37" s="36">
        <f>+H31</f>
        <v>46063.61</v>
      </c>
      <c r="I37" s="36">
        <f t="shared" ref="I37:AM37" si="12">+I31</f>
        <v>0</v>
      </c>
      <c r="J37" s="36">
        <f t="shared" si="12"/>
        <v>0</v>
      </c>
      <c r="K37" s="36">
        <f t="shared" si="12"/>
        <v>46063.61</v>
      </c>
      <c r="L37" s="6">
        <f t="shared" si="12"/>
        <v>0</v>
      </c>
      <c r="M37" s="36"/>
      <c r="N37"/>
      <c r="O37"/>
      <c r="P37" s="36">
        <f t="shared" si="12"/>
        <v>46063.61</v>
      </c>
      <c r="Q37" s="36">
        <f t="shared" si="12"/>
        <v>0</v>
      </c>
      <c r="R37" s="36">
        <f t="shared" si="12"/>
        <v>0</v>
      </c>
      <c r="S37" s="36">
        <f t="shared" si="12"/>
        <v>0</v>
      </c>
      <c r="T37" s="36">
        <f t="shared" si="12"/>
        <v>0</v>
      </c>
      <c r="U37" s="36">
        <f t="shared" si="12"/>
        <v>0</v>
      </c>
      <c r="V37" s="36">
        <f t="shared" si="12"/>
        <v>0</v>
      </c>
      <c r="W37" s="36">
        <f t="shared" si="12"/>
        <v>0</v>
      </c>
      <c r="X37" s="36">
        <f t="shared" si="12"/>
        <v>0</v>
      </c>
      <c r="Y37" s="36">
        <f t="shared" si="12"/>
        <v>0</v>
      </c>
      <c r="Z37" s="36">
        <f t="shared" si="12"/>
        <v>0</v>
      </c>
      <c r="AA37" s="36">
        <f t="shared" si="12"/>
        <v>0</v>
      </c>
      <c r="AB37" s="36">
        <f t="shared" si="12"/>
        <v>0</v>
      </c>
      <c r="AC37" s="36">
        <f t="shared" si="12"/>
        <v>0</v>
      </c>
      <c r="AD37" s="36">
        <f t="shared" si="12"/>
        <v>0</v>
      </c>
      <c r="AE37" s="36">
        <f t="shared" si="12"/>
        <v>486.54</v>
      </c>
      <c r="AF37" s="36">
        <f t="shared" ref="AF37" si="13">+AF31</f>
        <v>3848.08</v>
      </c>
      <c r="AG37" s="36">
        <f t="shared" ref="AG37:AH37" si="14">+AG31</f>
        <v>7967.9</v>
      </c>
      <c r="AH37" s="6">
        <f t="shared" si="14"/>
        <v>9212.7199999999993</v>
      </c>
      <c r="AI37" s="6">
        <f t="shared" si="12"/>
        <v>0</v>
      </c>
      <c r="AJ37" s="36">
        <f t="shared" si="12"/>
        <v>0</v>
      </c>
      <c r="AK37" s="36">
        <f t="shared" si="12"/>
        <v>12302.52</v>
      </c>
      <c r="AL37" s="36">
        <f t="shared" si="12"/>
        <v>21515.239999999998</v>
      </c>
      <c r="AM37" s="36">
        <f t="shared" si="12"/>
        <v>24548.37</v>
      </c>
      <c r="AN37" s="36">
        <f t="shared" ref="AN37" si="15">+AN31</f>
        <v>0</v>
      </c>
    </row>
    <row r="38" spans="1:40" s="3" customFormat="1" x14ac:dyDescent="0.45">
      <c r="A38" s="3" t="str">
        <f>+A31</f>
        <v>OFFICE EQUIPMENT # 150</v>
      </c>
      <c r="B38" s="8" t="s">
        <v>37</v>
      </c>
      <c r="C38" s="37"/>
      <c r="D38" s="37"/>
      <c r="E38" s="37"/>
      <c r="H38" s="9">
        <f>SUM(H34:H37)</f>
        <v>234931.72999999998</v>
      </c>
      <c r="I38" s="9">
        <f t="shared" ref="I38:AM38" si="16">SUM(I34:I37)</f>
        <v>0</v>
      </c>
      <c r="J38" s="9">
        <f t="shared" si="16"/>
        <v>97830.489999999991</v>
      </c>
      <c r="K38" s="9">
        <f t="shared" si="16"/>
        <v>100107.47</v>
      </c>
      <c r="L38" s="10">
        <f t="shared" si="16"/>
        <v>0</v>
      </c>
      <c r="M38" s="9"/>
      <c r="N38"/>
      <c r="O38"/>
      <c r="P38" s="9">
        <f t="shared" si="16"/>
        <v>100107.47</v>
      </c>
      <c r="Q38" s="9">
        <f t="shared" si="16"/>
        <v>0</v>
      </c>
      <c r="R38" s="9">
        <f t="shared" si="16"/>
        <v>128879.70999999999</v>
      </c>
      <c r="S38" s="9">
        <f t="shared" si="16"/>
        <v>3175.38</v>
      </c>
      <c r="T38" s="9">
        <f t="shared" si="16"/>
        <v>2252.21</v>
      </c>
      <c r="U38" s="9">
        <f t="shared" si="16"/>
        <v>1512.46</v>
      </c>
      <c r="V38" s="9">
        <f t="shared" si="16"/>
        <v>754.9</v>
      </c>
      <c r="W38" s="9">
        <f t="shared" si="16"/>
        <v>194.17000000000002</v>
      </c>
      <c r="X38" s="9">
        <f t="shared" si="16"/>
        <v>85.09</v>
      </c>
      <c r="Y38" s="9">
        <f t="shared" si="16"/>
        <v>45.51</v>
      </c>
      <c r="Z38" s="9">
        <f t="shared" si="16"/>
        <v>29.83</v>
      </c>
      <c r="AA38" s="9">
        <f t="shared" si="16"/>
        <v>372.97</v>
      </c>
      <c r="AB38" s="9">
        <f t="shared" si="16"/>
        <v>3469.48</v>
      </c>
      <c r="AC38" s="9">
        <f t="shared" si="16"/>
        <v>5016.17</v>
      </c>
      <c r="AD38" s="9">
        <f t="shared" si="16"/>
        <v>534.54000000000019</v>
      </c>
      <c r="AE38" s="9">
        <f t="shared" si="16"/>
        <v>1297.5100000000002</v>
      </c>
      <c r="AF38" s="9">
        <f t="shared" ref="AF38" si="17">SUM(AF34:AF37)</f>
        <v>-74428.319999999992</v>
      </c>
      <c r="AG38" s="9">
        <f t="shared" ref="AG38:AH38" si="18">SUM(AG34:AG37)</f>
        <v>15128.27</v>
      </c>
      <c r="AH38" s="10">
        <f t="shared" si="18"/>
        <v>14744.149999999998</v>
      </c>
      <c r="AI38" s="10">
        <f t="shared" si="16"/>
        <v>0</v>
      </c>
      <c r="AJ38" s="9"/>
      <c r="AK38" s="9">
        <f t="shared" si="16"/>
        <v>88319.87999999999</v>
      </c>
      <c r="AL38" s="9">
        <f t="shared" si="16"/>
        <v>103064.03</v>
      </c>
      <c r="AM38" s="9">
        <f t="shared" si="16"/>
        <v>-2956.5599999999977</v>
      </c>
      <c r="AN38" s="9">
        <f t="shared" ref="AN38" si="19">SUM(AN34:AN37)</f>
        <v>14203.43</v>
      </c>
    </row>
    <row r="39" spans="1:40" x14ac:dyDescent="0.45">
      <c r="AJ39" s="5"/>
      <c r="AK39" s="5"/>
    </row>
    <row r="40" spans="1:40" x14ac:dyDescent="0.45">
      <c r="AJ40" s="5"/>
      <c r="AK40" s="5"/>
    </row>
    <row r="41" spans="1:40" x14ac:dyDescent="0.45">
      <c r="AJ41" s="5"/>
      <c r="AK41" s="5"/>
    </row>
    <row r="42" spans="1:40" x14ac:dyDescent="0.45">
      <c r="H42" s="5"/>
      <c r="I42" s="5"/>
      <c r="J42" s="5"/>
      <c r="K42" s="5"/>
      <c r="M42" s="18"/>
      <c r="P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J42" s="5"/>
      <c r="AK42" s="5"/>
      <c r="AL42" s="5"/>
    </row>
    <row r="43" spans="1:40" x14ac:dyDescent="0.45">
      <c r="H43" s="5"/>
      <c r="I43" s="5"/>
      <c r="J43" s="5"/>
      <c r="K43" s="5"/>
      <c r="M43" s="18"/>
      <c r="P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J43" s="5"/>
      <c r="AK43" s="5"/>
      <c r="AL43" s="5"/>
    </row>
    <row r="44" spans="1:40" x14ac:dyDescent="0.45">
      <c r="H44" s="5"/>
      <c r="I44" s="5"/>
      <c r="J44" s="5"/>
      <c r="K44" s="5"/>
      <c r="M44" s="18"/>
      <c r="P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J44" s="5"/>
      <c r="AK44" s="5"/>
      <c r="AL44" s="5"/>
    </row>
    <row r="45" spans="1:40" x14ac:dyDescent="0.45">
      <c r="H45" s="5"/>
      <c r="I45" s="5"/>
      <c r="J45" s="5"/>
      <c r="K45" s="5"/>
      <c r="M45" s="18"/>
      <c r="P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J45" s="5"/>
      <c r="AK45" s="5"/>
      <c r="AL45" s="5"/>
    </row>
    <row r="46" spans="1:40" x14ac:dyDescent="0.45">
      <c r="H46" s="5"/>
      <c r="I46" s="5"/>
      <c r="J46" s="5"/>
      <c r="K46" s="5"/>
      <c r="M46" s="18"/>
      <c r="P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J46" s="5"/>
      <c r="AK46" s="5"/>
      <c r="AL46" s="5"/>
    </row>
    <row r="47" spans="1:40" x14ac:dyDescent="0.45">
      <c r="H47" s="5"/>
      <c r="I47" s="5"/>
      <c r="J47" s="5"/>
      <c r="K47" s="5"/>
      <c r="M47" s="18"/>
      <c r="P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J47" s="5"/>
      <c r="AK47" s="5"/>
      <c r="AL47" s="5"/>
    </row>
    <row r="48" spans="1:40" x14ac:dyDescent="0.45">
      <c r="H48" s="5"/>
      <c r="I48" s="5"/>
      <c r="J48" s="5"/>
      <c r="K48" s="5"/>
      <c r="M48" s="18"/>
      <c r="P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J48" s="5"/>
      <c r="AK48" s="5"/>
      <c r="AL48" s="5"/>
    </row>
    <row r="49" spans="8:38" x14ac:dyDescent="0.45">
      <c r="H49" s="5"/>
      <c r="I49" s="5"/>
      <c r="J49" s="5"/>
      <c r="K49" s="5"/>
      <c r="M49" s="18"/>
      <c r="P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J49" s="5"/>
      <c r="AK49" s="5"/>
      <c r="AL49" s="5"/>
    </row>
    <row r="50" spans="8:38" x14ac:dyDescent="0.45">
      <c r="H50" s="5"/>
      <c r="I50" s="5"/>
      <c r="J50" s="5"/>
      <c r="K50" s="5"/>
      <c r="M50" s="18"/>
      <c r="P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J50" s="5"/>
      <c r="AK50" s="5"/>
      <c r="AL50" s="5"/>
    </row>
    <row r="51" spans="8:38" x14ac:dyDescent="0.45">
      <c r="H51" s="5"/>
      <c r="I51" s="5"/>
      <c r="J51" s="5"/>
      <c r="K51" s="5"/>
      <c r="M51" s="18"/>
      <c r="P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J51" s="5"/>
      <c r="AK51" s="5"/>
      <c r="AL51" s="5"/>
    </row>
    <row r="52" spans="8:38" x14ac:dyDescent="0.45">
      <c r="H52" s="5"/>
      <c r="I52" s="5"/>
      <c r="J52" s="5"/>
      <c r="K52" s="5"/>
      <c r="M52" s="18"/>
      <c r="P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J52" s="5"/>
      <c r="AK52" s="5"/>
      <c r="AL52" s="5"/>
    </row>
    <row r="53" spans="8:38" x14ac:dyDescent="0.45">
      <c r="H53" s="5"/>
      <c r="I53" s="5"/>
      <c r="J53" s="5"/>
      <c r="K53" s="5"/>
      <c r="M53" s="18"/>
      <c r="P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J53" s="5"/>
      <c r="AK53" s="5"/>
      <c r="AL53" s="5"/>
    </row>
    <row r="54" spans="8:38" x14ac:dyDescent="0.45">
      <c r="H54" s="5"/>
      <c r="I54" s="5"/>
      <c r="J54" s="5"/>
      <c r="K54" s="5"/>
      <c r="M54" s="18"/>
      <c r="P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J54" s="5"/>
      <c r="AK54" s="5"/>
      <c r="AL54" s="5"/>
    </row>
    <row r="55" spans="8:38" x14ac:dyDescent="0.45">
      <c r="H55" s="5"/>
      <c r="I55" s="5"/>
      <c r="J55" s="5"/>
      <c r="K55" s="5"/>
      <c r="M55" s="18"/>
      <c r="P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J55" s="5"/>
      <c r="AK55" s="5"/>
      <c r="AL55" s="5"/>
    </row>
    <row r="56" spans="8:38" x14ac:dyDescent="0.45">
      <c r="H56" s="5"/>
      <c r="I56" s="5"/>
      <c r="J56" s="5"/>
      <c r="K56" s="5"/>
      <c r="M56" s="18"/>
      <c r="P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J56" s="5"/>
      <c r="AK56" s="5"/>
      <c r="AL56" s="5"/>
    </row>
    <row r="57" spans="8:38" x14ac:dyDescent="0.45">
      <c r="H57" s="5"/>
      <c r="I57" s="5"/>
      <c r="J57" s="5"/>
      <c r="K57" s="5"/>
      <c r="M57" s="18"/>
      <c r="P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J57" s="5"/>
      <c r="AK57" s="5"/>
      <c r="AL57" s="5"/>
    </row>
    <row r="58" spans="8:38" x14ac:dyDescent="0.45">
      <c r="H58" s="5"/>
      <c r="I58" s="5"/>
      <c r="J58" s="5"/>
      <c r="K58" s="5"/>
      <c r="M58" s="18"/>
      <c r="P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J58" s="5"/>
      <c r="AK58" s="5"/>
      <c r="AL58" s="5"/>
    </row>
    <row r="59" spans="8:38" x14ac:dyDescent="0.45">
      <c r="H59" s="5"/>
      <c r="I59" s="5"/>
      <c r="J59" s="5"/>
      <c r="K59" s="5"/>
      <c r="M59" s="18"/>
      <c r="P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J59" s="5"/>
      <c r="AK59" s="5"/>
      <c r="AL59" s="5"/>
    </row>
    <row r="60" spans="8:38" x14ac:dyDescent="0.45">
      <c r="H60" s="5"/>
      <c r="I60" s="5"/>
      <c r="J60" s="5"/>
      <c r="K60" s="5"/>
      <c r="M60" s="18"/>
      <c r="P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J60" s="5"/>
      <c r="AK60" s="5"/>
      <c r="AL60" s="5"/>
    </row>
    <row r="61" spans="8:38" x14ac:dyDescent="0.45">
      <c r="H61" s="5"/>
      <c r="I61" s="5"/>
      <c r="J61" s="5"/>
      <c r="K61" s="5"/>
      <c r="M61" s="18"/>
      <c r="P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J61" s="5"/>
      <c r="AK61" s="5"/>
      <c r="AL61" s="5"/>
    </row>
    <row r="62" spans="8:38" x14ac:dyDescent="0.45">
      <c r="H62" s="5"/>
      <c r="I62" s="5"/>
      <c r="J62" s="5"/>
      <c r="K62" s="5"/>
      <c r="M62" s="18"/>
      <c r="P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J62" s="5"/>
      <c r="AK62" s="5"/>
      <c r="AL62" s="5"/>
    </row>
    <row r="63" spans="8:38" x14ac:dyDescent="0.45">
      <c r="H63" s="5"/>
      <c r="I63" s="5"/>
      <c r="J63" s="5"/>
      <c r="K63" s="5"/>
      <c r="M63" s="18"/>
      <c r="P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J63" s="5"/>
      <c r="AK63" s="5"/>
      <c r="AL63" s="5"/>
    </row>
    <row r="64" spans="8:38" x14ac:dyDescent="0.45">
      <c r="H64" s="5"/>
      <c r="I64" s="5"/>
      <c r="J64" s="5"/>
      <c r="K64" s="5"/>
      <c r="M64" s="18"/>
      <c r="P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J64" s="5"/>
      <c r="AK64" s="5"/>
      <c r="AL64" s="5"/>
    </row>
    <row r="65" spans="8:38" x14ac:dyDescent="0.45">
      <c r="H65" s="5"/>
      <c r="I65" s="5"/>
      <c r="J65" s="5"/>
      <c r="K65" s="5"/>
      <c r="M65" s="18"/>
      <c r="P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J65" s="5"/>
      <c r="AK65" s="5"/>
      <c r="AL65" s="5"/>
    </row>
    <row r="66" spans="8:38" x14ac:dyDescent="0.45">
      <c r="H66" s="5"/>
      <c r="I66" s="5"/>
      <c r="J66" s="5"/>
      <c r="K66" s="5"/>
      <c r="M66" s="18"/>
      <c r="P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J66" s="5"/>
      <c r="AK66" s="5"/>
      <c r="AL66" s="5"/>
    </row>
    <row r="67" spans="8:38" x14ac:dyDescent="0.45">
      <c r="H67" s="5"/>
      <c r="I67" s="5"/>
      <c r="J67" s="5"/>
      <c r="K67" s="5"/>
      <c r="M67" s="18"/>
      <c r="P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J67" s="5"/>
      <c r="AK67" s="5"/>
      <c r="AL67" s="5"/>
    </row>
    <row r="68" spans="8:38" x14ac:dyDescent="0.45">
      <c r="H68" s="5"/>
      <c r="I68" s="5"/>
      <c r="J68" s="5"/>
      <c r="K68" s="5"/>
      <c r="M68" s="18"/>
      <c r="P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J68" s="5"/>
      <c r="AK68" s="5"/>
      <c r="AL68" s="5"/>
    </row>
    <row r="69" spans="8:38" x14ac:dyDescent="0.45">
      <c r="H69" s="5"/>
      <c r="I69" s="5"/>
      <c r="J69" s="5"/>
      <c r="K69" s="5"/>
      <c r="M69" s="18"/>
      <c r="P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J69" s="5"/>
      <c r="AK69" s="5"/>
      <c r="AL69" s="5"/>
    </row>
    <row r="70" spans="8:38" x14ac:dyDescent="0.45">
      <c r="H70" s="5"/>
      <c r="I70" s="5"/>
      <c r="J70" s="5"/>
      <c r="K70" s="5"/>
      <c r="M70" s="18"/>
      <c r="P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J70" s="5"/>
      <c r="AK70" s="5"/>
      <c r="AL70" s="5"/>
    </row>
    <row r="71" spans="8:38" x14ac:dyDescent="0.45">
      <c r="H71" s="5"/>
      <c r="I71" s="5"/>
      <c r="J71" s="5"/>
      <c r="K71" s="5"/>
      <c r="M71" s="18"/>
      <c r="P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J71" s="5"/>
      <c r="AK71" s="5"/>
      <c r="AL71" s="5"/>
    </row>
    <row r="72" spans="8:38" x14ac:dyDescent="0.45">
      <c r="H72" s="5"/>
      <c r="I72" s="5"/>
      <c r="J72" s="5"/>
      <c r="K72" s="5"/>
      <c r="M72" s="18"/>
      <c r="P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J72" s="5"/>
      <c r="AK72" s="5"/>
      <c r="AL72" s="5"/>
    </row>
    <row r="73" spans="8:38" x14ac:dyDescent="0.45">
      <c r="H73" s="5"/>
      <c r="I73" s="5"/>
      <c r="J73" s="5"/>
      <c r="K73" s="5"/>
      <c r="M73" s="18"/>
      <c r="P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J73" s="5"/>
      <c r="AK73" s="5"/>
      <c r="AL73" s="5"/>
    </row>
    <row r="74" spans="8:38" x14ac:dyDescent="0.45">
      <c r="H74" s="5"/>
      <c r="I74" s="5"/>
      <c r="J74" s="5"/>
      <c r="K74" s="5"/>
      <c r="M74" s="18"/>
      <c r="P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J74" s="5"/>
      <c r="AK74" s="5"/>
      <c r="AL74" s="5"/>
    </row>
    <row r="75" spans="8:38" x14ac:dyDescent="0.45">
      <c r="H75" s="5"/>
      <c r="I75" s="5"/>
      <c r="J75" s="5"/>
      <c r="K75" s="5"/>
      <c r="M75" s="18"/>
      <c r="P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J75" s="5"/>
      <c r="AK75" s="5"/>
      <c r="AL75" s="5"/>
    </row>
    <row r="76" spans="8:38" x14ac:dyDescent="0.45">
      <c r="H76" s="5"/>
      <c r="I76" s="5"/>
      <c r="J76" s="5"/>
      <c r="K76" s="5"/>
      <c r="M76" s="18"/>
      <c r="P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J76" s="5"/>
      <c r="AK76" s="5"/>
      <c r="AL76" s="5"/>
    </row>
    <row r="77" spans="8:38" x14ac:dyDescent="0.45">
      <c r="H77" s="5"/>
      <c r="I77" s="5"/>
      <c r="J77" s="5"/>
      <c r="K77" s="5"/>
      <c r="M77" s="18"/>
      <c r="P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J77" s="5"/>
      <c r="AK77" s="5"/>
      <c r="AL77" s="5"/>
    </row>
    <row r="78" spans="8:38" x14ac:dyDescent="0.45">
      <c r="H78" s="5"/>
      <c r="I78" s="5"/>
      <c r="J78" s="5"/>
      <c r="K78" s="5"/>
      <c r="M78" s="18"/>
      <c r="P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J78" s="5"/>
      <c r="AK78" s="5"/>
      <c r="AL78" s="5"/>
    </row>
    <row r="79" spans="8:38" x14ac:dyDescent="0.45">
      <c r="H79" s="5"/>
      <c r="I79" s="5"/>
      <c r="J79" s="5"/>
      <c r="K79" s="5"/>
      <c r="M79" s="18"/>
      <c r="P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J79" s="5"/>
      <c r="AK79" s="5"/>
      <c r="AL79" s="5"/>
    </row>
    <row r="80" spans="8:38" x14ac:dyDescent="0.45">
      <c r="H80" s="5"/>
      <c r="I80" s="5"/>
      <c r="J80" s="5"/>
      <c r="K80" s="5"/>
      <c r="M80" s="18"/>
      <c r="P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J80" s="5"/>
      <c r="AK80" s="5"/>
      <c r="AL80" s="5"/>
    </row>
    <row r="81" spans="8:38" x14ac:dyDescent="0.45">
      <c r="H81" s="5"/>
      <c r="I81" s="5"/>
      <c r="J81" s="5"/>
      <c r="K81" s="5"/>
      <c r="M81" s="18"/>
      <c r="P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J81" s="5"/>
      <c r="AK81" s="5"/>
      <c r="AL81" s="5"/>
    </row>
    <row r="82" spans="8:38" x14ac:dyDescent="0.45">
      <c r="H82" s="5"/>
      <c r="I82" s="5"/>
      <c r="J82" s="5"/>
      <c r="K82" s="5"/>
      <c r="M82" s="18"/>
      <c r="P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J82" s="5"/>
      <c r="AK82" s="5"/>
      <c r="AL82" s="5"/>
    </row>
    <row r="83" spans="8:38" x14ac:dyDescent="0.45">
      <c r="H83" s="5"/>
      <c r="I83" s="5"/>
      <c r="J83" s="5"/>
      <c r="K83" s="5"/>
      <c r="M83" s="18"/>
      <c r="P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J83" s="5"/>
      <c r="AK83" s="5"/>
      <c r="AL83" s="5"/>
    </row>
    <row r="84" spans="8:38" x14ac:dyDescent="0.45">
      <c r="H84" s="5"/>
      <c r="I84" s="5"/>
      <c r="J84" s="5"/>
      <c r="K84" s="5"/>
      <c r="M84" s="18"/>
      <c r="P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J84" s="5"/>
      <c r="AK84" s="5"/>
      <c r="AL84" s="5"/>
    </row>
    <row r="85" spans="8:38" x14ac:dyDescent="0.45">
      <c r="H85" s="5"/>
      <c r="I85" s="5"/>
      <c r="J85" s="5"/>
      <c r="K85" s="5"/>
      <c r="M85" s="18"/>
      <c r="P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J85" s="5"/>
      <c r="AK85" s="5"/>
      <c r="AL85" s="5"/>
    </row>
    <row r="86" spans="8:38" x14ac:dyDescent="0.45">
      <c r="H86" s="5"/>
      <c r="I86" s="5"/>
      <c r="J86" s="5"/>
      <c r="K86" s="5"/>
      <c r="M86" s="18"/>
      <c r="P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J86" s="5"/>
      <c r="AK86" s="5"/>
      <c r="AL86" s="5"/>
    </row>
    <row r="87" spans="8:38" x14ac:dyDescent="0.45">
      <c r="H87" s="5"/>
      <c r="I87" s="5"/>
      <c r="J87" s="5"/>
      <c r="K87" s="5"/>
      <c r="M87" s="18"/>
      <c r="P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J87" s="5"/>
      <c r="AK87" s="5"/>
      <c r="AL87" s="5"/>
    </row>
    <row r="88" spans="8:38" x14ac:dyDescent="0.45">
      <c r="H88" s="5"/>
      <c r="I88" s="5"/>
      <c r="J88" s="5"/>
      <c r="K88" s="5"/>
      <c r="M88" s="18"/>
      <c r="P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J88" s="5"/>
      <c r="AK88" s="5"/>
      <c r="AL88" s="5"/>
    </row>
    <row r="89" spans="8:38" x14ac:dyDescent="0.45">
      <c r="H89" s="5"/>
      <c r="I89" s="5"/>
      <c r="J89" s="5"/>
      <c r="K89" s="5"/>
      <c r="M89" s="18"/>
      <c r="P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J89" s="5"/>
      <c r="AK89" s="5"/>
      <c r="AL89" s="5"/>
    </row>
    <row r="90" spans="8:38" x14ac:dyDescent="0.45">
      <c r="H90" s="5"/>
      <c r="I90" s="5"/>
      <c r="J90" s="5"/>
      <c r="K90" s="5"/>
      <c r="M90" s="18"/>
      <c r="P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J90" s="5"/>
      <c r="AK90" s="5"/>
      <c r="AL90" s="5"/>
    </row>
    <row r="91" spans="8:38" x14ac:dyDescent="0.45">
      <c r="H91" s="5"/>
      <c r="I91" s="5"/>
      <c r="J91" s="5"/>
      <c r="K91" s="5"/>
      <c r="M91" s="18"/>
      <c r="P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J91" s="5"/>
      <c r="AK91" s="5"/>
      <c r="AL91" s="5"/>
    </row>
    <row r="92" spans="8:38" x14ac:dyDescent="0.45">
      <c r="H92" s="5"/>
      <c r="I92" s="5"/>
      <c r="J92" s="5"/>
      <c r="K92" s="5"/>
      <c r="M92" s="18"/>
      <c r="P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J92" s="5"/>
      <c r="AK92" s="5"/>
      <c r="AL92" s="5"/>
    </row>
    <row r="93" spans="8:38" x14ac:dyDescent="0.45">
      <c r="H93" s="5"/>
      <c r="I93" s="5"/>
      <c r="J93" s="5"/>
      <c r="K93" s="5"/>
      <c r="M93" s="18"/>
      <c r="P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J93" s="5"/>
      <c r="AK93" s="5"/>
      <c r="AL93" s="5"/>
    </row>
    <row r="94" spans="8:38" x14ac:dyDescent="0.45">
      <c r="H94" s="5"/>
      <c r="I94" s="5"/>
      <c r="J94" s="5"/>
      <c r="K94" s="5"/>
      <c r="M94" s="18"/>
      <c r="P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J94" s="5"/>
      <c r="AK94" s="5"/>
      <c r="AL94" s="5"/>
    </row>
    <row r="95" spans="8:38" x14ac:dyDescent="0.45">
      <c r="H95" s="5"/>
      <c r="I95" s="5"/>
      <c r="J95" s="5"/>
      <c r="K95" s="5"/>
      <c r="M95" s="18"/>
      <c r="P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J95" s="5"/>
      <c r="AK95" s="5"/>
      <c r="AL95" s="5"/>
    </row>
    <row r="96" spans="8:38" x14ac:dyDescent="0.45">
      <c r="H96" s="5"/>
      <c r="I96" s="5"/>
      <c r="J96" s="5"/>
      <c r="K96" s="5"/>
      <c r="M96" s="18"/>
      <c r="P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J96" s="5"/>
      <c r="AK96" s="5"/>
      <c r="AL96" s="5"/>
    </row>
    <row r="97" spans="8:38" x14ac:dyDescent="0.45">
      <c r="H97" s="5"/>
      <c r="I97" s="5"/>
      <c r="J97" s="5"/>
      <c r="K97" s="5"/>
      <c r="M97" s="18"/>
      <c r="P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J97" s="5"/>
      <c r="AK97" s="5"/>
      <c r="AL97" s="5"/>
    </row>
    <row r="98" spans="8:38" x14ac:dyDescent="0.45">
      <c r="H98" s="5"/>
      <c r="I98" s="5"/>
      <c r="J98" s="5"/>
      <c r="K98" s="5"/>
      <c r="M98" s="18"/>
      <c r="P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J98" s="5"/>
      <c r="AK98" s="5"/>
      <c r="AL98" s="5"/>
    </row>
    <row r="99" spans="8:38" x14ac:dyDescent="0.45">
      <c r="H99" s="5"/>
      <c r="I99" s="5"/>
      <c r="J99" s="5"/>
      <c r="K99" s="5"/>
      <c r="M99" s="18"/>
      <c r="P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J99" s="5"/>
      <c r="AK99" s="5"/>
      <c r="AL99" s="5"/>
    </row>
    <row r="100" spans="8:38" x14ac:dyDescent="0.45">
      <c r="H100" s="5"/>
      <c r="I100" s="5"/>
      <c r="J100" s="5"/>
      <c r="K100" s="5"/>
      <c r="M100" s="18"/>
      <c r="P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J100" s="5"/>
      <c r="AK100" s="5"/>
      <c r="AL100" s="5"/>
    </row>
    <row r="101" spans="8:38" x14ac:dyDescent="0.45">
      <c r="H101" s="5"/>
      <c r="I101" s="5"/>
      <c r="J101" s="5"/>
      <c r="K101" s="5"/>
      <c r="M101" s="18"/>
      <c r="P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J101" s="5"/>
      <c r="AK101" s="5"/>
      <c r="AL101" s="5"/>
    </row>
    <row r="102" spans="8:38" x14ac:dyDescent="0.45">
      <c r="H102" s="5"/>
      <c r="I102" s="5"/>
      <c r="J102" s="5"/>
      <c r="K102" s="5"/>
      <c r="M102" s="18"/>
      <c r="P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J102" s="5"/>
      <c r="AK102" s="5"/>
      <c r="AL102" s="5"/>
    </row>
    <row r="103" spans="8:38" x14ac:dyDescent="0.45">
      <c r="H103" s="5"/>
      <c r="I103" s="5"/>
      <c r="J103" s="5"/>
      <c r="K103" s="5"/>
      <c r="M103" s="18"/>
      <c r="P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J103" s="5"/>
      <c r="AK103" s="5"/>
      <c r="AL103" s="5"/>
    </row>
    <row r="104" spans="8:38" x14ac:dyDescent="0.45">
      <c r="H104" s="5"/>
      <c r="I104" s="5"/>
      <c r="J104" s="5"/>
      <c r="K104" s="5"/>
      <c r="M104" s="18"/>
      <c r="P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J104" s="5"/>
      <c r="AK104" s="5"/>
      <c r="AL104" s="5"/>
    </row>
    <row r="105" spans="8:38" x14ac:dyDescent="0.45">
      <c r="H105" s="5"/>
      <c r="I105" s="5"/>
      <c r="J105" s="5"/>
      <c r="K105" s="5"/>
      <c r="M105" s="18"/>
      <c r="P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J105" s="5"/>
      <c r="AK105" s="5"/>
      <c r="AL105" s="5"/>
    </row>
    <row r="106" spans="8:38" x14ac:dyDescent="0.45">
      <c r="H106" s="5"/>
      <c r="I106" s="5"/>
      <c r="J106" s="5"/>
      <c r="K106" s="5"/>
      <c r="M106" s="18"/>
      <c r="P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J106" s="5"/>
      <c r="AK106" s="5"/>
      <c r="AL106" s="5"/>
    </row>
    <row r="107" spans="8:38" x14ac:dyDescent="0.45">
      <c r="H107" s="5"/>
      <c r="I107" s="5"/>
      <c r="J107" s="5"/>
      <c r="K107" s="5"/>
      <c r="M107" s="18"/>
      <c r="P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J107" s="5"/>
      <c r="AK107" s="5"/>
      <c r="AL107" s="5"/>
    </row>
    <row r="108" spans="8:38" x14ac:dyDescent="0.45">
      <c r="H108" s="5"/>
      <c r="I108" s="5"/>
      <c r="J108" s="5"/>
      <c r="K108" s="5"/>
      <c r="M108" s="18"/>
      <c r="P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J108" s="5"/>
      <c r="AK108" s="5"/>
      <c r="AL108" s="5"/>
    </row>
    <row r="109" spans="8:38" x14ac:dyDescent="0.45">
      <c r="H109" s="5"/>
      <c r="I109" s="5"/>
      <c r="J109" s="5"/>
      <c r="K109" s="5"/>
      <c r="M109" s="18"/>
      <c r="P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J109" s="5"/>
      <c r="AK109" s="5"/>
      <c r="AL109" s="5"/>
    </row>
    <row r="110" spans="8:38" x14ac:dyDescent="0.45">
      <c r="H110" s="5"/>
      <c r="I110" s="5"/>
      <c r="J110" s="5"/>
      <c r="K110" s="5"/>
      <c r="M110" s="18"/>
      <c r="P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J110" s="5"/>
      <c r="AK110" s="5"/>
      <c r="AL110" s="5"/>
    </row>
    <row r="111" spans="8:38" x14ac:dyDescent="0.45">
      <c r="H111" s="5"/>
      <c r="I111" s="5"/>
      <c r="J111" s="5"/>
      <c r="K111" s="5"/>
      <c r="M111" s="18"/>
      <c r="P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J111" s="5"/>
      <c r="AK111" s="5"/>
      <c r="AL111" s="5"/>
    </row>
    <row r="112" spans="8:38" x14ac:dyDescent="0.45">
      <c r="H112" s="5"/>
      <c r="I112" s="5"/>
      <c r="J112" s="5"/>
      <c r="K112" s="5"/>
      <c r="M112" s="18"/>
      <c r="P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J112" s="5"/>
      <c r="AK112" s="5"/>
      <c r="AL112" s="5"/>
    </row>
    <row r="113" spans="8:38" x14ac:dyDescent="0.45">
      <c r="H113" s="5"/>
      <c r="I113" s="5"/>
      <c r="J113" s="5"/>
      <c r="K113" s="5"/>
      <c r="M113" s="18"/>
      <c r="P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J113" s="5"/>
      <c r="AK113" s="5"/>
      <c r="AL113" s="5"/>
    </row>
    <row r="114" spans="8:38" x14ac:dyDescent="0.45">
      <c r="H114" s="5"/>
      <c r="I114" s="5"/>
      <c r="J114" s="5"/>
      <c r="K114" s="5"/>
      <c r="M114" s="18"/>
      <c r="P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J114" s="5"/>
      <c r="AK114" s="5"/>
      <c r="AL114" s="5"/>
    </row>
    <row r="115" spans="8:38" x14ac:dyDescent="0.45">
      <c r="H115" s="5"/>
      <c r="I115" s="5"/>
      <c r="J115" s="5"/>
      <c r="K115" s="5"/>
      <c r="M115" s="18"/>
      <c r="P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J115" s="5"/>
      <c r="AK115" s="5"/>
      <c r="AL115" s="5"/>
    </row>
    <row r="116" spans="8:38" x14ac:dyDescent="0.45">
      <c r="H116" s="5"/>
      <c r="I116" s="5"/>
      <c r="J116" s="5"/>
      <c r="K116" s="5"/>
      <c r="M116" s="18"/>
      <c r="P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J116" s="5"/>
      <c r="AK116" s="5"/>
      <c r="AL116" s="5"/>
    </row>
    <row r="117" spans="8:38" x14ac:dyDescent="0.45">
      <c r="H117" s="5"/>
      <c r="I117" s="5"/>
      <c r="J117" s="5"/>
      <c r="K117" s="5"/>
      <c r="M117" s="18"/>
      <c r="P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J117" s="5"/>
      <c r="AK117" s="5"/>
      <c r="AL117" s="5"/>
    </row>
    <row r="118" spans="8:38" x14ac:dyDescent="0.45">
      <c r="H118" s="5"/>
      <c r="I118" s="5"/>
      <c r="J118" s="5"/>
      <c r="K118" s="5"/>
      <c r="M118" s="18"/>
      <c r="P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J118" s="5"/>
      <c r="AK118" s="5"/>
      <c r="AL118" s="5"/>
    </row>
    <row r="119" spans="8:38" x14ac:dyDescent="0.45">
      <c r="H119" s="5"/>
      <c r="I119" s="5"/>
      <c r="J119" s="5"/>
      <c r="K119" s="5"/>
      <c r="M119" s="18"/>
      <c r="P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J119" s="5"/>
      <c r="AK119" s="5"/>
      <c r="AL119" s="5"/>
    </row>
    <row r="120" spans="8:38" x14ac:dyDescent="0.45">
      <c r="H120" s="5"/>
      <c r="I120" s="5"/>
      <c r="J120" s="5"/>
      <c r="K120" s="5"/>
      <c r="M120" s="18"/>
      <c r="P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J120" s="5"/>
      <c r="AK120" s="5"/>
      <c r="AL120" s="5"/>
    </row>
    <row r="121" spans="8:38" x14ac:dyDescent="0.45">
      <c r="H121" s="5"/>
      <c r="I121" s="5"/>
      <c r="J121" s="5"/>
      <c r="K121" s="5"/>
      <c r="M121" s="18"/>
      <c r="P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J121" s="5"/>
      <c r="AK121" s="5"/>
      <c r="AL121" s="5"/>
    </row>
    <row r="122" spans="8:38" x14ac:dyDescent="0.45">
      <c r="H122" s="5"/>
      <c r="I122" s="5"/>
      <c r="J122" s="5"/>
      <c r="K122" s="5"/>
      <c r="M122" s="18"/>
      <c r="P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J122" s="5"/>
      <c r="AL122" s="5"/>
    </row>
    <row r="123" spans="8:38" x14ac:dyDescent="0.45">
      <c r="H123" s="5"/>
      <c r="I123" s="5"/>
      <c r="J123" s="5"/>
      <c r="K123" s="5"/>
      <c r="M123" s="18"/>
      <c r="P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J123" s="5"/>
      <c r="AL123" s="5"/>
    </row>
    <row r="124" spans="8:38" x14ac:dyDescent="0.45">
      <c r="H124" s="5"/>
      <c r="I124" s="5"/>
      <c r="J124" s="5"/>
      <c r="K124" s="5"/>
      <c r="M124" s="18"/>
      <c r="P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J124" s="5"/>
      <c r="AL124" s="5"/>
    </row>
    <row r="125" spans="8:38" x14ac:dyDescent="0.45">
      <c r="H125" s="5"/>
      <c r="I125" s="5"/>
      <c r="J125" s="5"/>
      <c r="K125" s="5"/>
      <c r="M125" s="18"/>
      <c r="P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J125" s="5"/>
      <c r="AL125" s="5"/>
    </row>
    <row r="126" spans="8:38" x14ac:dyDescent="0.45">
      <c r="H126" s="5"/>
      <c r="I126" s="5"/>
      <c r="J126" s="5"/>
      <c r="K126" s="5"/>
      <c r="M126" s="18"/>
      <c r="P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J126" s="5"/>
      <c r="AL126" s="5"/>
    </row>
    <row r="127" spans="8:38" x14ac:dyDescent="0.45">
      <c r="H127" s="5"/>
      <c r="I127" s="5"/>
      <c r="J127" s="5"/>
      <c r="K127" s="5"/>
      <c r="M127" s="18"/>
      <c r="P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J127" s="5"/>
      <c r="AL127" s="5"/>
    </row>
    <row r="128" spans="8:38" x14ac:dyDescent="0.45">
      <c r="H128" s="5"/>
      <c r="I128" s="5"/>
      <c r="J128" s="5"/>
      <c r="K128" s="5"/>
      <c r="M128" s="18"/>
      <c r="P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J128" s="5"/>
      <c r="AL128" s="5"/>
    </row>
    <row r="129" spans="8:38" x14ac:dyDescent="0.45">
      <c r="H129" s="5"/>
      <c r="I129" s="5"/>
      <c r="J129" s="5"/>
      <c r="K129" s="5"/>
      <c r="M129" s="18"/>
      <c r="P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J129" s="5"/>
      <c r="AL129" s="5"/>
    </row>
    <row r="130" spans="8:38" x14ac:dyDescent="0.45">
      <c r="H130" s="5"/>
      <c r="I130" s="5"/>
      <c r="J130" s="5"/>
      <c r="K130" s="5"/>
      <c r="M130" s="18"/>
      <c r="P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J130" s="5"/>
      <c r="AL130" s="5"/>
    </row>
    <row r="131" spans="8:38" x14ac:dyDescent="0.45">
      <c r="H131" s="5"/>
      <c r="I131" s="5"/>
      <c r="J131" s="5"/>
      <c r="K131" s="5"/>
      <c r="M131" s="18"/>
      <c r="P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J131" s="5"/>
      <c r="AL131" s="5"/>
    </row>
    <row r="132" spans="8:38" x14ac:dyDescent="0.45">
      <c r="H132" s="5"/>
      <c r="I132" s="5"/>
      <c r="J132" s="5"/>
      <c r="K132" s="5"/>
      <c r="M132" s="18"/>
      <c r="P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J132" s="5"/>
      <c r="AL132" s="5"/>
    </row>
    <row r="133" spans="8:38" x14ac:dyDescent="0.45">
      <c r="H133" s="5"/>
      <c r="I133" s="5"/>
      <c r="J133" s="5"/>
      <c r="K133" s="5"/>
      <c r="M133" s="18"/>
      <c r="P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J133" s="5"/>
      <c r="AL133" s="5"/>
    </row>
    <row r="134" spans="8:38" x14ac:dyDescent="0.45">
      <c r="H134" s="5"/>
      <c r="I134" s="5"/>
      <c r="J134" s="5"/>
      <c r="K134" s="5"/>
      <c r="M134" s="18"/>
      <c r="P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J134" s="5"/>
      <c r="AL134" s="5"/>
    </row>
    <row r="135" spans="8:38" x14ac:dyDescent="0.45">
      <c r="H135" s="5"/>
      <c r="I135" s="5"/>
      <c r="J135" s="5"/>
      <c r="K135" s="5"/>
      <c r="M135" s="18"/>
      <c r="P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J135" s="5"/>
      <c r="AL135" s="5"/>
    </row>
    <row r="136" spans="8:38" x14ac:dyDescent="0.45">
      <c r="H136" s="5"/>
      <c r="I136" s="5"/>
      <c r="J136" s="5"/>
      <c r="K136" s="5"/>
      <c r="M136" s="18"/>
      <c r="P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J136" s="5"/>
      <c r="AL136" s="5"/>
    </row>
    <row r="137" spans="8:38" x14ac:dyDescent="0.45">
      <c r="H137" s="5"/>
      <c r="I137" s="5"/>
      <c r="J137" s="5"/>
      <c r="K137" s="5"/>
      <c r="M137" s="18"/>
      <c r="P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J137" s="5"/>
      <c r="AL137" s="5"/>
    </row>
    <row r="138" spans="8:38" x14ac:dyDescent="0.45">
      <c r="H138" s="5"/>
      <c r="I138" s="5"/>
      <c r="J138" s="5"/>
      <c r="K138" s="5"/>
      <c r="M138" s="18"/>
      <c r="P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J138" s="5"/>
      <c r="AL138" s="5"/>
    </row>
    <row r="139" spans="8:38" x14ac:dyDescent="0.45">
      <c r="H139" s="5"/>
      <c r="I139" s="5"/>
      <c r="J139" s="5"/>
      <c r="K139" s="5"/>
      <c r="M139" s="18"/>
      <c r="P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J139" s="5"/>
      <c r="AL139" s="5"/>
    </row>
    <row r="140" spans="8:38" x14ac:dyDescent="0.45">
      <c r="AJ140" s="5"/>
    </row>
    <row r="141" spans="8:38" x14ac:dyDescent="0.45">
      <c r="AJ141" s="5"/>
    </row>
  </sheetData>
  <conditionalFormatting sqref="AM1:AM33 AM42:AM1048576">
    <cfRule type="cellIs" dxfId="10" priority="2" operator="lessThan">
      <formula>0</formula>
    </cfRule>
  </conditionalFormatting>
  <conditionalFormatting sqref="AN31">
    <cfRule type="cellIs" dxfId="9" priority="1" operator="lessThan">
      <formula>0</formula>
    </cfRule>
  </conditionalFormatting>
  <printOptions gridLines="1"/>
  <pageMargins left="0.7" right="0.7" top="1.3958333333333333" bottom="0.75" header="0.3" footer="0.3"/>
  <pageSetup paperSize="5" scale="55" fitToHeight="0" orientation="landscape" r:id="rId1"/>
  <headerFooter>
    <oddHeader>&amp;C&amp;"-,Bold"&amp;14NORTH SHELBY WATER COMPANY
DEPRECIATION SCHEDULE 
SUMMARY SHEET
DECEMBER 31, 2021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140"/>
  <sheetViews>
    <sheetView zoomScale="90" zoomScaleNormal="90" workbookViewId="0">
      <selection activeCell="K15" sqref="K15"/>
    </sheetView>
  </sheetViews>
  <sheetFormatPr defaultRowHeight="14.25" x14ac:dyDescent="0.45"/>
  <cols>
    <col min="1" max="1" width="35.1328125" bestFit="1" customWidth="1"/>
    <col min="2" max="2" width="9" style="2" bestFit="1" customWidth="1"/>
    <col min="3" max="3" width="3" style="2" bestFit="1" customWidth="1"/>
    <col min="4" max="4" width="3.73046875" style="2" bestFit="1" customWidth="1"/>
    <col min="5" max="5" width="2.73046875" style="2" bestFit="1" customWidth="1"/>
    <col min="6" max="7" width="1.73046875" customWidth="1"/>
    <col min="8" max="9" width="11.1328125" bestFit="1" customWidth="1"/>
    <col min="10" max="10" width="12.59765625" bestFit="1" customWidth="1"/>
    <col min="11" max="11" width="11.1328125" bestFit="1" customWidth="1"/>
    <col min="12" max="12" width="13.1328125" style="6" bestFit="1" customWidth="1"/>
    <col min="13" max="13" width="11.59765625" style="17" bestFit="1" customWidth="1"/>
    <col min="14" max="15" width="1.73046875" customWidth="1"/>
    <col min="16" max="16" width="11.1328125" customWidth="1"/>
    <col min="17" max="17" width="1.73046875" customWidth="1"/>
    <col min="18" max="18" width="11.1328125" hidden="1" customWidth="1"/>
    <col min="19" max="31" width="8.3984375" hidden="1" customWidth="1"/>
    <col min="32" max="33" width="10" bestFit="1" customWidth="1"/>
    <col min="34" max="34" width="10" style="6" bestFit="1" customWidth="1"/>
    <col min="35" max="35" width="13.1328125" style="6" bestFit="1" customWidth="1"/>
    <col min="36" max="36" width="8.3984375" bestFit="1" customWidth="1"/>
    <col min="37" max="39" width="13.86328125" bestFit="1" customWidth="1"/>
    <col min="40" max="40" width="13.3984375" style="5" bestFit="1" customWidth="1"/>
  </cols>
  <sheetData>
    <row r="1" spans="1:40" s="1" customFormat="1" x14ac:dyDescent="0.45">
      <c r="B1" s="2"/>
      <c r="C1" s="2"/>
      <c r="D1" s="2"/>
      <c r="E1" s="2"/>
      <c r="H1" s="1" t="s">
        <v>0</v>
      </c>
      <c r="K1" s="1" t="s">
        <v>1</v>
      </c>
      <c r="L1" s="23">
        <v>2021</v>
      </c>
      <c r="M1" s="21" t="s">
        <v>16</v>
      </c>
      <c r="P1" s="1" t="s">
        <v>2</v>
      </c>
      <c r="AH1" s="6"/>
      <c r="AI1" s="104">
        <v>2021</v>
      </c>
      <c r="AK1" s="1" t="s">
        <v>400</v>
      </c>
      <c r="AL1" s="21" t="s">
        <v>9</v>
      </c>
      <c r="AM1" s="21" t="s">
        <v>11</v>
      </c>
      <c r="AN1" s="56" t="s">
        <v>464</v>
      </c>
    </row>
    <row r="2" spans="1:40" s="1" customFormat="1" x14ac:dyDescent="0.45">
      <c r="B2" s="2"/>
      <c r="C2" s="2"/>
      <c r="D2" s="2"/>
      <c r="E2" s="2"/>
      <c r="H2" s="1" t="s">
        <v>3</v>
      </c>
      <c r="I2" s="1" t="s">
        <v>4</v>
      </c>
      <c r="J2" s="1" t="s">
        <v>5</v>
      </c>
      <c r="K2" s="1" t="s">
        <v>3</v>
      </c>
      <c r="L2" s="23" t="s">
        <v>399</v>
      </c>
      <c r="M2" s="21" t="s">
        <v>17</v>
      </c>
      <c r="P2" s="1" t="s">
        <v>6</v>
      </c>
      <c r="R2" s="103" t="s">
        <v>0</v>
      </c>
      <c r="S2" s="103">
        <v>2006</v>
      </c>
      <c r="T2" s="103">
        <v>2007</v>
      </c>
      <c r="U2" s="103">
        <v>2008</v>
      </c>
      <c r="V2" s="103">
        <v>2009</v>
      </c>
      <c r="W2" s="103">
        <v>2010</v>
      </c>
      <c r="X2" s="103">
        <v>2011</v>
      </c>
      <c r="Y2" s="103">
        <v>2012</v>
      </c>
      <c r="Z2" s="103">
        <v>2013</v>
      </c>
      <c r="AA2" s="103">
        <v>2014</v>
      </c>
      <c r="AB2" s="103">
        <v>2015</v>
      </c>
      <c r="AC2" s="103">
        <v>2016</v>
      </c>
      <c r="AD2" s="103">
        <v>2017</v>
      </c>
      <c r="AE2" s="103">
        <v>2018</v>
      </c>
      <c r="AF2" s="103">
        <v>2019</v>
      </c>
      <c r="AG2" s="103">
        <v>2020</v>
      </c>
      <c r="AH2" s="104">
        <v>2021</v>
      </c>
      <c r="AI2" s="104" t="s">
        <v>5</v>
      </c>
      <c r="AK2" s="1" t="s">
        <v>401</v>
      </c>
      <c r="AL2" s="21" t="s">
        <v>10</v>
      </c>
      <c r="AM2" s="21" t="s">
        <v>6</v>
      </c>
      <c r="AN2" s="56" t="s">
        <v>465</v>
      </c>
    </row>
    <row r="3" spans="1:40" x14ac:dyDescent="0.45">
      <c r="A3" s="3" t="s">
        <v>7</v>
      </c>
    </row>
    <row r="4" spans="1:40" x14ac:dyDescent="0.45">
      <c r="A4" t="s">
        <v>8</v>
      </c>
      <c r="B4" s="4">
        <v>26451</v>
      </c>
      <c r="C4" s="2">
        <v>20</v>
      </c>
      <c r="D4" s="4" t="s">
        <v>12</v>
      </c>
      <c r="E4" s="4" t="s">
        <v>13</v>
      </c>
      <c r="H4" s="5">
        <v>396.75</v>
      </c>
      <c r="I4" s="5"/>
      <c r="J4" s="5"/>
      <c r="K4" s="5"/>
      <c r="L4" s="14"/>
      <c r="M4" s="18"/>
      <c r="P4" s="5">
        <f>+K4</f>
        <v>0</v>
      </c>
      <c r="R4" s="5">
        <v>396.75</v>
      </c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>
        <v>0</v>
      </c>
      <c r="AF4" s="5">
        <v>0</v>
      </c>
      <c r="AG4" s="5">
        <v>0</v>
      </c>
      <c r="AH4" s="6">
        <f t="shared" ref="AH4:AH12" si="0">+IF(P4-R4-T4-S4-U4-V4-W4-X4-Y4-Z4-AA4-AB4-AC4-AD4-AE4-AF4-AG4&gt;1,ROUND(P4/C4,2),0)</f>
        <v>0</v>
      </c>
      <c r="AI4" s="14"/>
      <c r="AJ4" s="5"/>
      <c r="AK4" s="5">
        <f t="shared" ref="AK4:AK11" si="1">+AL4-AI4-AH4</f>
        <v>396.75</v>
      </c>
      <c r="AL4" s="5">
        <f>SUM(R4:AJ4)</f>
        <v>396.75</v>
      </c>
      <c r="AM4" s="11">
        <f>+P4-AL4</f>
        <v>-396.75</v>
      </c>
      <c r="AN4" s="5">
        <f>IF(AM4=0,AL4,0)</f>
        <v>0</v>
      </c>
    </row>
    <row r="5" spans="1:40" x14ac:dyDescent="0.45">
      <c r="A5" t="s">
        <v>42</v>
      </c>
      <c r="B5" s="4">
        <v>28277</v>
      </c>
      <c r="C5" s="2">
        <v>10</v>
      </c>
      <c r="D5" s="4" t="s">
        <v>12</v>
      </c>
      <c r="E5" s="4" t="s">
        <v>13</v>
      </c>
      <c r="H5" s="5">
        <v>463.52</v>
      </c>
      <c r="I5" s="5"/>
      <c r="J5" s="5"/>
      <c r="K5" s="5"/>
      <c r="L5" s="14"/>
      <c r="M5" s="18"/>
      <c r="P5" s="5">
        <f t="shared" ref="P5:P7" si="2">+K5</f>
        <v>0</v>
      </c>
      <c r="R5" s="5">
        <v>463.52</v>
      </c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>
        <v>0</v>
      </c>
      <c r="AF5" s="5">
        <v>0</v>
      </c>
      <c r="AG5" s="5">
        <v>0</v>
      </c>
      <c r="AH5" s="6">
        <f t="shared" si="0"/>
        <v>0</v>
      </c>
      <c r="AI5" s="14"/>
      <c r="AJ5" s="5"/>
      <c r="AK5" s="5">
        <f t="shared" si="1"/>
        <v>463.52</v>
      </c>
      <c r="AL5" s="5">
        <f>SUM(R5:AJ5)</f>
        <v>463.52</v>
      </c>
      <c r="AM5" s="11">
        <f t="shared" ref="AM5:AM30" si="3">+P5-AL5</f>
        <v>-463.52</v>
      </c>
      <c r="AN5" s="5">
        <f t="shared" ref="AN5:AN30" si="4">IF(AM5=0,AL5,0)</f>
        <v>0</v>
      </c>
    </row>
    <row r="6" spans="1:40" x14ac:dyDescent="0.45">
      <c r="A6" t="s">
        <v>43</v>
      </c>
      <c r="B6" s="4">
        <v>29373</v>
      </c>
      <c r="C6" s="2">
        <v>20</v>
      </c>
      <c r="D6" s="4" t="s">
        <v>12</v>
      </c>
      <c r="E6" s="4" t="s">
        <v>13</v>
      </c>
      <c r="H6" s="5">
        <v>500</v>
      </c>
      <c r="I6" s="5"/>
      <c r="J6" s="5"/>
      <c r="K6" s="5"/>
      <c r="L6" s="14"/>
      <c r="M6" s="18"/>
      <c r="P6" s="5">
        <f t="shared" si="2"/>
        <v>0</v>
      </c>
      <c r="R6" s="5">
        <v>500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>
        <v>0</v>
      </c>
      <c r="AF6" s="5">
        <v>0</v>
      </c>
      <c r="AG6" s="5">
        <v>0</v>
      </c>
      <c r="AH6" s="6">
        <f t="shared" si="0"/>
        <v>0</v>
      </c>
      <c r="AI6" s="14"/>
      <c r="AJ6" s="5"/>
      <c r="AK6" s="5">
        <f t="shared" si="1"/>
        <v>500</v>
      </c>
      <c r="AL6" s="5">
        <f t="shared" ref="AL6:AL30" si="5">SUM(R6:AJ6)</f>
        <v>500</v>
      </c>
      <c r="AM6" s="11">
        <f t="shared" si="3"/>
        <v>-500</v>
      </c>
      <c r="AN6" s="5">
        <f t="shared" si="4"/>
        <v>0</v>
      </c>
    </row>
    <row r="7" spans="1:40" x14ac:dyDescent="0.45">
      <c r="A7" t="s">
        <v>44</v>
      </c>
      <c r="B7" s="4">
        <v>30103</v>
      </c>
      <c r="C7" s="2">
        <v>0</v>
      </c>
      <c r="D7" s="4"/>
      <c r="E7" s="4"/>
      <c r="H7" s="5">
        <v>1892.5</v>
      </c>
      <c r="I7" s="5"/>
      <c r="J7" s="5"/>
      <c r="K7" s="55"/>
      <c r="L7" s="14"/>
      <c r="M7" s="18"/>
      <c r="P7" s="5">
        <f t="shared" si="2"/>
        <v>0</v>
      </c>
      <c r="R7" s="5">
        <v>0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>
        <v>0</v>
      </c>
      <c r="AF7" s="5">
        <v>0</v>
      </c>
      <c r="AG7" s="5">
        <v>0</v>
      </c>
      <c r="AH7" s="6">
        <v>0</v>
      </c>
      <c r="AI7" s="14"/>
      <c r="AJ7" s="5"/>
      <c r="AK7" s="5">
        <f t="shared" si="1"/>
        <v>0</v>
      </c>
      <c r="AL7" s="5">
        <f t="shared" si="5"/>
        <v>0</v>
      </c>
      <c r="AM7" s="11">
        <f t="shared" si="3"/>
        <v>0</v>
      </c>
      <c r="AN7" s="5">
        <f t="shared" si="4"/>
        <v>0</v>
      </c>
    </row>
    <row r="8" spans="1:40" x14ac:dyDescent="0.45">
      <c r="A8" t="s">
        <v>45</v>
      </c>
      <c r="B8" s="4">
        <v>30103</v>
      </c>
      <c r="C8" s="2">
        <v>20</v>
      </c>
      <c r="D8" s="4" t="s">
        <v>12</v>
      </c>
      <c r="E8" s="4" t="s">
        <v>13</v>
      </c>
      <c r="H8" s="5">
        <v>2515.8200000000002</v>
      </c>
      <c r="I8" s="5"/>
      <c r="J8" s="5"/>
      <c r="K8" s="7"/>
      <c r="L8" s="14"/>
      <c r="M8" s="19"/>
      <c r="P8" s="5">
        <f t="shared" ref="P8:P30" si="6">+K8</f>
        <v>0</v>
      </c>
      <c r="R8" s="5">
        <v>2515.8200000000002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>
        <v>0</v>
      </c>
      <c r="AF8" s="5">
        <v>0</v>
      </c>
      <c r="AG8" s="5">
        <v>0</v>
      </c>
      <c r="AH8" s="6">
        <f t="shared" si="0"/>
        <v>0</v>
      </c>
      <c r="AI8" s="14"/>
      <c r="AJ8" s="5"/>
      <c r="AK8" s="5">
        <f t="shared" si="1"/>
        <v>2515.8200000000002</v>
      </c>
      <c r="AL8" s="5">
        <f t="shared" si="5"/>
        <v>2515.8200000000002</v>
      </c>
      <c r="AM8" s="11">
        <f t="shared" si="3"/>
        <v>-2515.8200000000002</v>
      </c>
      <c r="AN8" s="5">
        <f t="shared" si="4"/>
        <v>0</v>
      </c>
    </row>
    <row r="9" spans="1:40" x14ac:dyDescent="0.45">
      <c r="A9" t="s">
        <v>46</v>
      </c>
      <c r="B9" s="4">
        <v>38260</v>
      </c>
      <c r="C9" s="2">
        <v>15</v>
      </c>
      <c r="D9" s="4" t="s">
        <v>12</v>
      </c>
      <c r="E9" s="4" t="s">
        <v>13</v>
      </c>
      <c r="H9" s="5">
        <v>5285</v>
      </c>
      <c r="I9" s="5"/>
      <c r="J9" s="5"/>
      <c r="K9" s="7"/>
      <c r="L9" s="14"/>
      <c r="M9" s="19"/>
      <c r="P9" s="5">
        <f t="shared" si="6"/>
        <v>0</v>
      </c>
      <c r="R9" s="5">
        <v>469.77</v>
      </c>
      <c r="S9" s="5">
        <v>352.33</v>
      </c>
      <c r="T9" s="5">
        <v>352.33</v>
      </c>
      <c r="U9" s="5">
        <v>352.33</v>
      </c>
      <c r="V9" s="5">
        <v>352.33</v>
      </c>
      <c r="W9" s="5">
        <v>352.33</v>
      </c>
      <c r="X9" s="5">
        <v>352.33</v>
      </c>
      <c r="Y9" s="5">
        <v>352.33</v>
      </c>
      <c r="Z9" s="5">
        <v>352.33</v>
      </c>
      <c r="AA9" s="5">
        <v>352.33</v>
      </c>
      <c r="AB9" s="5">
        <v>352.33</v>
      </c>
      <c r="AC9" s="5">
        <v>352.33</v>
      </c>
      <c r="AD9" s="5">
        <v>352.33</v>
      </c>
      <c r="AE9" s="5">
        <v>352.33</v>
      </c>
      <c r="AF9" s="5">
        <v>234.94</v>
      </c>
      <c r="AG9" s="5">
        <v>0</v>
      </c>
      <c r="AH9" s="6">
        <f t="shared" si="0"/>
        <v>0</v>
      </c>
      <c r="AI9" s="14"/>
      <c r="AJ9" s="5"/>
      <c r="AK9" s="5">
        <f t="shared" si="1"/>
        <v>5284.9999999999991</v>
      </c>
      <c r="AL9" s="5">
        <f t="shared" si="5"/>
        <v>5284.9999999999991</v>
      </c>
      <c r="AM9" s="11">
        <f t="shared" si="3"/>
        <v>-5284.9999999999991</v>
      </c>
      <c r="AN9" s="5">
        <f t="shared" si="4"/>
        <v>0</v>
      </c>
    </row>
    <row r="10" spans="1:40" x14ac:dyDescent="0.45">
      <c r="A10" t="s">
        <v>47</v>
      </c>
      <c r="B10" s="4">
        <v>38260</v>
      </c>
      <c r="C10" s="2">
        <v>15</v>
      </c>
      <c r="D10" s="4" t="s">
        <v>12</v>
      </c>
      <c r="E10" s="4" t="s">
        <v>13</v>
      </c>
      <c r="H10" s="5">
        <v>1888.46</v>
      </c>
      <c r="I10" s="5"/>
      <c r="J10" s="5"/>
      <c r="K10" s="7"/>
      <c r="L10" s="14"/>
      <c r="M10" s="19"/>
      <c r="P10" s="5">
        <f t="shared" si="6"/>
        <v>0</v>
      </c>
      <c r="R10" s="5">
        <v>167.87</v>
      </c>
      <c r="S10" s="5">
        <v>125.9</v>
      </c>
      <c r="T10" s="5">
        <v>125.9</v>
      </c>
      <c r="U10" s="5">
        <v>125.9</v>
      </c>
      <c r="V10" s="5">
        <v>125.9</v>
      </c>
      <c r="W10" s="5">
        <v>125.9</v>
      </c>
      <c r="X10" s="5">
        <v>125.9</v>
      </c>
      <c r="Y10" s="5">
        <v>125.9</v>
      </c>
      <c r="Z10" s="5">
        <v>125.9</v>
      </c>
      <c r="AA10" s="5">
        <v>125.9</v>
      </c>
      <c r="AB10" s="5">
        <v>125.9</v>
      </c>
      <c r="AC10" s="5">
        <v>125.9</v>
      </c>
      <c r="AD10" s="5">
        <v>125.9</v>
      </c>
      <c r="AE10" s="5">
        <v>125.9</v>
      </c>
      <c r="AF10" s="5">
        <v>83.89</v>
      </c>
      <c r="AG10" s="5">
        <v>0</v>
      </c>
      <c r="AH10" s="6">
        <f t="shared" si="0"/>
        <v>0</v>
      </c>
      <c r="AI10" s="14"/>
      <c r="AJ10" s="5"/>
      <c r="AK10" s="5">
        <f t="shared" si="1"/>
        <v>1888.4600000000005</v>
      </c>
      <c r="AL10" s="5">
        <f t="shared" si="5"/>
        <v>1888.4600000000005</v>
      </c>
      <c r="AM10" s="11">
        <f t="shared" si="3"/>
        <v>-1888.4600000000005</v>
      </c>
      <c r="AN10" s="5">
        <f t="shared" si="4"/>
        <v>0</v>
      </c>
    </row>
    <row r="11" spans="1:40" x14ac:dyDescent="0.45">
      <c r="A11" t="s">
        <v>405</v>
      </c>
      <c r="B11" s="4">
        <v>43009</v>
      </c>
      <c r="C11" s="2">
        <v>15</v>
      </c>
      <c r="D11" s="4" t="s">
        <v>12</v>
      </c>
      <c r="E11" s="4" t="s">
        <v>13</v>
      </c>
      <c r="H11" s="5">
        <v>7980</v>
      </c>
      <c r="I11" s="5"/>
      <c r="J11" s="5"/>
      <c r="K11" s="7">
        <f t="shared" ref="K11:K30" si="7">+H11+I11-J11</f>
        <v>7980</v>
      </c>
      <c r="L11" s="14"/>
      <c r="M11" s="19"/>
      <c r="P11" s="5">
        <f t="shared" si="6"/>
        <v>7980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>
        <v>266</v>
      </c>
      <c r="AE11" s="5">
        <v>266</v>
      </c>
      <c r="AF11" s="5">
        <v>532</v>
      </c>
      <c r="AG11" s="5">
        <v>532</v>
      </c>
      <c r="AH11" s="6">
        <f t="shared" si="0"/>
        <v>532</v>
      </c>
      <c r="AI11" s="14"/>
      <c r="AJ11" s="5"/>
      <c r="AK11" s="5">
        <f t="shared" si="1"/>
        <v>1596</v>
      </c>
      <c r="AL11" s="5">
        <f>SUM(R11:AJ11)</f>
        <v>2128</v>
      </c>
      <c r="AM11" s="11">
        <f>+P11-AL11</f>
        <v>5852</v>
      </c>
      <c r="AN11" s="5">
        <f t="shared" si="4"/>
        <v>0</v>
      </c>
    </row>
    <row r="12" spans="1:40" x14ac:dyDescent="0.45">
      <c r="A12" t="s">
        <v>406</v>
      </c>
      <c r="B12" s="4">
        <v>43009</v>
      </c>
      <c r="C12" s="2">
        <v>15</v>
      </c>
      <c r="D12" s="4" t="s">
        <v>12</v>
      </c>
      <c r="E12" s="4" t="s">
        <v>13</v>
      </c>
      <c r="H12" s="5">
        <v>1820</v>
      </c>
      <c r="I12" s="5"/>
      <c r="J12" s="5"/>
      <c r="K12" s="7">
        <f t="shared" si="7"/>
        <v>1820</v>
      </c>
      <c r="L12" s="14"/>
      <c r="M12" s="19"/>
      <c r="P12" s="5">
        <f t="shared" si="6"/>
        <v>1820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>
        <v>60.664999999999999</v>
      </c>
      <c r="AE12" s="5">
        <v>121.33</v>
      </c>
      <c r="AF12" s="5">
        <v>121.33</v>
      </c>
      <c r="AG12" s="5">
        <v>121.33</v>
      </c>
      <c r="AH12" s="6">
        <f t="shared" si="0"/>
        <v>121.33</v>
      </c>
      <c r="AI12" s="14"/>
      <c r="AJ12" s="5"/>
      <c r="AK12" s="5">
        <f>+AL12-AI12-AH12</f>
        <v>424.65500000000003</v>
      </c>
      <c r="AL12" s="5">
        <f>SUM(R12:AJ12)</f>
        <v>545.98500000000001</v>
      </c>
      <c r="AM12" s="11">
        <f t="shared" si="3"/>
        <v>1274.0149999999999</v>
      </c>
      <c r="AN12" s="5">
        <f t="shared" si="4"/>
        <v>0</v>
      </c>
    </row>
    <row r="13" spans="1:40" x14ac:dyDescent="0.45">
      <c r="A13" t="s">
        <v>486</v>
      </c>
      <c r="B13" s="4">
        <v>43641</v>
      </c>
      <c r="C13" s="2">
        <v>15</v>
      </c>
      <c r="D13" s="4" t="s">
        <v>12</v>
      </c>
      <c r="E13" s="4" t="s">
        <v>13</v>
      </c>
      <c r="H13" s="5">
        <v>12359.23</v>
      </c>
      <c r="I13" s="5"/>
      <c r="J13" s="5"/>
      <c r="K13" s="7">
        <f t="shared" si="7"/>
        <v>12359.23</v>
      </c>
      <c r="L13" s="14"/>
      <c r="M13" s="19"/>
      <c r="P13" s="5">
        <f t="shared" si="6"/>
        <v>12359.23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>
        <v>0</v>
      </c>
      <c r="AF13" s="5">
        <v>411.97500000000002</v>
      </c>
      <c r="AG13" s="5">
        <v>823.95</v>
      </c>
      <c r="AH13" s="6">
        <f>+IF(P13-R13-T13-S13-U13-V13-W13-X13-Y13-Z13-AA13-AB13-AC13-AD13-AE13-AF13-AG13&gt;1,ROUND(P13/C13,2),0)</f>
        <v>823.95</v>
      </c>
      <c r="AI13" s="14"/>
      <c r="AJ13" s="5"/>
      <c r="AK13" s="5">
        <f t="shared" ref="AK13:AK30" si="8">+AL13-AI13-AH13</f>
        <v>1235.925</v>
      </c>
      <c r="AL13" s="5">
        <f t="shared" si="5"/>
        <v>2059.875</v>
      </c>
      <c r="AM13" s="11">
        <f t="shared" si="3"/>
        <v>10299.355</v>
      </c>
      <c r="AN13" s="5">
        <f t="shared" si="4"/>
        <v>0</v>
      </c>
    </row>
    <row r="14" spans="1:40" x14ac:dyDescent="0.45">
      <c r="A14" t="s">
        <v>255</v>
      </c>
      <c r="B14" s="4">
        <v>43641</v>
      </c>
      <c r="C14" s="2">
        <v>0</v>
      </c>
      <c r="D14" s="4"/>
      <c r="E14" s="4"/>
      <c r="H14" s="5">
        <v>8195</v>
      </c>
      <c r="I14" s="5"/>
      <c r="J14" s="5"/>
      <c r="K14" s="55"/>
      <c r="L14" s="14"/>
      <c r="M14" s="19"/>
      <c r="P14" s="5">
        <f t="shared" si="6"/>
        <v>0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>
        <v>0</v>
      </c>
      <c r="AF14" s="5">
        <v>0</v>
      </c>
      <c r="AG14" s="5">
        <v>0</v>
      </c>
      <c r="AH14" s="6">
        <v>0</v>
      </c>
      <c r="AI14" s="14"/>
      <c r="AJ14" s="5"/>
      <c r="AK14" s="5">
        <f t="shared" si="8"/>
        <v>0</v>
      </c>
      <c r="AL14" s="5">
        <f t="shared" si="5"/>
        <v>0</v>
      </c>
      <c r="AM14" s="11">
        <f t="shared" si="3"/>
        <v>0</v>
      </c>
      <c r="AN14" s="5">
        <f t="shared" si="4"/>
        <v>0</v>
      </c>
    </row>
    <row r="15" spans="1:40" x14ac:dyDescent="0.45">
      <c r="B15" s="4"/>
      <c r="D15" s="4"/>
      <c r="E15" s="4"/>
      <c r="H15" s="5"/>
      <c r="I15" s="5"/>
      <c r="J15" s="5"/>
      <c r="K15" s="7">
        <f t="shared" si="7"/>
        <v>0</v>
      </c>
      <c r="L15" s="14"/>
      <c r="M15" s="19"/>
      <c r="P15" s="5">
        <f t="shared" si="6"/>
        <v>0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>
        <v>0</v>
      </c>
      <c r="AF15" s="5">
        <v>0</v>
      </c>
      <c r="AG15" s="5">
        <v>0</v>
      </c>
      <c r="AH15" s="6">
        <f t="shared" ref="AH15:AH30" si="9">+IF(P15-R15-T15-S15-U15-V15-W15-X15-Y15-Z15-AA15-AB15-AC15-AD15-AE15-AF15-AG15&gt;1,ROUND(P15/C15,2),0)</f>
        <v>0</v>
      </c>
      <c r="AI15" s="14"/>
      <c r="AJ15" s="5"/>
      <c r="AK15" s="5">
        <f t="shared" si="8"/>
        <v>0</v>
      </c>
      <c r="AL15" s="5">
        <f t="shared" si="5"/>
        <v>0</v>
      </c>
      <c r="AM15" s="11">
        <f t="shared" si="3"/>
        <v>0</v>
      </c>
      <c r="AN15" s="5">
        <f t="shared" si="4"/>
        <v>0</v>
      </c>
    </row>
    <row r="16" spans="1:40" x14ac:dyDescent="0.45">
      <c r="B16" s="4"/>
      <c r="D16" s="4"/>
      <c r="E16" s="4"/>
      <c r="H16" s="5"/>
      <c r="I16" s="5"/>
      <c r="J16" s="5"/>
      <c r="K16" s="7">
        <f t="shared" si="7"/>
        <v>0</v>
      </c>
      <c r="L16" s="14"/>
      <c r="M16" s="19"/>
      <c r="P16" s="5">
        <f t="shared" si="6"/>
        <v>0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>
        <v>0</v>
      </c>
      <c r="AF16" s="5">
        <v>0</v>
      </c>
      <c r="AG16" s="5">
        <v>0</v>
      </c>
      <c r="AH16" s="6">
        <f t="shared" si="9"/>
        <v>0</v>
      </c>
      <c r="AI16" s="14"/>
      <c r="AJ16" s="5"/>
      <c r="AK16" s="5">
        <f t="shared" si="8"/>
        <v>0</v>
      </c>
      <c r="AL16" s="5">
        <f t="shared" si="5"/>
        <v>0</v>
      </c>
      <c r="AM16" s="11">
        <f t="shared" si="3"/>
        <v>0</v>
      </c>
      <c r="AN16" s="5">
        <f t="shared" si="4"/>
        <v>0</v>
      </c>
    </row>
    <row r="17" spans="1:40" x14ac:dyDescent="0.45">
      <c r="B17" s="4"/>
      <c r="D17" s="4"/>
      <c r="E17" s="4"/>
      <c r="H17" s="5"/>
      <c r="I17" s="5"/>
      <c r="J17" s="5"/>
      <c r="K17" s="7">
        <f t="shared" si="7"/>
        <v>0</v>
      </c>
      <c r="L17" s="14"/>
      <c r="M17" s="19"/>
      <c r="P17" s="5">
        <f t="shared" si="6"/>
        <v>0</v>
      </c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>
        <v>0</v>
      </c>
      <c r="AF17" s="5">
        <v>0</v>
      </c>
      <c r="AG17" s="5">
        <v>0</v>
      </c>
      <c r="AH17" s="6">
        <f t="shared" si="9"/>
        <v>0</v>
      </c>
      <c r="AI17" s="14"/>
      <c r="AJ17" s="5"/>
      <c r="AK17" s="5">
        <f t="shared" si="8"/>
        <v>0</v>
      </c>
      <c r="AL17" s="5">
        <f t="shared" si="5"/>
        <v>0</v>
      </c>
      <c r="AM17" s="11">
        <f t="shared" si="3"/>
        <v>0</v>
      </c>
      <c r="AN17" s="5">
        <f t="shared" si="4"/>
        <v>0</v>
      </c>
    </row>
    <row r="18" spans="1:40" x14ac:dyDescent="0.45">
      <c r="B18" s="4"/>
      <c r="D18" s="4"/>
      <c r="E18" s="4"/>
      <c r="H18" s="5"/>
      <c r="I18" s="5"/>
      <c r="J18" s="5"/>
      <c r="K18" s="7">
        <f t="shared" si="7"/>
        <v>0</v>
      </c>
      <c r="L18" s="14"/>
      <c r="M18" s="19"/>
      <c r="P18" s="5">
        <f t="shared" si="6"/>
        <v>0</v>
      </c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>
        <v>0</v>
      </c>
      <c r="AF18" s="5">
        <v>0</v>
      </c>
      <c r="AG18" s="5">
        <v>0</v>
      </c>
      <c r="AH18" s="6">
        <f t="shared" si="9"/>
        <v>0</v>
      </c>
      <c r="AI18" s="14"/>
      <c r="AJ18" s="5"/>
      <c r="AK18" s="5">
        <f t="shared" si="8"/>
        <v>0</v>
      </c>
      <c r="AL18" s="5">
        <f t="shared" si="5"/>
        <v>0</v>
      </c>
      <c r="AM18" s="11">
        <f t="shared" si="3"/>
        <v>0</v>
      </c>
      <c r="AN18" s="5">
        <f t="shared" si="4"/>
        <v>0</v>
      </c>
    </row>
    <row r="19" spans="1:40" x14ac:dyDescent="0.45">
      <c r="B19" s="4"/>
      <c r="D19" s="4"/>
      <c r="E19" s="4"/>
      <c r="H19" s="5"/>
      <c r="I19" s="5"/>
      <c r="J19" s="5"/>
      <c r="K19" s="7">
        <f t="shared" si="7"/>
        <v>0</v>
      </c>
      <c r="L19" s="14"/>
      <c r="M19" s="19"/>
      <c r="P19" s="5">
        <f t="shared" si="6"/>
        <v>0</v>
      </c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>
        <v>0</v>
      </c>
      <c r="AF19" s="5">
        <v>0</v>
      </c>
      <c r="AG19" s="5">
        <v>0</v>
      </c>
      <c r="AH19" s="6">
        <f t="shared" si="9"/>
        <v>0</v>
      </c>
      <c r="AI19" s="14"/>
      <c r="AJ19" s="5"/>
      <c r="AK19" s="5">
        <f t="shared" si="8"/>
        <v>0</v>
      </c>
      <c r="AL19" s="5">
        <f t="shared" si="5"/>
        <v>0</v>
      </c>
      <c r="AM19" s="11">
        <f t="shared" si="3"/>
        <v>0</v>
      </c>
      <c r="AN19" s="5">
        <f t="shared" si="4"/>
        <v>0</v>
      </c>
    </row>
    <row r="20" spans="1:40" x14ac:dyDescent="0.45">
      <c r="B20" s="4"/>
      <c r="D20" s="4"/>
      <c r="E20" s="4"/>
      <c r="H20" s="5"/>
      <c r="I20" s="5"/>
      <c r="J20" s="5"/>
      <c r="K20" s="7">
        <f t="shared" si="7"/>
        <v>0</v>
      </c>
      <c r="L20" s="14"/>
      <c r="M20" s="19"/>
      <c r="P20" s="5">
        <f t="shared" si="6"/>
        <v>0</v>
      </c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>
        <v>0</v>
      </c>
      <c r="AF20" s="5">
        <v>0</v>
      </c>
      <c r="AG20" s="5">
        <v>0</v>
      </c>
      <c r="AH20" s="6">
        <f t="shared" si="9"/>
        <v>0</v>
      </c>
      <c r="AI20" s="14"/>
      <c r="AJ20" s="5"/>
      <c r="AK20" s="5">
        <f t="shared" si="8"/>
        <v>0</v>
      </c>
      <c r="AL20" s="5">
        <f t="shared" si="5"/>
        <v>0</v>
      </c>
      <c r="AM20" s="11">
        <f t="shared" si="3"/>
        <v>0</v>
      </c>
      <c r="AN20" s="5">
        <f t="shared" si="4"/>
        <v>0</v>
      </c>
    </row>
    <row r="21" spans="1:40" x14ac:dyDescent="0.45">
      <c r="B21" s="4"/>
      <c r="D21" s="4"/>
      <c r="E21" s="4"/>
      <c r="H21" s="5"/>
      <c r="I21" s="5"/>
      <c r="J21" s="5"/>
      <c r="K21" s="7">
        <f t="shared" si="7"/>
        <v>0</v>
      </c>
      <c r="L21" s="14"/>
      <c r="M21" s="19"/>
      <c r="P21" s="5">
        <f t="shared" si="6"/>
        <v>0</v>
      </c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>
        <v>0</v>
      </c>
      <c r="AF21" s="5">
        <v>0</v>
      </c>
      <c r="AG21" s="5">
        <v>0</v>
      </c>
      <c r="AH21" s="6">
        <f t="shared" si="9"/>
        <v>0</v>
      </c>
      <c r="AI21" s="14"/>
      <c r="AJ21" s="5"/>
      <c r="AK21" s="5">
        <f t="shared" si="8"/>
        <v>0</v>
      </c>
      <c r="AL21" s="5">
        <f t="shared" si="5"/>
        <v>0</v>
      </c>
      <c r="AM21" s="11">
        <f t="shared" si="3"/>
        <v>0</v>
      </c>
      <c r="AN21" s="5">
        <f t="shared" si="4"/>
        <v>0</v>
      </c>
    </row>
    <row r="22" spans="1:40" x14ac:dyDescent="0.45">
      <c r="B22" s="4"/>
      <c r="D22" s="4"/>
      <c r="E22" s="4"/>
      <c r="H22" s="5"/>
      <c r="I22" s="5"/>
      <c r="J22" s="5"/>
      <c r="K22" s="7">
        <f t="shared" si="7"/>
        <v>0</v>
      </c>
      <c r="L22" s="14"/>
      <c r="M22" s="19"/>
      <c r="P22" s="5">
        <f t="shared" si="6"/>
        <v>0</v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>
        <v>0</v>
      </c>
      <c r="AF22" s="5">
        <v>0</v>
      </c>
      <c r="AG22" s="5">
        <v>0</v>
      </c>
      <c r="AH22" s="6">
        <f t="shared" si="9"/>
        <v>0</v>
      </c>
      <c r="AI22" s="14"/>
      <c r="AJ22" s="5"/>
      <c r="AK22" s="5">
        <f t="shared" si="8"/>
        <v>0</v>
      </c>
      <c r="AL22" s="5">
        <f t="shared" si="5"/>
        <v>0</v>
      </c>
      <c r="AM22" s="11">
        <f t="shared" si="3"/>
        <v>0</v>
      </c>
      <c r="AN22" s="5">
        <f t="shared" si="4"/>
        <v>0</v>
      </c>
    </row>
    <row r="23" spans="1:40" x14ac:dyDescent="0.45">
      <c r="B23" s="4"/>
      <c r="D23" s="4"/>
      <c r="E23" s="4"/>
      <c r="H23" s="5"/>
      <c r="I23" s="5"/>
      <c r="J23" s="5"/>
      <c r="K23" s="7">
        <f t="shared" si="7"/>
        <v>0</v>
      </c>
      <c r="L23" s="14"/>
      <c r="M23" s="19"/>
      <c r="P23" s="5">
        <f t="shared" si="6"/>
        <v>0</v>
      </c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>
        <v>0</v>
      </c>
      <c r="AF23" s="5">
        <v>0</v>
      </c>
      <c r="AG23" s="5">
        <v>0</v>
      </c>
      <c r="AH23" s="6">
        <f t="shared" si="9"/>
        <v>0</v>
      </c>
      <c r="AI23" s="14"/>
      <c r="AJ23" s="5"/>
      <c r="AK23" s="5">
        <f t="shared" si="8"/>
        <v>0</v>
      </c>
      <c r="AL23" s="5">
        <f t="shared" si="5"/>
        <v>0</v>
      </c>
      <c r="AM23" s="11">
        <f t="shared" si="3"/>
        <v>0</v>
      </c>
      <c r="AN23" s="5">
        <f t="shared" si="4"/>
        <v>0</v>
      </c>
    </row>
    <row r="24" spans="1:40" x14ac:dyDescent="0.45">
      <c r="B24" s="4"/>
      <c r="D24" s="4"/>
      <c r="E24" s="4"/>
      <c r="H24" s="5"/>
      <c r="I24" s="5"/>
      <c r="J24" s="5"/>
      <c r="K24" s="7">
        <f t="shared" si="7"/>
        <v>0</v>
      </c>
      <c r="L24" s="14"/>
      <c r="M24" s="19"/>
      <c r="P24" s="5">
        <f t="shared" si="6"/>
        <v>0</v>
      </c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>
        <v>0</v>
      </c>
      <c r="AF24" s="5">
        <v>0</v>
      </c>
      <c r="AG24" s="5">
        <v>0</v>
      </c>
      <c r="AH24" s="6">
        <f t="shared" si="9"/>
        <v>0</v>
      </c>
      <c r="AI24" s="14"/>
      <c r="AJ24" s="5"/>
      <c r="AK24" s="5">
        <f t="shared" si="8"/>
        <v>0</v>
      </c>
      <c r="AL24" s="5">
        <f t="shared" si="5"/>
        <v>0</v>
      </c>
      <c r="AM24" s="11">
        <f t="shared" si="3"/>
        <v>0</v>
      </c>
      <c r="AN24" s="5">
        <f t="shared" si="4"/>
        <v>0</v>
      </c>
    </row>
    <row r="25" spans="1:40" x14ac:dyDescent="0.45">
      <c r="B25" s="4"/>
      <c r="D25" s="4"/>
      <c r="E25" s="4"/>
      <c r="H25" s="5"/>
      <c r="I25" s="5"/>
      <c r="J25" s="5"/>
      <c r="K25" s="7">
        <f t="shared" si="7"/>
        <v>0</v>
      </c>
      <c r="L25" s="14"/>
      <c r="M25" s="19"/>
      <c r="P25" s="5">
        <f t="shared" si="6"/>
        <v>0</v>
      </c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>
        <v>0</v>
      </c>
      <c r="AF25" s="5">
        <v>0</v>
      </c>
      <c r="AG25" s="5">
        <v>0</v>
      </c>
      <c r="AH25" s="6">
        <f t="shared" si="9"/>
        <v>0</v>
      </c>
      <c r="AI25" s="14"/>
      <c r="AJ25" s="5"/>
      <c r="AK25" s="5">
        <f t="shared" si="8"/>
        <v>0</v>
      </c>
      <c r="AL25" s="5">
        <f t="shared" si="5"/>
        <v>0</v>
      </c>
      <c r="AM25" s="11">
        <f t="shared" si="3"/>
        <v>0</v>
      </c>
      <c r="AN25" s="5">
        <f t="shared" si="4"/>
        <v>0</v>
      </c>
    </row>
    <row r="26" spans="1:40" x14ac:dyDescent="0.45">
      <c r="B26" s="4"/>
      <c r="D26" s="4"/>
      <c r="E26" s="4"/>
      <c r="H26" s="5"/>
      <c r="I26" s="5"/>
      <c r="J26" s="5"/>
      <c r="K26" s="7">
        <f t="shared" si="7"/>
        <v>0</v>
      </c>
      <c r="L26" s="14"/>
      <c r="M26" s="19"/>
      <c r="P26" s="5">
        <f t="shared" si="6"/>
        <v>0</v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>
        <v>0</v>
      </c>
      <c r="AF26" s="5">
        <v>0</v>
      </c>
      <c r="AG26" s="5">
        <v>0</v>
      </c>
      <c r="AH26" s="6">
        <f t="shared" si="9"/>
        <v>0</v>
      </c>
      <c r="AI26" s="14"/>
      <c r="AJ26" s="5"/>
      <c r="AK26" s="5">
        <f t="shared" si="8"/>
        <v>0</v>
      </c>
      <c r="AL26" s="5">
        <f t="shared" si="5"/>
        <v>0</v>
      </c>
      <c r="AM26" s="11">
        <f t="shared" si="3"/>
        <v>0</v>
      </c>
      <c r="AN26" s="5">
        <f t="shared" si="4"/>
        <v>0</v>
      </c>
    </row>
    <row r="27" spans="1:40" x14ac:dyDescent="0.45">
      <c r="B27" s="4"/>
      <c r="D27" s="4"/>
      <c r="E27" s="4"/>
      <c r="H27" s="5"/>
      <c r="I27" s="5"/>
      <c r="J27" s="5"/>
      <c r="K27" s="7">
        <f t="shared" si="7"/>
        <v>0</v>
      </c>
      <c r="L27" s="14"/>
      <c r="M27" s="19"/>
      <c r="P27" s="5">
        <f t="shared" si="6"/>
        <v>0</v>
      </c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>
        <v>0</v>
      </c>
      <c r="AF27" s="5">
        <v>0</v>
      </c>
      <c r="AG27" s="5">
        <v>0</v>
      </c>
      <c r="AH27" s="6">
        <f t="shared" si="9"/>
        <v>0</v>
      </c>
      <c r="AI27" s="14"/>
      <c r="AJ27" s="5"/>
      <c r="AK27" s="5">
        <f t="shared" si="8"/>
        <v>0</v>
      </c>
      <c r="AL27" s="5">
        <f t="shared" si="5"/>
        <v>0</v>
      </c>
      <c r="AM27" s="11">
        <f t="shared" si="3"/>
        <v>0</v>
      </c>
      <c r="AN27" s="5">
        <f t="shared" si="4"/>
        <v>0</v>
      </c>
    </row>
    <row r="28" spans="1:40" x14ac:dyDescent="0.45">
      <c r="B28" s="4"/>
      <c r="D28" s="4"/>
      <c r="E28" s="4"/>
      <c r="H28" s="5"/>
      <c r="I28" s="5"/>
      <c r="J28" s="5"/>
      <c r="K28" s="7">
        <f t="shared" si="7"/>
        <v>0</v>
      </c>
      <c r="L28" s="14"/>
      <c r="M28" s="19"/>
      <c r="P28" s="5">
        <f t="shared" si="6"/>
        <v>0</v>
      </c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>
        <v>0</v>
      </c>
      <c r="AF28" s="5">
        <v>0</v>
      </c>
      <c r="AG28" s="5">
        <v>0</v>
      </c>
      <c r="AH28" s="6">
        <f t="shared" si="9"/>
        <v>0</v>
      </c>
      <c r="AI28" s="14"/>
      <c r="AJ28" s="5"/>
      <c r="AK28" s="5">
        <f t="shared" si="8"/>
        <v>0</v>
      </c>
      <c r="AL28" s="5">
        <f t="shared" si="5"/>
        <v>0</v>
      </c>
      <c r="AM28" s="11">
        <f t="shared" si="3"/>
        <v>0</v>
      </c>
      <c r="AN28" s="5">
        <f t="shared" si="4"/>
        <v>0</v>
      </c>
    </row>
    <row r="29" spans="1:40" x14ac:dyDescent="0.45">
      <c r="B29" s="4"/>
      <c r="D29" s="4"/>
      <c r="E29" s="4"/>
      <c r="H29" s="5"/>
      <c r="I29" s="5"/>
      <c r="J29" s="5"/>
      <c r="K29" s="7">
        <f t="shared" si="7"/>
        <v>0</v>
      </c>
      <c r="L29" s="14"/>
      <c r="M29" s="19"/>
      <c r="P29" s="5">
        <f t="shared" si="6"/>
        <v>0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>
        <v>0</v>
      </c>
      <c r="AF29" s="5">
        <v>0</v>
      </c>
      <c r="AG29" s="5">
        <v>0</v>
      </c>
      <c r="AH29" s="6">
        <f t="shared" si="9"/>
        <v>0</v>
      </c>
      <c r="AI29" s="14"/>
      <c r="AJ29" s="5"/>
      <c r="AK29" s="5">
        <f t="shared" si="8"/>
        <v>0</v>
      </c>
      <c r="AL29" s="5">
        <f t="shared" si="5"/>
        <v>0</v>
      </c>
      <c r="AM29" s="11">
        <f t="shared" si="3"/>
        <v>0</v>
      </c>
      <c r="AN29" s="5">
        <f t="shared" si="4"/>
        <v>0</v>
      </c>
    </row>
    <row r="30" spans="1:40" x14ac:dyDescent="0.45">
      <c r="B30" s="4"/>
      <c r="C30" s="4"/>
      <c r="D30" s="4"/>
      <c r="E30" s="4"/>
      <c r="H30" s="5"/>
      <c r="I30" s="5"/>
      <c r="J30" s="5"/>
      <c r="K30" s="7">
        <f t="shared" si="7"/>
        <v>0</v>
      </c>
      <c r="L30" s="14"/>
      <c r="M30" s="19"/>
      <c r="P30" s="5">
        <f t="shared" si="6"/>
        <v>0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>
        <v>0</v>
      </c>
      <c r="AF30" s="5">
        <v>0</v>
      </c>
      <c r="AG30" s="5">
        <v>0</v>
      </c>
      <c r="AH30" s="6">
        <f t="shared" si="9"/>
        <v>0</v>
      </c>
      <c r="AI30" s="14"/>
      <c r="AJ30" s="5"/>
      <c r="AK30" s="5">
        <f t="shared" si="8"/>
        <v>0</v>
      </c>
      <c r="AL30" s="5">
        <f t="shared" si="5"/>
        <v>0</v>
      </c>
      <c r="AM30" s="11">
        <f t="shared" si="3"/>
        <v>0</v>
      </c>
      <c r="AN30" s="5">
        <f t="shared" si="4"/>
        <v>0</v>
      </c>
    </row>
    <row r="31" spans="1:40" s="3" customFormat="1" x14ac:dyDescent="0.45">
      <c r="A31" s="3" t="str">
        <f>+A3</f>
        <v>STRUCTURES &amp; IMPROVEMENTS # 105</v>
      </c>
      <c r="B31" s="8"/>
      <c r="C31" s="8"/>
      <c r="D31" s="8"/>
      <c r="E31" s="8"/>
      <c r="H31" s="9">
        <f>SUM(H4:H30)</f>
        <v>43296.28</v>
      </c>
      <c r="I31" s="9">
        <f>SUM(I4:I30)</f>
        <v>0</v>
      </c>
      <c r="J31" s="9">
        <f>SUM(J4:J30)</f>
        <v>0</v>
      </c>
      <c r="K31" s="12">
        <f>SUM(K4:K30)</f>
        <v>22159.23</v>
      </c>
      <c r="L31" s="16">
        <f>SUM(L4:L30)</f>
        <v>0</v>
      </c>
      <c r="M31" s="19"/>
      <c r="P31" s="9">
        <f>SUM(P4:P30)</f>
        <v>22159.23</v>
      </c>
      <c r="R31" s="9">
        <f t="shared" ref="R31:AE31" si="10">SUM(R4:R30)</f>
        <v>4513.7300000000005</v>
      </c>
      <c r="S31" s="9">
        <f t="shared" si="10"/>
        <v>478.23</v>
      </c>
      <c r="T31" s="9">
        <f t="shared" si="10"/>
        <v>478.23</v>
      </c>
      <c r="U31" s="9">
        <f t="shared" si="10"/>
        <v>478.23</v>
      </c>
      <c r="V31" s="9">
        <f t="shared" si="10"/>
        <v>478.23</v>
      </c>
      <c r="W31" s="9">
        <f t="shared" si="10"/>
        <v>478.23</v>
      </c>
      <c r="X31" s="9">
        <f t="shared" si="10"/>
        <v>478.23</v>
      </c>
      <c r="Y31" s="9">
        <f t="shared" si="10"/>
        <v>478.23</v>
      </c>
      <c r="Z31" s="9">
        <f t="shared" si="10"/>
        <v>478.23</v>
      </c>
      <c r="AA31" s="9">
        <f t="shared" si="10"/>
        <v>478.23</v>
      </c>
      <c r="AB31" s="9">
        <f t="shared" si="10"/>
        <v>478.23</v>
      </c>
      <c r="AC31" s="9">
        <f t="shared" si="10"/>
        <v>478.23</v>
      </c>
      <c r="AD31" s="9">
        <f t="shared" si="10"/>
        <v>804.89499999999998</v>
      </c>
      <c r="AE31" s="9">
        <f t="shared" si="10"/>
        <v>865.56000000000006</v>
      </c>
      <c r="AF31" s="9">
        <f>SUM(AF4:AF30)</f>
        <v>1384.135</v>
      </c>
      <c r="AG31" s="9">
        <f>SUM(AG4:AG30)</f>
        <v>1477.2800000000002</v>
      </c>
      <c r="AH31" s="10">
        <f t="shared" ref="AH31" si="11">SUM(AH4:AH30)</f>
        <v>1477.2800000000002</v>
      </c>
      <c r="AI31" s="16">
        <f t="shared" ref="AI31" si="12">SUM(AI4:AI30)</f>
        <v>0</v>
      </c>
      <c r="AJ31" s="9"/>
      <c r="AK31" s="9">
        <f>SUM(AK4:AK30)</f>
        <v>14306.130000000001</v>
      </c>
      <c r="AL31" s="9">
        <f>SUM(AL4:AL30)</f>
        <v>15783.410000000002</v>
      </c>
      <c r="AM31" s="9">
        <f>SUM(AM4:AM30)</f>
        <v>6375.8199999999979</v>
      </c>
      <c r="AN31" s="9">
        <f>SUM(AN4:AN30)</f>
        <v>0</v>
      </c>
    </row>
    <row r="32" spans="1:40" x14ac:dyDescent="0.45">
      <c r="H32" s="5"/>
      <c r="I32" s="5"/>
      <c r="J32" s="5"/>
      <c r="K32" s="5"/>
      <c r="M32" s="18"/>
      <c r="P32" s="5"/>
      <c r="R32" s="11">
        <f>SUM(R31:AC31)</f>
        <v>9774.2599999999966</v>
      </c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J32" s="5"/>
      <c r="AK32" s="5"/>
      <c r="AL32" s="5"/>
    </row>
    <row r="33" spans="8:38" x14ac:dyDescent="0.45">
      <c r="H33" s="5"/>
      <c r="I33" s="5"/>
      <c r="J33" s="5"/>
      <c r="K33" s="5"/>
      <c r="M33" s="18"/>
      <c r="P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J33" s="5"/>
      <c r="AK33" s="5"/>
      <c r="AL33" s="5"/>
    </row>
    <row r="34" spans="8:38" x14ac:dyDescent="0.45">
      <c r="H34" s="5"/>
      <c r="I34" s="5"/>
      <c r="J34" s="5"/>
      <c r="K34" s="5"/>
      <c r="M34" s="18"/>
      <c r="P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J34" s="5"/>
      <c r="AK34" s="5"/>
      <c r="AL34" s="5"/>
    </row>
    <row r="35" spans="8:38" x14ac:dyDescent="0.45">
      <c r="H35" s="5"/>
      <c r="I35" s="5"/>
      <c r="J35" s="5"/>
      <c r="K35" s="5"/>
      <c r="M35" s="18"/>
      <c r="P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J35" s="5"/>
      <c r="AK35" s="5"/>
      <c r="AL35" s="5"/>
    </row>
    <row r="36" spans="8:38" x14ac:dyDescent="0.45">
      <c r="H36" s="5"/>
      <c r="I36" s="5"/>
      <c r="J36" s="5"/>
      <c r="K36" s="5"/>
      <c r="M36" s="18"/>
      <c r="P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J36" s="5"/>
      <c r="AK36" s="5"/>
      <c r="AL36" s="5"/>
    </row>
    <row r="37" spans="8:38" x14ac:dyDescent="0.45">
      <c r="H37" s="5"/>
      <c r="I37" s="5"/>
      <c r="J37" s="5"/>
      <c r="K37" s="5"/>
      <c r="M37" s="18"/>
      <c r="P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J37" s="5"/>
      <c r="AK37" s="5"/>
      <c r="AL37" s="5"/>
    </row>
    <row r="38" spans="8:38" x14ac:dyDescent="0.45">
      <c r="H38" s="5"/>
      <c r="I38" s="5"/>
      <c r="J38" s="5"/>
      <c r="K38" s="5"/>
      <c r="M38" s="18"/>
      <c r="P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J38" s="5"/>
      <c r="AK38" s="5"/>
      <c r="AL38" s="5"/>
    </row>
    <row r="39" spans="8:38" x14ac:dyDescent="0.45">
      <c r="H39" s="5"/>
      <c r="I39" s="5"/>
      <c r="J39" s="5"/>
      <c r="K39" s="5"/>
      <c r="M39" s="18"/>
      <c r="P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J39" s="5"/>
      <c r="AK39" s="5"/>
      <c r="AL39" s="5"/>
    </row>
    <row r="40" spans="8:38" x14ac:dyDescent="0.45">
      <c r="H40" s="5"/>
      <c r="I40" s="5"/>
      <c r="J40" s="5"/>
      <c r="K40" s="5"/>
      <c r="M40" s="18"/>
      <c r="P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J40" s="5"/>
      <c r="AK40" s="5"/>
      <c r="AL40" s="5"/>
    </row>
    <row r="41" spans="8:38" x14ac:dyDescent="0.45">
      <c r="H41" s="5"/>
      <c r="I41" s="5"/>
      <c r="J41" s="5"/>
      <c r="K41" s="5"/>
      <c r="M41" s="18"/>
      <c r="P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J41" s="5"/>
      <c r="AK41" s="5"/>
      <c r="AL41" s="5"/>
    </row>
    <row r="42" spans="8:38" x14ac:dyDescent="0.45">
      <c r="H42" s="5"/>
      <c r="I42" s="5"/>
      <c r="J42" s="5"/>
      <c r="K42" s="5"/>
      <c r="M42" s="18"/>
      <c r="P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J42" s="5"/>
      <c r="AK42" s="5"/>
      <c r="AL42" s="5"/>
    </row>
    <row r="43" spans="8:38" x14ac:dyDescent="0.45">
      <c r="H43" s="5"/>
      <c r="I43" s="5"/>
      <c r="J43" s="5"/>
      <c r="K43" s="5"/>
      <c r="M43" s="18"/>
      <c r="P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J43" s="5"/>
      <c r="AK43" s="5"/>
      <c r="AL43" s="5"/>
    </row>
    <row r="44" spans="8:38" x14ac:dyDescent="0.45">
      <c r="H44" s="5"/>
      <c r="I44" s="5"/>
      <c r="J44" s="5"/>
      <c r="K44" s="5"/>
      <c r="M44" s="18"/>
      <c r="P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J44" s="5"/>
      <c r="AK44" s="5"/>
      <c r="AL44" s="5"/>
    </row>
    <row r="45" spans="8:38" x14ac:dyDescent="0.45">
      <c r="H45" s="5"/>
      <c r="I45" s="5"/>
      <c r="J45" s="5"/>
      <c r="K45" s="5"/>
      <c r="M45" s="18"/>
      <c r="P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J45" s="5"/>
      <c r="AK45" s="5"/>
      <c r="AL45" s="5"/>
    </row>
    <row r="46" spans="8:38" x14ac:dyDescent="0.45">
      <c r="H46" s="5"/>
      <c r="I46" s="5"/>
      <c r="J46" s="5"/>
      <c r="K46" s="5"/>
      <c r="M46" s="18"/>
      <c r="P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J46" s="5"/>
      <c r="AK46" s="5"/>
      <c r="AL46" s="5"/>
    </row>
    <row r="47" spans="8:38" x14ac:dyDescent="0.45">
      <c r="H47" s="5"/>
      <c r="I47" s="5"/>
      <c r="J47" s="5"/>
      <c r="K47" s="5"/>
      <c r="M47" s="18"/>
      <c r="P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J47" s="5"/>
      <c r="AK47" s="5"/>
      <c r="AL47" s="5"/>
    </row>
    <row r="48" spans="8:38" x14ac:dyDescent="0.45">
      <c r="H48" s="5"/>
      <c r="I48" s="5"/>
      <c r="J48" s="5"/>
      <c r="K48" s="5"/>
      <c r="M48" s="18"/>
      <c r="P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J48" s="5"/>
      <c r="AK48" s="5"/>
      <c r="AL48" s="5"/>
    </row>
    <row r="49" spans="8:38" x14ac:dyDescent="0.45">
      <c r="H49" s="5"/>
      <c r="I49" s="5"/>
      <c r="J49" s="5"/>
      <c r="K49" s="5"/>
      <c r="M49" s="18"/>
      <c r="P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J49" s="5"/>
      <c r="AK49" s="5"/>
      <c r="AL49" s="5"/>
    </row>
    <row r="50" spans="8:38" x14ac:dyDescent="0.45">
      <c r="H50" s="5"/>
      <c r="I50" s="5"/>
      <c r="J50" s="5"/>
      <c r="K50" s="5"/>
      <c r="M50" s="18"/>
      <c r="P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J50" s="5"/>
      <c r="AK50" s="5"/>
      <c r="AL50" s="5"/>
    </row>
    <row r="51" spans="8:38" x14ac:dyDescent="0.45">
      <c r="H51" s="5"/>
      <c r="I51" s="5"/>
      <c r="J51" s="5"/>
      <c r="K51" s="5"/>
      <c r="M51" s="18"/>
      <c r="P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J51" s="5"/>
      <c r="AK51" s="5"/>
      <c r="AL51" s="5"/>
    </row>
    <row r="52" spans="8:38" x14ac:dyDescent="0.45">
      <c r="H52" s="5"/>
      <c r="I52" s="5"/>
      <c r="J52" s="5"/>
      <c r="K52" s="5"/>
      <c r="M52" s="18"/>
      <c r="P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J52" s="5"/>
      <c r="AK52" s="5"/>
      <c r="AL52" s="5"/>
    </row>
    <row r="53" spans="8:38" x14ac:dyDescent="0.45">
      <c r="H53" s="5"/>
      <c r="I53" s="5"/>
      <c r="J53" s="5"/>
      <c r="K53" s="5"/>
      <c r="M53" s="18"/>
      <c r="P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J53" s="5"/>
      <c r="AK53" s="5"/>
      <c r="AL53" s="5"/>
    </row>
    <row r="54" spans="8:38" x14ac:dyDescent="0.45">
      <c r="H54" s="5"/>
      <c r="I54" s="5"/>
      <c r="J54" s="5"/>
      <c r="K54" s="5"/>
      <c r="M54" s="18"/>
      <c r="P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J54" s="5"/>
      <c r="AK54" s="5"/>
      <c r="AL54" s="5"/>
    </row>
    <row r="55" spans="8:38" x14ac:dyDescent="0.45">
      <c r="H55" s="5"/>
      <c r="I55" s="5"/>
      <c r="J55" s="5"/>
      <c r="K55" s="5"/>
      <c r="M55" s="18"/>
      <c r="P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J55" s="5"/>
      <c r="AK55" s="5"/>
      <c r="AL55" s="5"/>
    </row>
    <row r="56" spans="8:38" x14ac:dyDescent="0.45">
      <c r="H56" s="5"/>
      <c r="I56" s="5"/>
      <c r="J56" s="5"/>
      <c r="K56" s="5"/>
      <c r="M56" s="18"/>
      <c r="P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J56" s="5"/>
      <c r="AK56" s="5"/>
      <c r="AL56" s="5"/>
    </row>
    <row r="57" spans="8:38" x14ac:dyDescent="0.45">
      <c r="H57" s="5"/>
      <c r="I57" s="5"/>
      <c r="J57" s="5"/>
      <c r="K57" s="5"/>
      <c r="M57" s="18"/>
      <c r="P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J57" s="5"/>
      <c r="AK57" s="5"/>
      <c r="AL57" s="5"/>
    </row>
    <row r="58" spans="8:38" x14ac:dyDescent="0.45">
      <c r="H58" s="5"/>
      <c r="I58" s="5"/>
      <c r="J58" s="5"/>
      <c r="K58" s="5"/>
      <c r="M58" s="18"/>
      <c r="P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J58" s="5"/>
      <c r="AK58" s="5"/>
      <c r="AL58" s="5"/>
    </row>
    <row r="59" spans="8:38" x14ac:dyDescent="0.45">
      <c r="H59" s="5"/>
      <c r="I59" s="5"/>
      <c r="J59" s="5"/>
      <c r="K59" s="5"/>
      <c r="M59" s="18"/>
      <c r="P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J59" s="5"/>
      <c r="AK59" s="5"/>
      <c r="AL59" s="5"/>
    </row>
    <row r="60" spans="8:38" x14ac:dyDescent="0.45">
      <c r="H60" s="5"/>
      <c r="I60" s="5"/>
      <c r="J60" s="5"/>
      <c r="K60" s="5"/>
      <c r="M60" s="18"/>
      <c r="P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J60" s="5"/>
      <c r="AK60" s="5"/>
      <c r="AL60" s="5"/>
    </row>
    <row r="61" spans="8:38" x14ac:dyDescent="0.45">
      <c r="H61" s="5"/>
      <c r="I61" s="5"/>
      <c r="J61" s="5"/>
      <c r="K61" s="5"/>
      <c r="M61" s="18"/>
      <c r="P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J61" s="5"/>
      <c r="AK61" s="5"/>
      <c r="AL61" s="5"/>
    </row>
    <row r="62" spans="8:38" x14ac:dyDescent="0.45">
      <c r="H62" s="5"/>
      <c r="I62" s="5"/>
      <c r="J62" s="5"/>
      <c r="K62" s="5"/>
      <c r="M62" s="18"/>
      <c r="P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J62" s="5"/>
      <c r="AK62" s="5"/>
      <c r="AL62" s="5"/>
    </row>
    <row r="63" spans="8:38" x14ac:dyDescent="0.45">
      <c r="H63" s="5"/>
      <c r="I63" s="5"/>
      <c r="J63" s="5"/>
      <c r="K63" s="5"/>
      <c r="M63" s="18"/>
      <c r="P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J63" s="5"/>
      <c r="AK63" s="5"/>
      <c r="AL63" s="5"/>
    </row>
    <row r="64" spans="8:38" x14ac:dyDescent="0.45">
      <c r="H64" s="5"/>
      <c r="I64" s="5"/>
      <c r="J64" s="5"/>
      <c r="K64" s="5"/>
      <c r="M64" s="18"/>
      <c r="P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J64" s="5"/>
      <c r="AK64" s="5"/>
      <c r="AL64" s="5"/>
    </row>
    <row r="65" spans="8:38" x14ac:dyDescent="0.45">
      <c r="H65" s="5"/>
      <c r="I65" s="5"/>
      <c r="J65" s="5"/>
      <c r="K65" s="5"/>
      <c r="M65" s="18"/>
      <c r="P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J65" s="5"/>
      <c r="AK65" s="5"/>
      <c r="AL65" s="5"/>
    </row>
    <row r="66" spans="8:38" x14ac:dyDescent="0.45">
      <c r="H66" s="5"/>
      <c r="I66" s="5"/>
      <c r="J66" s="5"/>
      <c r="K66" s="5"/>
      <c r="M66" s="18"/>
      <c r="P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J66" s="5"/>
      <c r="AK66" s="5"/>
      <c r="AL66" s="5"/>
    </row>
    <row r="67" spans="8:38" x14ac:dyDescent="0.45">
      <c r="H67" s="5"/>
      <c r="I67" s="5"/>
      <c r="J67" s="5"/>
      <c r="K67" s="5"/>
      <c r="M67" s="18"/>
      <c r="P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J67" s="5"/>
      <c r="AK67" s="5"/>
      <c r="AL67" s="5"/>
    </row>
    <row r="68" spans="8:38" x14ac:dyDescent="0.45">
      <c r="H68" s="5"/>
      <c r="I68" s="5"/>
      <c r="J68" s="5"/>
      <c r="K68" s="5"/>
      <c r="M68" s="18"/>
      <c r="P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J68" s="5"/>
      <c r="AK68" s="5"/>
      <c r="AL68" s="5"/>
    </row>
    <row r="69" spans="8:38" x14ac:dyDescent="0.45">
      <c r="H69" s="5"/>
      <c r="I69" s="5"/>
      <c r="J69" s="5"/>
      <c r="K69" s="5"/>
      <c r="M69" s="18"/>
      <c r="P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J69" s="5"/>
      <c r="AK69" s="5"/>
      <c r="AL69" s="5"/>
    </row>
    <row r="70" spans="8:38" x14ac:dyDescent="0.45">
      <c r="H70" s="5"/>
      <c r="I70" s="5"/>
      <c r="J70" s="5"/>
      <c r="K70" s="5"/>
      <c r="M70" s="18"/>
      <c r="P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J70" s="5"/>
      <c r="AK70" s="5"/>
      <c r="AL70" s="5"/>
    </row>
    <row r="71" spans="8:38" x14ac:dyDescent="0.45">
      <c r="H71" s="5"/>
      <c r="I71" s="5"/>
      <c r="J71" s="5"/>
      <c r="K71" s="5"/>
      <c r="M71" s="18"/>
      <c r="P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J71" s="5"/>
      <c r="AK71" s="5"/>
      <c r="AL71" s="5"/>
    </row>
    <row r="72" spans="8:38" x14ac:dyDescent="0.45">
      <c r="H72" s="5"/>
      <c r="I72" s="5"/>
      <c r="J72" s="5"/>
      <c r="K72" s="5"/>
      <c r="M72" s="18"/>
      <c r="P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J72" s="5"/>
      <c r="AK72" s="5"/>
      <c r="AL72" s="5"/>
    </row>
    <row r="73" spans="8:38" x14ac:dyDescent="0.45">
      <c r="H73" s="5"/>
      <c r="I73" s="5"/>
      <c r="J73" s="5"/>
      <c r="K73" s="5"/>
      <c r="M73" s="18"/>
      <c r="P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J73" s="5"/>
      <c r="AK73" s="5"/>
      <c r="AL73" s="5"/>
    </row>
    <row r="74" spans="8:38" x14ac:dyDescent="0.45">
      <c r="H74" s="5"/>
      <c r="I74" s="5"/>
      <c r="J74" s="5"/>
      <c r="K74" s="5"/>
      <c r="M74" s="18"/>
      <c r="P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J74" s="5"/>
      <c r="AK74" s="5"/>
      <c r="AL74" s="5"/>
    </row>
    <row r="75" spans="8:38" x14ac:dyDescent="0.45">
      <c r="H75" s="5"/>
      <c r="I75" s="5"/>
      <c r="J75" s="5"/>
      <c r="K75" s="5"/>
      <c r="M75" s="18"/>
      <c r="P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J75" s="5"/>
      <c r="AK75" s="5"/>
      <c r="AL75" s="5"/>
    </row>
    <row r="76" spans="8:38" x14ac:dyDescent="0.45">
      <c r="H76" s="5"/>
      <c r="I76" s="5"/>
      <c r="J76" s="5"/>
      <c r="K76" s="5"/>
      <c r="M76" s="18"/>
      <c r="P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J76" s="5"/>
      <c r="AK76" s="5"/>
      <c r="AL76" s="5"/>
    </row>
    <row r="77" spans="8:38" x14ac:dyDescent="0.45">
      <c r="H77" s="5"/>
      <c r="I77" s="5"/>
      <c r="J77" s="5"/>
      <c r="K77" s="5"/>
      <c r="M77" s="18"/>
      <c r="P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J77" s="5"/>
      <c r="AK77" s="5"/>
      <c r="AL77" s="5"/>
    </row>
    <row r="78" spans="8:38" x14ac:dyDescent="0.45">
      <c r="H78" s="5"/>
      <c r="I78" s="5"/>
      <c r="J78" s="5"/>
      <c r="K78" s="5"/>
      <c r="M78" s="18"/>
      <c r="P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J78" s="5"/>
      <c r="AK78" s="5"/>
      <c r="AL78" s="5"/>
    </row>
    <row r="79" spans="8:38" x14ac:dyDescent="0.45">
      <c r="H79" s="5"/>
      <c r="I79" s="5"/>
      <c r="J79" s="5"/>
      <c r="K79" s="5"/>
      <c r="M79" s="18"/>
      <c r="P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J79" s="5"/>
      <c r="AK79" s="5"/>
      <c r="AL79" s="5"/>
    </row>
    <row r="80" spans="8:38" x14ac:dyDescent="0.45">
      <c r="H80" s="5"/>
      <c r="I80" s="5"/>
      <c r="J80" s="5"/>
      <c r="K80" s="5"/>
      <c r="M80" s="18"/>
      <c r="P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J80" s="5"/>
      <c r="AK80" s="5"/>
      <c r="AL80" s="5"/>
    </row>
    <row r="81" spans="8:38" x14ac:dyDescent="0.45">
      <c r="H81" s="5"/>
      <c r="I81" s="5"/>
      <c r="J81" s="5"/>
      <c r="K81" s="5"/>
      <c r="M81" s="18"/>
      <c r="P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J81" s="5"/>
      <c r="AK81" s="5"/>
      <c r="AL81" s="5"/>
    </row>
    <row r="82" spans="8:38" x14ac:dyDescent="0.45">
      <c r="H82" s="5"/>
      <c r="I82" s="5"/>
      <c r="J82" s="5"/>
      <c r="K82" s="5"/>
      <c r="M82" s="18"/>
      <c r="P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J82" s="5"/>
      <c r="AK82" s="5"/>
      <c r="AL82" s="5"/>
    </row>
    <row r="83" spans="8:38" x14ac:dyDescent="0.45">
      <c r="H83" s="5"/>
      <c r="I83" s="5"/>
      <c r="J83" s="5"/>
      <c r="K83" s="5"/>
      <c r="M83" s="18"/>
      <c r="P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J83" s="5"/>
      <c r="AK83" s="5"/>
      <c r="AL83" s="5"/>
    </row>
    <row r="84" spans="8:38" x14ac:dyDescent="0.45">
      <c r="H84" s="5"/>
      <c r="I84" s="5"/>
      <c r="J84" s="5"/>
      <c r="K84" s="5"/>
      <c r="M84" s="18"/>
      <c r="P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J84" s="5"/>
      <c r="AK84" s="5"/>
      <c r="AL84" s="5"/>
    </row>
    <row r="85" spans="8:38" x14ac:dyDescent="0.45">
      <c r="H85" s="5"/>
      <c r="I85" s="5"/>
      <c r="J85" s="5"/>
      <c r="K85" s="5"/>
      <c r="M85" s="18"/>
      <c r="P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J85" s="5"/>
      <c r="AK85" s="5"/>
      <c r="AL85" s="5"/>
    </row>
    <row r="86" spans="8:38" x14ac:dyDescent="0.45">
      <c r="H86" s="5"/>
      <c r="I86" s="5"/>
      <c r="J86" s="5"/>
      <c r="K86" s="5"/>
      <c r="M86" s="18"/>
      <c r="P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J86" s="5"/>
      <c r="AK86" s="5"/>
      <c r="AL86" s="5"/>
    </row>
    <row r="87" spans="8:38" x14ac:dyDescent="0.45">
      <c r="H87" s="5"/>
      <c r="I87" s="5"/>
      <c r="J87" s="5"/>
      <c r="K87" s="5"/>
      <c r="M87" s="18"/>
      <c r="P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J87" s="5"/>
      <c r="AK87" s="5"/>
      <c r="AL87" s="5"/>
    </row>
    <row r="88" spans="8:38" x14ac:dyDescent="0.45">
      <c r="H88" s="5"/>
      <c r="I88" s="5"/>
      <c r="J88" s="5"/>
      <c r="K88" s="5"/>
      <c r="M88" s="18"/>
      <c r="P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J88" s="5"/>
      <c r="AK88" s="5"/>
      <c r="AL88" s="5"/>
    </row>
    <row r="89" spans="8:38" x14ac:dyDescent="0.45">
      <c r="H89" s="5"/>
      <c r="I89" s="5"/>
      <c r="J89" s="5"/>
      <c r="K89" s="5"/>
      <c r="M89" s="18"/>
      <c r="P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J89" s="5"/>
      <c r="AK89" s="5"/>
      <c r="AL89" s="5"/>
    </row>
    <row r="90" spans="8:38" x14ac:dyDescent="0.45">
      <c r="H90" s="5"/>
      <c r="I90" s="5"/>
      <c r="J90" s="5"/>
      <c r="K90" s="5"/>
      <c r="M90" s="18"/>
      <c r="P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J90" s="5"/>
      <c r="AK90" s="5"/>
      <c r="AL90" s="5"/>
    </row>
    <row r="91" spans="8:38" x14ac:dyDescent="0.45">
      <c r="H91" s="5"/>
      <c r="I91" s="5"/>
      <c r="J91" s="5"/>
      <c r="K91" s="5"/>
      <c r="M91" s="18"/>
      <c r="P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J91" s="5"/>
      <c r="AK91" s="5"/>
      <c r="AL91" s="5"/>
    </row>
    <row r="92" spans="8:38" x14ac:dyDescent="0.45">
      <c r="H92" s="5"/>
      <c r="I92" s="5"/>
      <c r="J92" s="5"/>
      <c r="K92" s="5"/>
      <c r="M92" s="18"/>
      <c r="P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J92" s="5"/>
      <c r="AK92" s="5"/>
      <c r="AL92" s="5"/>
    </row>
    <row r="93" spans="8:38" x14ac:dyDescent="0.45">
      <c r="H93" s="5"/>
      <c r="I93" s="5"/>
      <c r="J93" s="5"/>
      <c r="K93" s="5"/>
      <c r="M93" s="18"/>
      <c r="P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J93" s="5"/>
      <c r="AK93" s="5"/>
      <c r="AL93" s="5"/>
    </row>
    <row r="94" spans="8:38" x14ac:dyDescent="0.45">
      <c r="H94" s="5"/>
      <c r="I94" s="5"/>
      <c r="J94" s="5"/>
      <c r="K94" s="5"/>
      <c r="M94" s="18"/>
      <c r="P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J94" s="5"/>
      <c r="AK94" s="5"/>
      <c r="AL94" s="5"/>
    </row>
    <row r="95" spans="8:38" x14ac:dyDescent="0.45">
      <c r="H95" s="5"/>
      <c r="I95" s="5"/>
      <c r="J95" s="5"/>
      <c r="K95" s="5"/>
      <c r="M95" s="18"/>
      <c r="P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J95" s="5"/>
      <c r="AK95" s="5"/>
      <c r="AL95" s="5"/>
    </row>
    <row r="96" spans="8:38" x14ac:dyDescent="0.45">
      <c r="H96" s="5"/>
      <c r="I96" s="5"/>
      <c r="J96" s="5"/>
      <c r="K96" s="5"/>
      <c r="M96" s="18"/>
      <c r="P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J96" s="5"/>
      <c r="AK96" s="5"/>
      <c r="AL96" s="5"/>
    </row>
    <row r="97" spans="8:38" x14ac:dyDescent="0.45">
      <c r="H97" s="5"/>
      <c r="I97" s="5"/>
      <c r="J97" s="5"/>
      <c r="K97" s="5"/>
      <c r="M97" s="18"/>
      <c r="P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J97" s="5"/>
      <c r="AK97" s="5"/>
      <c r="AL97" s="5"/>
    </row>
    <row r="98" spans="8:38" x14ac:dyDescent="0.45">
      <c r="H98" s="5"/>
      <c r="I98" s="5"/>
      <c r="J98" s="5"/>
      <c r="K98" s="5"/>
      <c r="M98" s="18"/>
      <c r="P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J98" s="5"/>
      <c r="AK98" s="5"/>
      <c r="AL98" s="5"/>
    </row>
    <row r="99" spans="8:38" x14ac:dyDescent="0.45">
      <c r="H99" s="5"/>
      <c r="I99" s="5"/>
      <c r="J99" s="5"/>
      <c r="K99" s="5"/>
      <c r="M99" s="18"/>
      <c r="P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J99" s="5"/>
      <c r="AK99" s="5"/>
      <c r="AL99" s="5"/>
    </row>
    <row r="100" spans="8:38" x14ac:dyDescent="0.45">
      <c r="H100" s="5"/>
      <c r="I100" s="5"/>
      <c r="J100" s="5"/>
      <c r="K100" s="5"/>
      <c r="M100" s="18"/>
      <c r="P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J100" s="5"/>
      <c r="AK100" s="5"/>
      <c r="AL100" s="5"/>
    </row>
    <row r="101" spans="8:38" x14ac:dyDescent="0.45">
      <c r="H101" s="5"/>
      <c r="I101" s="5"/>
      <c r="J101" s="5"/>
      <c r="K101" s="5"/>
      <c r="M101" s="18"/>
      <c r="P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J101" s="5"/>
      <c r="AK101" s="5"/>
      <c r="AL101" s="5"/>
    </row>
    <row r="102" spans="8:38" x14ac:dyDescent="0.45">
      <c r="H102" s="5"/>
      <c r="I102" s="5"/>
      <c r="J102" s="5"/>
      <c r="K102" s="5"/>
      <c r="M102" s="18"/>
      <c r="P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J102" s="5"/>
      <c r="AK102" s="5"/>
      <c r="AL102" s="5"/>
    </row>
    <row r="103" spans="8:38" x14ac:dyDescent="0.45">
      <c r="H103" s="5"/>
      <c r="I103" s="5"/>
      <c r="J103" s="5"/>
      <c r="K103" s="5"/>
      <c r="M103" s="18"/>
      <c r="P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J103" s="5"/>
      <c r="AK103" s="5"/>
      <c r="AL103" s="5"/>
    </row>
    <row r="104" spans="8:38" x14ac:dyDescent="0.45">
      <c r="H104" s="5"/>
      <c r="I104" s="5"/>
      <c r="J104" s="5"/>
      <c r="K104" s="5"/>
      <c r="M104" s="18"/>
      <c r="P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J104" s="5"/>
      <c r="AK104" s="5"/>
      <c r="AL104" s="5"/>
    </row>
    <row r="105" spans="8:38" x14ac:dyDescent="0.45">
      <c r="H105" s="5"/>
      <c r="I105" s="5"/>
      <c r="J105" s="5"/>
      <c r="K105" s="5"/>
      <c r="M105" s="18"/>
      <c r="P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J105" s="5"/>
      <c r="AK105" s="5"/>
      <c r="AL105" s="5"/>
    </row>
    <row r="106" spans="8:38" x14ac:dyDescent="0.45">
      <c r="H106" s="5"/>
      <c r="I106" s="5"/>
      <c r="J106" s="5"/>
      <c r="K106" s="5"/>
      <c r="M106" s="18"/>
      <c r="P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J106" s="5"/>
      <c r="AK106" s="5"/>
      <c r="AL106" s="5"/>
    </row>
    <row r="107" spans="8:38" x14ac:dyDescent="0.45">
      <c r="H107" s="5"/>
      <c r="I107" s="5"/>
      <c r="J107" s="5"/>
      <c r="K107" s="5"/>
      <c r="M107" s="18"/>
      <c r="P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J107" s="5"/>
      <c r="AK107" s="5"/>
      <c r="AL107" s="5"/>
    </row>
    <row r="108" spans="8:38" x14ac:dyDescent="0.45">
      <c r="H108" s="5"/>
      <c r="I108" s="5"/>
      <c r="J108" s="5"/>
      <c r="K108" s="5"/>
      <c r="M108" s="18"/>
      <c r="P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J108" s="5"/>
      <c r="AK108" s="5"/>
      <c r="AL108" s="5"/>
    </row>
    <row r="109" spans="8:38" x14ac:dyDescent="0.45">
      <c r="H109" s="5"/>
      <c r="I109" s="5"/>
      <c r="J109" s="5"/>
      <c r="K109" s="5"/>
      <c r="M109" s="18"/>
      <c r="P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J109" s="5"/>
      <c r="AK109" s="5"/>
      <c r="AL109" s="5"/>
    </row>
    <row r="110" spans="8:38" x14ac:dyDescent="0.45">
      <c r="H110" s="5"/>
      <c r="I110" s="5"/>
      <c r="J110" s="5"/>
      <c r="K110" s="5"/>
      <c r="M110" s="18"/>
      <c r="P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J110" s="5"/>
      <c r="AK110" s="5"/>
      <c r="AL110" s="5"/>
    </row>
    <row r="111" spans="8:38" x14ac:dyDescent="0.45">
      <c r="H111" s="5"/>
      <c r="I111" s="5"/>
      <c r="J111" s="5"/>
      <c r="K111" s="5"/>
      <c r="M111" s="18"/>
      <c r="P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J111" s="5"/>
      <c r="AK111" s="5"/>
      <c r="AL111" s="5"/>
    </row>
    <row r="112" spans="8:38" x14ac:dyDescent="0.45">
      <c r="H112" s="5"/>
      <c r="I112" s="5"/>
      <c r="J112" s="5"/>
      <c r="K112" s="5"/>
      <c r="M112" s="18"/>
      <c r="P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J112" s="5"/>
      <c r="AK112" s="5"/>
      <c r="AL112" s="5"/>
    </row>
    <row r="113" spans="8:38" x14ac:dyDescent="0.45">
      <c r="H113" s="5"/>
      <c r="I113" s="5"/>
      <c r="J113" s="5"/>
      <c r="K113" s="5"/>
      <c r="M113" s="18"/>
      <c r="P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J113" s="5"/>
      <c r="AK113" s="5"/>
      <c r="AL113" s="5"/>
    </row>
    <row r="114" spans="8:38" x14ac:dyDescent="0.45">
      <c r="H114" s="5"/>
      <c r="I114" s="5"/>
      <c r="J114" s="5"/>
      <c r="K114" s="5"/>
      <c r="M114" s="18"/>
      <c r="P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J114" s="5"/>
      <c r="AK114" s="5"/>
      <c r="AL114" s="5"/>
    </row>
    <row r="115" spans="8:38" x14ac:dyDescent="0.45">
      <c r="H115" s="5"/>
      <c r="I115" s="5"/>
      <c r="J115" s="5"/>
      <c r="K115" s="5"/>
      <c r="M115" s="18"/>
      <c r="P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J115" s="5"/>
      <c r="AK115" s="5"/>
      <c r="AL115" s="5"/>
    </row>
    <row r="116" spans="8:38" x14ac:dyDescent="0.45">
      <c r="H116" s="5"/>
      <c r="I116" s="5"/>
      <c r="J116" s="5"/>
      <c r="K116" s="5"/>
      <c r="M116" s="18"/>
      <c r="P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J116" s="5"/>
      <c r="AK116" s="5"/>
      <c r="AL116" s="5"/>
    </row>
    <row r="117" spans="8:38" x14ac:dyDescent="0.45">
      <c r="H117" s="5"/>
      <c r="I117" s="5"/>
      <c r="J117" s="5"/>
      <c r="K117" s="5"/>
      <c r="M117" s="18"/>
      <c r="P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J117" s="5"/>
      <c r="AK117" s="5"/>
      <c r="AL117" s="5"/>
    </row>
    <row r="118" spans="8:38" x14ac:dyDescent="0.45">
      <c r="H118" s="5"/>
      <c r="I118" s="5"/>
      <c r="J118" s="5"/>
      <c r="K118" s="5"/>
      <c r="M118" s="18"/>
      <c r="P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J118" s="5"/>
      <c r="AK118" s="5"/>
      <c r="AL118" s="5"/>
    </row>
    <row r="119" spans="8:38" x14ac:dyDescent="0.45">
      <c r="H119" s="5"/>
      <c r="I119" s="5"/>
      <c r="J119" s="5"/>
      <c r="K119" s="5"/>
      <c r="M119" s="18"/>
      <c r="P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J119" s="5"/>
      <c r="AK119" s="5"/>
      <c r="AL119" s="5"/>
    </row>
    <row r="120" spans="8:38" x14ac:dyDescent="0.45">
      <c r="H120" s="5"/>
      <c r="I120" s="5"/>
      <c r="J120" s="5"/>
      <c r="K120" s="5"/>
      <c r="M120" s="18"/>
      <c r="P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J120" s="5"/>
      <c r="AK120" s="5"/>
      <c r="AL120" s="5"/>
    </row>
    <row r="121" spans="8:38" x14ac:dyDescent="0.45">
      <c r="H121" s="5"/>
      <c r="I121" s="5"/>
      <c r="J121" s="5"/>
      <c r="K121" s="5"/>
      <c r="M121" s="18"/>
      <c r="P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J121" s="5"/>
      <c r="AL121" s="5"/>
    </row>
    <row r="122" spans="8:38" x14ac:dyDescent="0.45">
      <c r="H122" s="5"/>
      <c r="I122" s="5"/>
      <c r="J122" s="5"/>
      <c r="K122" s="5"/>
      <c r="M122" s="18"/>
      <c r="P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J122" s="5"/>
      <c r="AL122" s="5"/>
    </row>
    <row r="123" spans="8:38" x14ac:dyDescent="0.45">
      <c r="H123" s="5"/>
      <c r="I123" s="5"/>
      <c r="J123" s="5"/>
      <c r="K123" s="5"/>
      <c r="M123" s="18"/>
      <c r="P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J123" s="5"/>
      <c r="AL123" s="5"/>
    </row>
    <row r="124" spans="8:38" x14ac:dyDescent="0.45">
      <c r="H124" s="5"/>
      <c r="I124" s="5"/>
      <c r="J124" s="5"/>
      <c r="K124" s="5"/>
      <c r="M124" s="18"/>
      <c r="P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J124" s="5"/>
      <c r="AL124" s="5"/>
    </row>
    <row r="125" spans="8:38" x14ac:dyDescent="0.45">
      <c r="M125" s="18"/>
      <c r="AL125" s="5"/>
    </row>
    <row r="126" spans="8:38" x14ac:dyDescent="0.45">
      <c r="M126" s="18"/>
      <c r="AL126" s="5"/>
    </row>
    <row r="127" spans="8:38" x14ac:dyDescent="0.45">
      <c r="M127" s="18"/>
      <c r="AL127" s="5"/>
    </row>
    <row r="128" spans="8:38" x14ac:dyDescent="0.45">
      <c r="AL128" s="5"/>
    </row>
    <row r="129" spans="38:38" x14ac:dyDescent="0.45">
      <c r="AL129" s="5"/>
    </row>
    <row r="130" spans="38:38" x14ac:dyDescent="0.45">
      <c r="AL130" s="5"/>
    </row>
    <row r="131" spans="38:38" x14ac:dyDescent="0.45">
      <c r="AL131" s="5"/>
    </row>
    <row r="132" spans="38:38" x14ac:dyDescent="0.45">
      <c r="AL132" s="5"/>
    </row>
    <row r="133" spans="38:38" x14ac:dyDescent="0.45">
      <c r="AL133" s="5"/>
    </row>
    <row r="134" spans="38:38" x14ac:dyDescent="0.45">
      <c r="AL134" s="5"/>
    </row>
    <row r="135" spans="38:38" x14ac:dyDescent="0.45">
      <c r="AL135" s="5"/>
    </row>
    <row r="136" spans="38:38" x14ac:dyDescent="0.45">
      <c r="AL136" s="5"/>
    </row>
    <row r="137" spans="38:38" x14ac:dyDescent="0.45">
      <c r="AL137" s="5"/>
    </row>
    <row r="138" spans="38:38" x14ac:dyDescent="0.45">
      <c r="AL138" s="5"/>
    </row>
    <row r="139" spans="38:38" x14ac:dyDescent="0.45">
      <c r="AL139" s="5"/>
    </row>
    <row r="140" spans="38:38" x14ac:dyDescent="0.45">
      <c r="AL140" s="5"/>
    </row>
  </sheetData>
  <conditionalFormatting sqref="AM1:AM1048576 AN31">
    <cfRule type="cellIs" dxfId="65" priority="1" operator="lessThan">
      <formula>0</formula>
    </cfRule>
  </conditionalFormatting>
  <printOptions gridLines="1"/>
  <pageMargins left="0.7" right="0.7" top="1.3958333333333333" bottom="0.75" header="0.3" footer="0.3"/>
  <pageSetup paperSize="5" scale="64" fitToHeight="0" orientation="landscape" r:id="rId1"/>
  <headerFooter>
    <oddHeader>&amp;C&amp;"-,Bold"&amp;14NORTH SHELBY WATER COMPANY
DEPRECIATION SCHEDULE 
SUMMARY SHEET
DECEMBER 31, 2021</oddHead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AN143"/>
  <sheetViews>
    <sheetView zoomScale="90" zoomScaleNormal="90" workbookViewId="0">
      <selection activeCell="K4" sqref="K4:K33"/>
    </sheetView>
  </sheetViews>
  <sheetFormatPr defaultRowHeight="14.25" x14ac:dyDescent="0.45"/>
  <cols>
    <col min="1" max="1" width="36" bestFit="1" customWidth="1"/>
    <col min="2" max="2" width="11.59765625" style="4" bestFit="1" customWidth="1"/>
    <col min="3" max="3" width="3" style="2" bestFit="1" customWidth="1"/>
    <col min="4" max="4" width="3.73046875" style="2" bestFit="1" customWidth="1"/>
    <col min="5" max="5" width="2.73046875" style="2" bestFit="1" customWidth="1"/>
    <col min="6" max="7" width="1.73046875" customWidth="1"/>
    <col min="8" max="8" width="12.1328125" bestFit="1" customWidth="1"/>
    <col min="9" max="9" width="10.3984375" bestFit="1" customWidth="1"/>
    <col min="10" max="10" width="12.59765625" bestFit="1" customWidth="1"/>
    <col min="11" max="11" width="12.1328125" bestFit="1" customWidth="1"/>
    <col min="12" max="12" width="12" style="6" bestFit="1" customWidth="1"/>
    <col min="13" max="13" width="11.59765625" style="17" bestFit="1" customWidth="1"/>
    <col min="14" max="15" width="1.73046875" customWidth="1"/>
    <col min="16" max="16" width="12.1328125" bestFit="1" customWidth="1"/>
    <col min="17" max="17" width="1.73046875" customWidth="1"/>
    <col min="18" max="18" width="11.59765625" hidden="1" customWidth="1"/>
    <col min="19" max="19" width="10.3984375" hidden="1" customWidth="1"/>
    <col min="20" max="21" width="11.1328125" hidden="1" customWidth="1"/>
    <col min="22" max="23" width="10.3984375" hidden="1" customWidth="1"/>
    <col min="24" max="24" width="10" hidden="1" customWidth="1"/>
    <col min="25" max="25" width="5.59765625" hidden="1" customWidth="1"/>
    <col min="26" max="26" width="11.1328125" hidden="1" customWidth="1"/>
    <col min="27" max="28" width="5.59765625" hidden="1" customWidth="1"/>
    <col min="29" max="29" width="5.59765625" bestFit="1" customWidth="1"/>
    <col min="30" max="31" width="11.1328125" bestFit="1" customWidth="1"/>
    <col min="32" max="32" width="11.1328125" customWidth="1"/>
    <col min="33" max="33" width="5.265625" bestFit="1" customWidth="1"/>
    <col min="34" max="34" width="5.59765625" style="6" bestFit="1" customWidth="1"/>
    <col min="35" max="35" width="13.1328125" style="6" bestFit="1" customWidth="1"/>
    <col min="36" max="36" width="2.73046875" customWidth="1"/>
    <col min="37" max="37" width="13.1328125" bestFit="1" customWidth="1"/>
    <col min="38" max="38" width="13.86328125" bestFit="1" customWidth="1"/>
    <col min="39" max="39" width="11.1328125" bestFit="1" customWidth="1"/>
    <col min="40" max="40" width="13.3984375" style="5" bestFit="1" customWidth="1"/>
  </cols>
  <sheetData>
    <row r="1" spans="1:40" s="1" customFormat="1" x14ac:dyDescent="0.45">
      <c r="B1" s="4"/>
      <c r="C1" s="2"/>
      <c r="D1" s="2"/>
      <c r="E1" s="2"/>
      <c r="H1" s="21" t="s">
        <v>0</v>
      </c>
      <c r="I1" s="21"/>
      <c r="J1" s="21"/>
      <c r="K1" s="21" t="s">
        <v>1</v>
      </c>
      <c r="L1" s="23">
        <v>2021</v>
      </c>
      <c r="M1" s="21" t="s">
        <v>16</v>
      </c>
      <c r="N1" s="21"/>
      <c r="O1" s="21"/>
      <c r="P1" s="21" t="s">
        <v>2</v>
      </c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2"/>
      <c r="AI1" s="23">
        <v>2021</v>
      </c>
      <c r="AJ1" s="21"/>
      <c r="AK1" s="1" t="s">
        <v>400</v>
      </c>
      <c r="AL1" s="21" t="s">
        <v>9</v>
      </c>
      <c r="AM1" s="21" t="s">
        <v>11</v>
      </c>
      <c r="AN1" s="56" t="s">
        <v>464</v>
      </c>
    </row>
    <row r="2" spans="1:40" s="1" customFormat="1" x14ac:dyDescent="0.45">
      <c r="B2" s="4"/>
      <c r="C2" s="2"/>
      <c r="D2" s="2"/>
      <c r="E2" s="2"/>
      <c r="H2" s="21" t="s">
        <v>3</v>
      </c>
      <c r="I2" s="21" t="s">
        <v>4</v>
      </c>
      <c r="J2" s="21" t="s">
        <v>5</v>
      </c>
      <c r="K2" s="21" t="s">
        <v>3</v>
      </c>
      <c r="L2" s="23" t="s">
        <v>399</v>
      </c>
      <c r="M2" s="21" t="s">
        <v>17</v>
      </c>
      <c r="N2" s="21"/>
      <c r="O2" s="21"/>
      <c r="P2" s="21" t="s">
        <v>6</v>
      </c>
      <c r="Q2" s="21"/>
      <c r="R2" s="21" t="s">
        <v>0</v>
      </c>
      <c r="S2" s="21">
        <v>2006</v>
      </c>
      <c r="T2" s="21">
        <v>2007</v>
      </c>
      <c r="U2" s="21">
        <v>2008</v>
      </c>
      <c r="V2" s="21">
        <v>2009</v>
      </c>
      <c r="W2" s="21">
        <v>2010</v>
      </c>
      <c r="X2" s="21">
        <v>2011</v>
      </c>
      <c r="Y2" s="21">
        <v>2012</v>
      </c>
      <c r="Z2" s="21">
        <v>2013</v>
      </c>
      <c r="AA2" s="21">
        <v>2014</v>
      </c>
      <c r="AB2" s="21">
        <v>2015</v>
      </c>
      <c r="AC2" s="21">
        <v>2016</v>
      </c>
      <c r="AD2" s="21">
        <v>2017</v>
      </c>
      <c r="AE2" s="21">
        <v>2018</v>
      </c>
      <c r="AF2" s="21">
        <v>2019</v>
      </c>
      <c r="AG2" s="21">
        <v>2020</v>
      </c>
      <c r="AH2" s="23">
        <v>2021</v>
      </c>
      <c r="AI2" s="23" t="s">
        <v>5</v>
      </c>
      <c r="AJ2" s="21"/>
      <c r="AK2" s="1" t="s">
        <v>401</v>
      </c>
      <c r="AL2" s="21" t="s">
        <v>10</v>
      </c>
      <c r="AM2" s="21" t="s">
        <v>6</v>
      </c>
      <c r="AN2" s="56" t="s">
        <v>465</v>
      </c>
    </row>
    <row r="3" spans="1:40" x14ac:dyDescent="0.45">
      <c r="A3" s="3" t="s">
        <v>320</v>
      </c>
      <c r="B3" s="28" t="s">
        <v>17</v>
      </c>
      <c r="C3" s="29" t="s">
        <v>20</v>
      </c>
    </row>
    <row r="4" spans="1:40" x14ac:dyDescent="0.45">
      <c r="A4" s="25" t="s">
        <v>321</v>
      </c>
      <c r="B4" s="26">
        <v>35125</v>
      </c>
      <c r="C4" s="27">
        <v>7</v>
      </c>
      <c r="D4" s="4" t="s">
        <v>12</v>
      </c>
      <c r="E4" s="4" t="s">
        <v>13</v>
      </c>
      <c r="H4" s="24">
        <v>23580.5</v>
      </c>
      <c r="I4" s="5"/>
      <c r="J4" s="5">
        <v>23580.5</v>
      </c>
      <c r="K4" s="5"/>
      <c r="L4" s="14"/>
      <c r="M4" s="18" t="s">
        <v>462</v>
      </c>
      <c r="P4" s="5">
        <f>+K4</f>
        <v>0</v>
      </c>
      <c r="R4" s="13">
        <v>23580.5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>
        <v>-23580.5</v>
      </c>
      <c r="AE4" s="5">
        <v>0</v>
      </c>
      <c r="AF4" s="5">
        <v>0</v>
      </c>
      <c r="AG4" s="5">
        <v>0</v>
      </c>
      <c r="AH4" s="6">
        <f>+IF(P4-AG4-S4-R4-T4-U4-V4-W4-X4-Y4-Z4-AA4-AB4-AC4-AD4-AE4-AF4&gt;1,ROUND(P4/C4,2),0)</f>
        <v>0</v>
      </c>
      <c r="AI4" s="14"/>
      <c r="AJ4" s="5"/>
      <c r="AK4" s="5">
        <f>+AL4-AI4-AH4</f>
        <v>0</v>
      </c>
      <c r="AL4" s="5">
        <f>SUM(R4:AI4)</f>
        <v>0</v>
      </c>
      <c r="AM4" s="11">
        <f t="shared" ref="AM4:AM33" si="0">+P4-AL4</f>
        <v>0</v>
      </c>
      <c r="AN4" s="5">
        <f>IF(AM4=0,AL4,0)</f>
        <v>0</v>
      </c>
    </row>
    <row r="5" spans="1:40" x14ac:dyDescent="0.45">
      <c r="A5" s="25" t="s">
        <v>322</v>
      </c>
      <c r="B5" s="26">
        <v>36371</v>
      </c>
      <c r="C5" s="27">
        <v>5</v>
      </c>
      <c r="D5" s="4" t="s">
        <v>12</v>
      </c>
      <c r="E5" s="4" t="s">
        <v>13</v>
      </c>
      <c r="H5" s="24">
        <v>4975</v>
      </c>
      <c r="I5" s="5"/>
      <c r="J5" s="5">
        <v>4975</v>
      </c>
      <c r="K5" s="5"/>
      <c r="L5" s="14"/>
      <c r="M5" s="70">
        <v>2019</v>
      </c>
      <c r="P5" s="5">
        <f t="shared" ref="P5:P33" si="1">+K5</f>
        <v>0</v>
      </c>
      <c r="R5" s="13">
        <v>4975</v>
      </c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5">
        <v>0</v>
      </c>
      <c r="AF5" s="13">
        <v>-4975</v>
      </c>
      <c r="AG5" s="5">
        <v>0</v>
      </c>
      <c r="AH5" s="6">
        <f t="shared" ref="AH5:AH33" si="2">+IF(P5-AG5-S5-R5-T5-U5-V5-W5-X5-Y5-Z5-AA5-AB5-AC5-AD5-AE5-AF5&gt;1,ROUND(P5/C5,2),0)</f>
        <v>0</v>
      </c>
      <c r="AI5" s="14"/>
      <c r="AJ5" s="5"/>
      <c r="AK5" s="5">
        <f t="shared" ref="AK5:AK33" si="3">+AL5-AI5-AH5</f>
        <v>0</v>
      </c>
      <c r="AL5" s="5">
        <f t="shared" ref="AL5:AL10" si="4">SUM(R5:AI5)</f>
        <v>0</v>
      </c>
      <c r="AM5" s="11">
        <f t="shared" si="0"/>
        <v>0</v>
      </c>
      <c r="AN5" s="5">
        <f t="shared" ref="AN5:AN33" si="5">IF(AM5=0,AL5,0)</f>
        <v>0</v>
      </c>
    </row>
    <row r="6" spans="1:40" x14ac:dyDescent="0.45">
      <c r="A6" s="25" t="s">
        <v>323</v>
      </c>
      <c r="B6" s="26">
        <v>36390</v>
      </c>
      <c r="C6" s="27">
        <v>5</v>
      </c>
      <c r="D6" s="4" t="s">
        <v>12</v>
      </c>
      <c r="E6" s="4" t="s">
        <v>13</v>
      </c>
      <c r="H6" s="24">
        <v>4000</v>
      </c>
      <c r="I6" s="5"/>
      <c r="J6" s="5">
        <v>4000</v>
      </c>
      <c r="K6" s="5"/>
      <c r="L6" s="14"/>
      <c r="M6" s="70">
        <v>2019</v>
      </c>
      <c r="P6" s="5">
        <f t="shared" si="1"/>
        <v>0</v>
      </c>
      <c r="R6" s="13">
        <v>4000</v>
      </c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5">
        <v>0</v>
      </c>
      <c r="AF6" s="13">
        <v>-4000</v>
      </c>
      <c r="AG6" s="5">
        <v>0</v>
      </c>
      <c r="AH6" s="6">
        <f t="shared" si="2"/>
        <v>0</v>
      </c>
      <c r="AI6" s="14"/>
      <c r="AJ6" s="5"/>
      <c r="AK6" s="5">
        <f t="shared" si="3"/>
        <v>0</v>
      </c>
      <c r="AL6" s="5">
        <f t="shared" si="4"/>
        <v>0</v>
      </c>
      <c r="AM6" s="11">
        <f t="shared" si="0"/>
        <v>0</v>
      </c>
      <c r="AN6" s="5">
        <f t="shared" si="5"/>
        <v>0</v>
      </c>
    </row>
    <row r="7" spans="1:40" x14ac:dyDescent="0.45">
      <c r="A7" s="25" t="s">
        <v>324</v>
      </c>
      <c r="B7" s="26">
        <v>36418</v>
      </c>
      <c r="C7" s="27">
        <v>5</v>
      </c>
      <c r="D7" s="4" t="s">
        <v>12</v>
      </c>
      <c r="E7" s="4" t="s">
        <v>13</v>
      </c>
      <c r="H7" s="24">
        <v>201.37</v>
      </c>
      <c r="I7" s="5"/>
      <c r="J7" s="5">
        <v>201.37</v>
      </c>
      <c r="K7" s="5"/>
      <c r="L7" s="14"/>
      <c r="M7" s="70">
        <v>2019</v>
      </c>
      <c r="P7" s="5">
        <f t="shared" si="1"/>
        <v>0</v>
      </c>
      <c r="R7" s="13">
        <v>201.37</v>
      </c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5">
        <v>0</v>
      </c>
      <c r="AF7" s="13">
        <v>-201.37</v>
      </c>
      <c r="AG7" s="5">
        <v>0</v>
      </c>
      <c r="AH7" s="6">
        <f t="shared" si="2"/>
        <v>0</v>
      </c>
      <c r="AI7" s="14"/>
      <c r="AJ7" s="5"/>
      <c r="AK7" s="5">
        <f t="shared" si="3"/>
        <v>0</v>
      </c>
      <c r="AL7" s="5">
        <f t="shared" si="4"/>
        <v>0</v>
      </c>
      <c r="AM7" s="11">
        <f t="shared" si="0"/>
        <v>0</v>
      </c>
      <c r="AN7" s="5">
        <f t="shared" si="5"/>
        <v>0</v>
      </c>
    </row>
    <row r="8" spans="1:40" x14ac:dyDescent="0.45">
      <c r="A8" s="25" t="s">
        <v>325</v>
      </c>
      <c r="B8" s="26">
        <v>36425</v>
      </c>
      <c r="C8" s="27">
        <v>5</v>
      </c>
      <c r="D8" s="4" t="s">
        <v>12</v>
      </c>
      <c r="E8" s="4" t="s">
        <v>13</v>
      </c>
      <c r="H8" s="24">
        <v>25594</v>
      </c>
      <c r="I8" s="5"/>
      <c r="J8" s="5">
        <v>25594</v>
      </c>
      <c r="K8" s="5"/>
      <c r="L8" s="14"/>
      <c r="M8" s="70" t="s">
        <v>437</v>
      </c>
      <c r="P8" s="5">
        <f t="shared" si="1"/>
        <v>0</v>
      </c>
      <c r="R8" s="13">
        <v>25594</v>
      </c>
      <c r="S8" s="13"/>
      <c r="T8" s="13"/>
      <c r="U8" s="13">
        <v>-25594</v>
      </c>
      <c r="V8" s="13"/>
      <c r="W8" s="13"/>
      <c r="X8" s="13"/>
      <c r="Y8" s="13"/>
      <c r="Z8" s="13"/>
      <c r="AA8" s="13"/>
      <c r="AB8" s="13"/>
      <c r="AC8" s="13"/>
      <c r="AD8" s="13"/>
      <c r="AE8" s="5">
        <v>0</v>
      </c>
      <c r="AF8" s="13"/>
      <c r="AG8" s="5">
        <v>0</v>
      </c>
      <c r="AH8" s="6">
        <f t="shared" si="2"/>
        <v>0</v>
      </c>
      <c r="AI8" s="14"/>
      <c r="AJ8" s="5"/>
      <c r="AK8" s="5">
        <f t="shared" si="3"/>
        <v>0</v>
      </c>
      <c r="AL8" s="5">
        <f t="shared" si="4"/>
        <v>0</v>
      </c>
      <c r="AM8" s="11">
        <f t="shared" si="0"/>
        <v>0</v>
      </c>
      <c r="AN8" s="5">
        <f t="shared" si="5"/>
        <v>0</v>
      </c>
    </row>
    <row r="9" spans="1:40" x14ac:dyDescent="0.45">
      <c r="A9" s="25" t="s">
        <v>326</v>
      </c>
      <c r="B9" s="26">
        <v>36439</v>
      </c>
      <c r="C9" s="27">
        <v>5</v>
      </c>
      <c r="D9" s="4" t="s">
        <v>12</v>
      </c>
      <c r="E9" s="4" t="s">
        <v>13</v>
      </c>
      <c r="H9" s="24">
        <v>125.01</v>
      </c>
      <c r="I9" s="5"/>
      <c r="J9" s="5">
        <v>125.01</v>
      </c>
      <c r="K9" s="5"/>
      <c r="L9" s="14"/>
      <c r="M9" s="70">
        <v>2019</v>
      </c>
      <c r="P9" s="5">
        <f t="shared" si="1"/>
        <v>0</v>
      </c>
      <c r="R9" s="13">
        <v>125.01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5">
        <v>0</v>
      </c>
      <c r="AF9" s="13">
        <v>-125.01</v>
      </c>
      <c r="AG9" s="5">
        <v>0</v>
      </c>
      <c r="AH9" s="6">
        <f t="shared" si="2"/>
        <v>0</v>
      </c>
      <c r="AI9" s="14"/>
      <c r="AJ9" s="5"/>
      <c r="AK9" s="5">
        <f t="shared" si="3"/>
        <v>0</v>
      </c>
      <c r="AL9" s="5">
        <f t="shared" si="4"/>
        <v>0</v>
      </c>
      <c r="AM9" s="11">
        <f t="shared" si="0"/>
        <v>0</v>
      </c>
      <c r="AN9" s="5">
        <f t="shared" si="5"/>
        <v>0</v>
      </c>
    </row>
    <row r="10" spans="1:40" x14ac:dyDescent="0.45">
      <c r="A10" s="25" t="s">
        <v>327</v>
      </c>
      <c r="B10" s="26">
        <v>36895</v>
      </c>
      <c r="C10" s="27">
        <v>5</v>
      </c>
      <c r="D10" s="4" t="s">
        <v>12</v>
      </c>
      <c r="E10" s="4" t="s">
        <v>13</v>
      </c>
      <c r="H10" s="24">
        <v>6900</v>
      </c>
      <c r="I10" s="5"/>
      <c r="J10" s="5">
        <v>6900</v>
      </c>
      <c r="K10" s="5"/>
      <c r="L10" s="14"/>
      <c r="M10" s="70" t="s">
        <v>436</v>
      </c>
      <c r="P10" s="5">
        <f t="shared" si="1"/>
        <v>0</v>
      </c>
      <c r="R10" s="13">
        <v>6210</v>
      </c>
      <c r="S10" s="13">
        <v>690</v>
      </c>
      <c r="T10" s="13"/>
      <c r="U10" s="13"/>
      <c r="V10" s="13"/>
      <c r="W10" s="13"/>
      <c r="X10" s="13">
        <v>-6900</v>
      </c>
      <c r="Y10" s="13"/>
      <c r="Z10" s="13"/>
      <c r="AA10" s="13"/>
      <c r="AB10" s="13"/>
      <c r="AC10" s="13"/>
      <c r="AD10" s="13"/>
      <c r="AE10" s="5">
        <v>0</v>
      </c>
      <c r="AF10" s="13"/>
      <c r="AG10" s="5">
        <v>0</v>
      </c>
      <c r="AH10" s="6">
        <f t="shared" si="2"/>
        <v>0</v>
      </c>
      <c r="AI10" s="14"/>
      <c r="AJ10" s="5"/>
      <c r="AK10" s="5">
        <f t="shared" si="3"/>
        <v>0</v>
      </c>
      <c r="AL10" s="5">
        <f t="shared" si="4"/>
        <v>0</v>
      </c>
      <c r="AM10" s="11">
        <f t="shared" si="0"/>
        <v>0</v>
      </c>
      <c r="AN10" s="5">
        <f t="shared" si="5"/>
        <v>0</v>
      </c>
    </row>
    <row r="11" spans="1:40" x14ac:dyDescent="0.45">
      <c r="A11" s="25" t="s">
        <v>328</v>
      </c>
      <c r="B11" s="26">
        <v>36895</v>
      </c>
      <c r="C11" s="27">
        <v>5</v>
      </c>
      <c r="D11" s="4" t="s">
        <v>12</v>
      </c>
      <c r="E11" s="4" t="s">
        <v>13</v>
      </c>
      <c r="H11" s="24">
        <v>600</v>
      </c>
      <c r="I11" s="5"/>
      <c r="J11" s="5">
        <v>600</v>
      </c>
      <c r="K11" s="5"/>
      <c r="L11" s="14"/>
      <c r="M11" s="70">
        <v>2019</v>
      </c>
      <c r="P11" s="5">
        <f t="shared" si="1"/>
        <v>0</v>
      </c>
      <c r="R11" s="13">
        <v>540</v>
      </c>
      <c r="S11" s="13">
        <v>60</v>
      </c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5">
        <v>0</v>
      </c>
      <c r="AF11" s="13">
        <v>-600</v>
      </c>
      <c r="AG11" s="5">
        <v>0</v>
      </c>
      <c r="AH11" s="6">
        <f t="shared" si="2"/>
        <v>0</v>
      </c>
      <c r="AI11" s="14"/>
      <c r="AJ11" s="5"/>
      <c r="AK11" s="5">
        <f t="shared" si="3"/>
        <v>0</v>
      </c>
      <c r="AL11" s="5">
        <f t="shared" ref="AL11:AL33" si="6">SUM(R11:AI11)</f>
        <v>0</v>
      </c>
      <c r="AM11" s="11">
        <f t="shared" si="0"/>
        <v>0</v>
      </c>
      <c r="AN11" s="5">
        <f t="shared" si="5"/>
        <v>0</v>
      </c>
    </row>
    <row r="12" spans="1:40" x14ac:dyDescent="0.45">
      <c r="A12" s="25" t="s">
        <v>329</v>
      </c>
      <c r="B12" s="26">
        <v>36913</v>
      </c>
      <c r="C12" s="27">
        <v>7</v>
      </c>
      <c r="D12" s="4" t="s">
        <v>12</v>
      </c>
      <c r="E12" s="4" t="s">
        <v>13</v>
      </c>
      <c r="H12" s="24">
        <v>7180</v>
      </c>
      <c r="I12" s="5"/>
      <c r="J12" s="5">
        <v>7180</v>
      </c>
      <c r="K12" s="5"/>
      <c r="L12" s="14"/>
      <c r="M12" s="70" t="s">
        <v>474</v>
      </c>
      <c r="P12" s="5">
        <f t="shared" si="1"/>
        <v>0</v>
      </c>
      <c r="R12" s="13">
        <v>4615.7</v>
      </c>
      <c r="S12" s="13">
        <v>1025.71</v>
      </c>
      <c r="T12" s="13">
        <v>1025.71</v>
      </c>
      <c r="U12" s="13">
        <v>512.88</v>
      </c>
      <c r="V12" s="13"/>
      <c r="W12" s="13"/>
      <c r="X12" s="13"/>
      <c r="Y12" s="13"/>
      <c r="Z12" s="13"/>
      <c r="AA12" s="13"/>
      <c r="AB12" s="13"/>
      <c r="AC12" s="13"/>
      <c r="AD12" s="13"/>
      <c r="AE12" s="13">
        <v>-7180</v>
      </c>
      <c r="AF12" s="13"/>
      <c r="AG12" s="5">
        <v>0</v>
      </c>
      <c r="AH12" s="6">
        <f t="shared" si="2"/>
        <v>0</v>
      </c>
      <c r="AI12" s="14"/>
      <c r="AJ12" s="5"/>
      <c r="AK12" s="5">
        <f t="shared" si="3"/>
        <v>0</v>
      </c>
      <c r="AL12" s="5">
        <f t="shared" si="6"/>
        <v>0</v>
      </c>
      <c r="AM12" s="11">
        <f t="shared" si="0"/>
        <v>0</v>
      </c>
      <c r="AN12" s="5">
        <f t="shared" si="5"/>
        <v>0</v>
      </c>
    </row>
    <row r="13" spans="1:40" x14ac:dyDescent="0.45">
      <c r="A13" s="25" t="s">
        <v>330</v>
      </c>
      <c r="B13" s="26"/>
      <c r="C13" s="27">
        <v>7</v>
      </c>
      <c r="D13" s="4" t="s">
        <v>12</v>
      </c>
      <c r="E13" s="4" t="s">
        <v>13</v>
      </c>
      <c r="H13" s="24">
        <v>102.37</v>
      </c>
      <c r="I13" s="5"/>
      <c r="J13" s="5"/>
      <c r="K13" s="5"/>
      <c r="L13" s="14"/>
      <c r="M13" s="70"/>
      <c r="P13" s="5">
        <f t="shared" si="1"/>
        <v>0</v>
      </c>
      <c r="R13" s="13">
        <v>65.790000000000006</v>
      </c>
      <c r="S13" s="13">
        <v>14.62</v>
      </c>
      <c r="T13" s="13">
        <v>14.62</v>
      </c>
      <c r="U13" s="13">
        <v>7.34</v>
      </c>
      <c r="V13" s="13"/>
      <c r="W13" s="13"/>
      <c r="X13" s="13"/>
      <c r="Y13" s="13"/>
      <c r="Z13" s="13"/>
      <c r="AA13" s="13"/>
      <c r="AB13" s="13"/>
      <c r="AC13" s="13"/>
      <c r="AD13" s="13"/>
      <c r="AE13" s="5">
        <v>0</v>
      </c>
      <c r="AF13" s="13"/>
      <c r="AG13" s="5">
        <v>0</v>
      </c>
      <c r="AH13" s="6">
        <f t="shared" si="2"/>
        <v>0</v>
      </c>
      <c r="AI13" s="14"/>
      <c r="AJ13" s="5"/>
      <c r="AK13" s="5">
        <f t="shared" si="3"/>
        <v>102.37000000000002</v>
      </c>
      <c r="AL13" s="5">
        <f t="shared" si="6"/>
        <v>102.37000000000002</v>
      </c>
      <c r="AM13" s="11">
        <f t="shared" si="0"/>
        <v>-102.37000000000002</v>
      </c>
      <c r="AN13" s="5">
        <f t="shared" si="5"/>
        <v>0</v>
      </c>
    </row>
    <row r="14" spans="1:40" x14ac:dyDescent="0.45">
      <c r="A14" s="25" t="s">
        <v>331</v>
      </c>
      <c r="B14" s="26">
        <v>37026</v>
      </c>
      <c r="C14" s="27">
        <v>5</v>
      </c>
      <c r="D14" s="4" t="s">
        <v>12</v>
      </c>
      <c r="E14" s="4" t="s">
        <v>13</v>
      </c>
      <c r="H14" s="24">
        <v>20458</v>
      </c>
      <c r="I14" s="5"/>
      <c r="J14" s="5">
        <v>20458</v>
      </c>
      <c r="K14" s="5"/>
      <c r="L14" s="14"/>
      <c r="M14" s="70" t="s">
        <v>435</v>
      </c>
      <c r="P14" s="5">
        <f t="shared" si="1"/>
        <v>0</v>
      </c>
      <c r="R14" s="13">
        <v>18412.2</v>
      </c>
      <c r="S14" s="13">
        <v>2045.8</v>
      </c>
      <c r="T14" s="13">
        <v>-20458</v>
      </c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5">
        <v>0</v>
      </c>
      <c r="AF14" s="13"/>
      <c r="AG14" s="5">
        <v>0</v>
      </c>
      <c r="AH14" s="6">
        <f t="shared" si="2"/>
        <v>0</v>
      </c>
      <c r="AI14" s="14"/>
      <c r="AJ14" s="5"/>
      <c r="AK14" s="5">
        <f t="shared" si="3"/>
        <v>0</v>
      </c>
      <c r="AL14" s="5">
        <f t="shared" si="6"/>
        <v>0</v>
      </c>
      <c r="AM14" s="11">
        <f t="shared" si="0"/>
        <v>0</v>
      </c>
      <c r="AN14" s="5">
        <f t="shared" si="5"/>
        <v>0</v>
      </c>
    </row>
    <row r="15" spans="1:40" x14ac:dyDescent="0.45">
      <c r="A15" s="25" t="s">
        <v>332</v>
      </c>
      <c r="B15" s="26">
        <v>37204</v>
      </c>
      <c r="C15" s="27">
        <v>3</v>
      </c>
      <c r="D15" s="4" t="s">
        <v>12</v>
      </c>
      <c r="E15" s="4" t="s">
        <v>13</v>
      </c>
      <c r="H15" s="24">
        <v>959.43</v>
      </c>
      <c r="I15" s="5"/>
      <c r="J15" s="5">
        <v>959.43</v>
      </c>
      <c r="K15" s="5"/>
      <c r="L15" s="14"/>
      <c r="M15" s="70">
        <v>2019</v>
      </c>
      <c r="P15" s="5">
        <f t="shared" si="1"/>
        <v>0</v>
      </c>
      <c r="R15" s="13">
        <v>959.43</v>
      </c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5">
        <v>0</v>
      </c>
      <c r="AF15" s="13">
        <v>-959.43</v>
      </c>
      <c r="AG15" s="5">
        <v>0</v>
      </c>
      <c r="AH15" s="6">
        <f t="shared" si="2"/>
        <v>0</v>
      </c>
      <c r="AI15" s="14"/>
      <c r="AJ15" s="5"/>
      <c r="AK15" s="5">
        <f t="shared" si="3"/>
        <v>0</v>
      </c>
      <c r="AL15" s="5">
        <f t="shared" si="6"/>
        <v>0</v>
      </c>
      <c r="AM15" s="11">
        <f t="shared" si="0"/>
        <v>0</v>
      </c>
      <c r="AN15" s="5">
        <f t="shared" si="5"/>
        <v>0</v>
      </c>
    </row>
    <row r="16" spans="1:40" x14ac:dyDescent="0.45">
      <c r="A16" s="25" t="s">
        <v>333</v>
      </c>
      <c r="B16" s="26">
        <v>37222</v>
      </c>
      <c r="C16" s="27">
        <v>3</v>
      </c>
      <c r="D16" s="4" t="s">
        <v>12</v>
      </c>
      <c r="E16" s="4" t="s">
        <v>13</v>
      </c>
      <c r="H16" s="24">
        <v>1350</v>
      </c>
      <c r="I16" s="5"/>
      <c r="J16" s="5">
        <v>1350</v>
      </c>
      <c r="K16" s="5"/>
      <c r="L16" s="14"/>
      <c r="M16" s="70">
        <v>2019</v>
      </c>
      <c r="P16" s="5">
        <f t="shared" si="1"/>
        <v>0</v>
      </c>
      <c r="R16" s="13">
        <v>1350</v>
      </c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5">
        <v>0</v>
      </c>
      <c r="AF16" s="13">
        <v>-1350</v>
      </c>
      <c r="AG16" s="5">
        <v>0</v>
      </c>
      <c r="AH16" s="6">
        <f t="shared" si="2"/>
        <v>0</v>
      </c>
      <c r="AI16" s="14"/>
      <c r="AJ16" s="5"/>
      <c r="AK16" s="5">
        <f t="shared" si="3"/>
        <v>0</v>
      </c>
      <c r="AL16" s="5">
        <f t="shared" si="6"/>
        <v>0</v>
      </c>
      <c r="AM16" s="11">
        <f t="shared" si="0"/>
        <v>0</v>
      </c>
      <c r="AN16" s="5">
        <f t="shared" si="5"/>
        <v>0</v>
      </c>
    </row>
    <row r="17" spans="1:40" x14ac:dyDescent="0.45">
      <c r="A17" s="25" t="s">
        <v>334</v>
      </c>
      <c r="B17" s="26">
        <v>37262</v>
      </c>
      <c r="C17" s="27">
        <v>5</v>
      </c>
      <c r="D17" s="4" t="s">
        <v>12</v>
      </c>
      <c r="E17" s="4" t="s">
        <v>13</v>
      </c>
      <c r="H17" s="24">
        <v>2108.3200000000002</v>
      </c>
      <c r="I17" s="5"/>
      <c r="J17" s="5">
        <v>2108.3200000000002</v>
      </c>
      <c r="K17" s="5"/>
      <c r="L17" s="14"/>
      <c r="M17" s="70" t="s">
        <v>435</v>
      </c>
      <c r="P17" s="5">
        <f t="shared" si="1"/>
        <v>0</v>
      </c>
      <c r="R17" s="13">
        <v>1665.56</v>
      </c>
      <c r="S17" s="13">
        <v>295.16000000000003</v>
      </c>
      <c r="T17" s="13">
        <v>147.6</v>
      </c>
      <c r="U17" s="13">
        <v>-2108.3200000000002</v>
      </c>
      <c r="V17" s="13"/>
      <c r="W17" s="13"/>
      <c r="X17" s="13"/>
      <c r="Y17" s="13"/>
      <c r="Z17" s="13"/>
      <c r="AA17" s="13"/>
      <c r="AB17" s="13"/>
      <c r="AC17" s="13"/>
      <c r="AD17" s="13"/>
      <c r="AE17" s="5">
        <v>0</v>
      </c>
      <c r="AF17" s="13"/>
      <c r="AG17" s="5">
        <v>0</v>
      </c>
      <c r="AH17" s="6">
        <f t="shared" si="2"/>
        <v>0</v>
      </c>
      <c r="AI17" s="14"/>
      <c r="AJ17" s="5"/>
      <c r="AK17" s="5">
        <f t="shared" si="3"/>
        <v>0</v>
      </c>
      <c r="AL17" s="5">
        <f t="shared" si="6"/>
        <v>0</v>
      </c>
      <c r="AM17" s="11">
        <f t="shared" si="0"/>
        <v>0</v>
      </c>
      <c r="AN17" s="5">
        <f t="shared" si="5"/>
        <v>0</v>
      </c>
    </row>
    <row r="18" spans="1:40" x14ac:dyDescent="0.45">
      <c r="A18" s="25" t="s">
        <v>335</v>
      </c>
      <c r="B18" s="26">
        <v>37264</v>
      </c>
      <c r="C18" s="27">
        <v>5</v>
      </c>
      <c r="D18" s="4" t="s">
        <v>12</v>
      </c>
      <c r="E18" s="4" t="s">
        <v>13</v>
      </c>
      <c r="H18" s="24">
        <v>2152</v>
      </c>
      <c r="I18" s="5"/>
      <c r="J18" s="5">
        <v>2152</v>
      </c>
      <c r="K18" s="5"/>
      <c r="L18" s="14"/>
      <c r="M18" s="70">
        <v>2019</v>
      </c>
      <c r="P18" s="5">
        <f t="shared" si="1"/>
        <v>0</v>
      </c>
      <c r="R18" s="13">
        <v>1700.08</v>
      </c>
      <c r="S18" s="13">
        <v>301.27999999999997</v>
      </c>
      <c r="T18" s="13">
        <v>150.63999999999999</v>
      </c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5">
        <v>0</v>
      </c>
      <c r="AF18" s="13">
        <v>-2152</v>
      </c>
      <c r="AG18" s="5">
        <v>0</v>
      </c>
      <c r="AH18" s="6">
        <f t="shared" si="2"/>
        <v>0</v>
      </c>
      <c r="AI18" s="14"/>
      <c r="AJ18" s="5"/>
      <c r="AK18" s="5">
        <f t="shared" si="3"/>
        <v>0</v>
      </c>
      <c r="AL18" s="5">
        <f t="shared" si="6"/>
        <v>0</v>
      </c>
      <c r="AM18" s="11">
        <f t="shared" si="0"/>
        <v>0</v>
      </c>
      <c r="AN18" s="5">
        <f t="shared" si="5"/>
        <v>0</v>
      </c>
    </row>
    <row r="19" spans="1:40" x14ac:dyDescent="0.45">
      <c r="A19" s="25" t="s">
        <v>348</v>
      </c>
      <c r="B19" s="26">
        <v>37644</v>
      </c>
      <c r="C19" s="27">
        <v>5</v>
      </c>
      <c r="D19" s="4" t="s">
        <v>12</v>
      </c>
      <c r="E19" s="4" t="s">
        <v>13</v>
      </c>
      <c r="H19" s="24">
        <v>22003</v>
      </c>
      <c r="I19" s="5"/>
      <c r="J19" s="5">
        <v>22003</v>
      </c>
      <c r="K19" s="5"/>
      <c r="L19" s="14"/>
      <c r="M19" s="70">
        <v>2019</v>
      </c>
      <c r="P19" s="5">
        <f t="shared" si="1"/>
        <v>0</v>
      </c>
      <c r="R19" s="13">
        <v>11001.5</v>
      </c>
      <c r="S19" s="13">
        <v>4400.6000000000004</v>
      </c>
      <c r="T19" s="13">
        <v>4400.6000000000004</v>
      </c>
      <c r="U19" s="13">
        <v>2200.3000000000002</v>
      </c>
      <c r="V19" s="13"/>
      <c r="W19" s="13"/>
      <c r="X19" s="13"/>
      <c r="Y19" s="13"/>
      <c r="Z19" s="13"/>
      <c r="AA19" s="13"/>
      <c r="AB19" s="13"/>
      <c r="AC19" s="13"/>
      <c r="AD19" s="13"/>
      <c r="AE19" s="5">
        <v>0</v>
      </c>
      <c r="AF19" s="13">
        <v>-22003</v>
      </c>
      <c r="AG19" s="5">
        <v>0</v>
      </c>
      <c r="AH19" s="6">
        <f t="shared" si="2"/>
        <v>0</v>
      </c>
      <c r="AI19" s="14"/>
      <c r="AJ19" s="5"/>
      <c r="AK19" s="5">
        <f t="shared" si="3"/>
        <v>0</v>
      </c>
      <c r="AL19" s="5">
        <f t="shared" si="6"/>
        <v>0</v>
      </c>
      <c r="AM19" s="11">
        <f t="shared" si="0"/>
        <v>0</v>
      </c>
      <c r="AN19" s="5">
        <f t="shared" si="5"/>
        <v>0</v>
      </c>
    </row>
    <row r="20" spans="1:40" x14ac:dyDescent="0.45">
      <c r="A20" s="25" t="s">
        <v>336</v>
      </c>
      <c r="B20" s="26">
        <v>37659</v>
      </c>
      <c r="C20" s="27">
        <v>3</v>
      </c>
      <c r="D20" s="4" t="s">
        <v>12</v>
      </c>
      <c r="E20" s="4" t="s">
        <v>13</v>
      </c>
      <c r="H20" s="24">
        <v>400</v>
      </c>
      <c r="I20" s="5"/>
      <c r="J20" s="5">
        <v>400</v>
      </c>
      <c r="K20" s="5"/>
      <c r="L20" s="14"/>
      <c r="M20" s="70">
        <v>2019</v>
      </c>
      <c r="P20" s="5">
        <f t="shared" si="1"/>
        <v>0</v>
      </c>
      <c r="R20" s="13">
        <v>333.33</v>
      </c>
      <c r="S20" s="13">
        <v>66.67</v>
      </c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5">
        <v>0</v>
      </c>
      <c r="AF20" s="13">
        <v>-400</v>
      </c>
      <c r="AG20" s="5">
        <v>0</v>
      </c>
      <c r="AH20" s="6">
        <f t="shared" si="2"/>
        <v>0</v>
      </c>
      <c r="AI20" s="14"/>
      <c r="AJ20" s="5"/>
      <c r="AK20" s="5">
        <f t="shared" si="3"/>
        <v>0</v>
      </c>
      <c r="AL20" s="5">
        <f t="shared" si="6"/>
        <v>0</v>
      </c>
      <c r="AM20" s="11">
        <f t="shared" si="0"/>
        <v>0</v>
      </c>
      <c r="AN20" s="5">
        <f t="shared" si="5"/>
        <v>0</v>
      </c>
    </row>
    <row r="21" spans="1:40" x14ac:dyDescent="0.45">
      <c r="A21" s="25" t="s">
        <v>337</v>
      </c>
      <c r="B21" s="26">
        <v>37742</v>
      </c>
      <c r="C21" s="27">
        <v>3</v>
      </c>
      <c r="D21" s="4" t="s">
        <v>12</v>
      </c>
      <c r="E21" s="4" t="s">
        <v>13</v>
      </c>
      <c r="H21" s="24">
        <v>1906.79</v>
      </c>
      <c r="I21" s="5"/>
      <c r="J21" s="5">
        <v>1906.79</v>
      </c>
      <c r="K21" s="5"/>
      <c r="L21" s="14"/>
      <c r="M21" s="70">
        <v>2019</v>
      </c>
      <c r="P21" s="5">
        <f t="shared" si="1"/>
        <v>0</v>
      </c>
      <c r="R21" s="13">
        <v>1589</v>
      </c>
      <c r="S21" s="13">
        <v>317.79000000000002</v>
      </c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5">
        <v>0</v>
      </c>
      <c r="AF21" s="13">
        <v>-1906.79</v>
      </c>
      <c r="AG21" s="5">
        <v>0</v>
      </c>
      <c r="AH21" s="6">
        <f t="shared" si="2"/>
        <v>0</v>
      </c>
      <c r="AI21" s="14"/>
      <c r="AJ21" s="5"/>
      <c r="AK21" s="5">
        <f t="shared" si="3"/>
        <v>0</v>
      </c>
      <c r="AL21" s="5">
        <f t="shared" si="6"/>
        <v>0</v>
      </c>
      <c r="AM21" s="11">
        <f t="shared" si="0"/>
        <v>0</v>
      </c>
      <c r="AN21" s="5">
        <f t="shared" si="5"/>
        <v>0</v>
      </c>
    </row>
    <row r="22" spans="1:40" x14ac:dyDescent="0.45">
      <c r="A22" s="25" t="s">
        <v>335</v>
      </c>
      <c r="B22" s="26">
        <v>37774</v>
      </c>
      <c r="C22" s="27">
        <v>3</v>
      </c>
      <c r="D22" s="4" t="s">
        <v>12</v>
      </c>
      <c r="E22" s="4" t="s">
        <v>13</v>
      </c>
      <c r="H22" s="24">
        <v>2000</v>
      </c>
      <c r="I22" s="5"/>
      <c r="J22" s="5">
        <v>2000</v>
      </c>
      <c r="K22" s="5"/>
      <c r="L22" s="14"/>
      <c r="M22" s="70">
        <v>2019</v>
      </c>
      <c r="P22" s="5">
        <f t="shared" si="1"/>
        <v>0</v>
      </c>
      <c r="R22" s="13">
        <v>1666.67</v>
      </c>
      <c r="S22" s="13">
        <v>333.33</v>
      </c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5">
        <v>0</v>
      </c>
      <c r="AF22" s="13">
        <v>-2000</v>
      </c>
      <c r="AG22" s="5">
        <v>0</v>
      </c>
      <c r="AH22" s="6">
        <f t="shared" si="2"/>
        <v>0</v>
      </c>
      <c r="AI22" s="14"/>
      <c r="AJ22" s="5"/>
      <c r="AK22" s="5">
        <f t="shared" si="3"/>
        <v>0</v>
      </c>
      <c r="AL22" s="5">
        <f t="shared" si="6"/>
        <v>0</v>
      </c>
      <c r="AM22" s="11">
        <f t="shared" si="0"/>
        <v>0</v>
      </c>
      <c r="AN22" s="5">
        <f t="shared" si="5"/>
        <v>0</v>
      </c>
    </row>
    <row r="23" spans="1:40" x14ac:dyDescent="0.45">
      <c r="A23" s="25" t="s">
        <v>339</v>
      </c>
      <c r="B23" s="71" t="s">
        <v>473</v>
      </c>
      <c r="C23" s="27">
        <v>7</v>
      </c>
      <c r="D23" s="4" t="s">
        <v>12</v>
      </c>
      <c r="E23" s="4" t="s">
        <v>13</v>
      </c>
      <c r="H23" s="24">
        <v>3150</v>
      </c>
      <c r="I23" s="5"/>
      <c r="J23" s="5">
        <v>3150</v>
      </c>
      <c r="K23" s="5"/>
      <c r="L23" s="14"/>
      <c r="M23" s="70" t="s">
        <v>474</v>
      </c>
      <c r="P23" s="5">
        <f t="shared" si="1"/>
        <v>0</v>
      </c>
      <c r="R23" s="13">
        <v>675</v>
      </c>
      <c r="S23" s="13">
        <v>450</v>
      </c>
      <c r="T23" s="13">
        <v>450</v>
      </c>
      <c r="U23" s="13">
        <v>450</v>
      </c>
      <c r="V23" s="13">
        <v>450</v>
      </c>
      <c r="W23" s="13">
        <v>450</v>
      </c>
      <c r="X23" s="13">
        <v>225</v>
      </c>
      <c r="Y23" s="13"/>
      <c r="Z23" s="13"/>
      <c r="AA23" s="13"/>
      <c r="AB23" s="13"/>
      <c r="AC23" s="13"/>
      <c r="AD23" s="13"/>
      <c r="AE23" s="13">
        <v>-3150</v>
      </c>
      <c r="AF23" s="13"/>
      <c r="AG23" s="5">
        <v>0</v>
      </c>
      <c r="AH23" s="6">
        <f t="shared" si="2"/>
        <v>0</v>
      </c>
      <c r="AI23" s="14"/>
      <c r="AJ23" s="5"/>
      <c r="AK23" s="5">
        <f t="shared" si="3"/>
        <v>0</v>
      </c>
      <c r="AL23" s="5">
        <f t="shared" si="6"/>
        <v>0</v>
      </c>
      <c r="AM23" s="11">
        <f t="shared" si="0"/>
        <v>0</v>
      </c>
      <c r="AN23" s="5">
        <f t="shared" si="5"/>
        <v>0</v>
      </c>
    </row>
    <row r="24" spans="1:40" x14ac:dyDescent="0.45">
      <c r="A24" s="25" t="s">
        <v>340</v>
      </c>
      <c r="B24" s="26">
        <v>38126</v>
      </c>
      <c r="C24" s="27">
        <v>3</v>
      </c>
      <c r="D24" s="4" t="s">
        <v>12</v>
      </c>
      <c r="E24" s="4" t="s">
        <v>13</v>
      </c>
      <c r="H24" s="24">
        <v>3000</v>
      </c>
      <c r="I24" s="5"/>
      <c r="J24" s="5">
        <v>3000</v>
      </c>
      <c r="K24" s="5"/>
      <c r="L24" s="14"/>
      <c r="M24" s="70" t="s">
        <v>435</v>
      </c>
      <c r="P24" s="5">
        <f t="shared" si="1"/>
        <v>0</v>
      </c>
      <c r="R24" s="13">
        <v>1500</v>
      </c>
      <c r="S24" s="13">
        <v>1000</v>
      </c>
      <c r="T24" s="13">
        <v>500</v>
      </c>
      <c r="U24" s="13">
        <v>-3000</v>
      </c>
      <c r="V24" s="13"/>
      <c r="W24" s="13"/>
      <c r="X24" s="13"/>
      <c r="Y24" s="13"/>
      <c r="Z24" s="13"/>
      <c r="AA24" s="13"/>
      <c r="AB24" s="13"/>
      <c r="AC24" s="13"/>
      <c r="AD24" s="13"/>
      <c r="AE24" s="5">
        <v>0</v>
      </c>
      <c r="AF24" s="13"/>
      <c r="AG24" s="5">
        <v>0</v>
      </c>
      <c r="AH24" s="6">
        <f t="shared" si="2"/>
        <v>0</v>
      </c>
      <c r="AI24" s="14"/>
      <c r="AJ24" s="5"/>
      <c r="AK24" s="5">
        <f t="shared" si="3"/>
        <v>0</v>
      </c>
      <c r="AL24" s="5">
        <f t="shared" si="6"/>
        <v>0</v>
      </c>
      <c r="AM24" s="11">
        <f t="shared" si="0"/>
        <v>0</v>
      </c>
      <c r="AN24" s="5">
        <f t="shared" si="5"/>
        <v>0</v>
      </c>
    </row>
    <row r="25" spans="1:40" x14ac:dyDescent="0.45">
      <c r="A25" s="25" t="s">
        <v>338</v>
      </c>
      <c r="B25" s="26">
        <v>37995</v>
      </c>
      <c r="C25" s="27">
        <v>3</v>
      </c>
      <c r="D25" s="4" t="s">
        <v>12</v>
      </c>
      <c r="E25" s="4" t="s">
        <v>13</v>
      </c>
      <c r="H25" s="24">
        <v>500</v>
      </c>
      <c r="I25" s="5"/>
      <c r="J25" s="5">
        <v>500</v>
      </c>
      <c r="K25" s="5"/>
      <c r="L25" s="14"/>
      <c r="M25" s="70">
        <v>2019</v>
      </c>
      <c r="P25" s="5">
        <f t="shared" si="1"/>
        <v>0</v>
      </c>
      <c r="R25" s="13">
        <v>250</v>
      </c>
      <c r="S25" s="13">
        <v>166.67</v>
      </c>
      <c r="T25" s="13">
        <v>83.33</v>
      </c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5">
        <v>0</v>
      </c>
      <c r="AF25" s="13">
        <v>-500</v>
      </c>
      <c r="AG25" s="5">
        <v>0</v>
      </c>
      <c r="AH25" s="6">
        <f t="shared" si="2"/>
        <v>0</v>
      </c>
      <c r="AI25" s="14"/>
      <c r="AJ25" s="5"/>
      <c r="AK25" s="5">
        <f t="shared" si="3"/>
        <v>-5.6843418860808015E-14</v>
      </c>
      <c r="AL25" s="5">
        <f t="shared" si="6"/>
        <v>-5.6843418860808015E-14</v>
      </c>
      <c r="AM25" s="11">
        <f t="shared" si="0"/>
        <v>5.6843418860808015E-14</v>
      </c>
      <c r="AN25" s="5">
        <f t="shared" si="5"/>
        <v>0</v>
      </c>
    </row>
    <row r="26" spans="1:40" x14ac:dyDescent="0.45">
      <c r="A26" s="25" t="s">
        <v>341</v>
      </c>
      <c r="B26" s="26">
        <v>38302</v>
      </c>
      <c r="C26" s="27">
        <v>5</v>
      </c>
      <c r="D26" s="4" t="s">
        <v>12</v>
      </c>
      <c r="E26" s="4" t="s">
        <v>13</v>
      </c>
      <c r="H26" s="24">
        <v>6916.1</v>
      </c>
      <c r="I26" s="5"/>
      <c r="J26" s="5">
        <v>6916.1</v>
      </c>
      <c r="K26" s="5"/>
      <c r="L26" s="14"/>
      <c r="M26" s="70" t="s">
        <v>462</v>
      </c>
      <c r="P26" s="5">
        <f t="shared" si="1"/>
        <v>0</v>
      </c>
      <c r="R26" s="13">
        <v>2057.16</v>
      </c>
      <c r="S26" s="13">
        <v>1383.22</v>
      </c>
      <c r="T26" s="13">
        <v>1383.22</v>
      </c>
      <c r="U26" s="13">
        <v>1383.22</v>
      </c>
      <c r="V26" s="13">
        <v>709.28</v>
      </c>
      <c r="W26" s="13"/>
      <c r="X26" s="13"/>
      <c r="Y26" s="13"/>
      <c r="Z26" s="13"/>
      <c r="AA26" s="13"/>
      <c r="AB26" s="13"/>
      <c r="AC26" s="13"/>
      <c r="AD26" s="13">
        <v>-6916.1</v>
      </c>
      <c r="AE26" s="5">
        <v>0</v>
      </c>
      <c r="AF26" s="13"/>
      <c r="AG26" s="5">
        <v>0</v>
      </c>
      <c r="AH26" s="6">
        <f t="shared" si="2"/>
        <v>0</v>
      </c>
      <c r="AI26" s="14"/>
      <c r="AJ26" s="5"/>
      <c r="AK26" s="5">
        <f t="shared" si="3"/>
        <v>0</v>
      </c>
      <c r="AL26" s="5">
        <f t="shared" si="6"/>
        <v>0</v>
      </c>
      <c r="AM26" s="11">
        <f t="shared" si="0"/>
        <v>0</v>
      </c>
      <c r="AN26" s="5">
        <f t="shared" si="5"/>
        <v>0</v>
      </c>
    </row>
    <row r="27" spans="1:40" x14ac:dyDescent="0.45">
      <c r="A27" s="25" t="s">
        <v>342</v>
      </c>
      <c r="B27" s="26">
        <v>38413</v>
      </c>
      <c r="C27" s="27">
        <v>5</v>
      </c>
      <c r="D27" s="4" t="s">
        <v>12</v>
      </c>
      <c r="E27" s="4" t="s">
        <v>13</v>
      </c>
      <c r="H27" s="24">
        <v>3745</v>
      </c>
      <c r="I27" s="5"/>
      <c r="J27" s="5">
        <v>3745</v>
      </c>
      <c r="K27" s="5"/>
      <c r="L27" s="14"/>
      <c r="M27" s="70">
        <v>2019</v>
      </c>
      <c r="P27" s="5">
        <f t="shared" si="1"/>
        <v>0</v>
      </c>
      <c r="R27" s="13">
        <v>374.5</v>
      </c>
      <c r="S27" s="13">
        <v>749</v>
      </c>
      <c r="T27" s="13">
        <v>749</v>
      </c>
      <c r="U27" s="13">
        <v>749</v>
      </c>
      <c r="V27" s="13">
        <v>749</v>
      </c>
      <c r="W27" s="13">
        <v>374.5</v>
      </c>
      <c r="X27" s="13"/>
      <c r="Y27" s="13"/>
      <c r="Z27" s="13"/>
      <c r="AA27" s="13"/>
      <c r="AB27" s="13"/>
      <c r="AC27" s="13"/>
      <c r="AD27" s="13"/>
      <c r="AE27" s="5">
        <v>0</v>
      </c>
      <c r="AF27" s="13">
        <v>-3745</v>
      </c>
      <c r="AG27" s="5">
        <v>0</v>
      </c>
      <c r="AH27" s="6">
        <f t="shared" si="2"/>
        <v>0</v>
      </c>
      <c r="AI27" s="14"/>
      <c r="AJ27" s="5"/>
      <c r="AK27" s="5">
        <f t="shared" si="3"/>
        <v>0</v>
      </c>
      <c r="AL27" s="5">
        <f t="shared" si="6"/>
        <v>0</v>
      </c>
      <c r="AM27" s="11">
        <f t="shared" si="0"/>
        <v>0</v>
      </c>
      <c r="AN27" s="5">
        <f t="shared" si="5"/>
        <v>0</v>
      </c>
    </row>
    <row r="28" spans="1:40" x14ac:dyDescent="0.45">
      <c r="A28" s="25" t="s">
        <v>343</v>
      </c>
      <c r="B28" s="26">
        <v>38449</v>
      </c>
      <c r="C28" s="27">
        <v>5</v>
      </c>
      <c r="D28" s="4" t="s">
        <v>12</v>
      </c>
      <c r="E28" s="4" t="s">
        <v>13</v>
      </c>
      <c r="H28" s="24">
        <v>19484</v>
      </c>
      <c r="I28" s="5"/>
      <c r="J28" s="5">
        <v>19484</v>
      </c>
      <c r="K28" s="5"/>
      <c r="L28" s="14"/>
      <c r="M28" s="70">
        <v>2019</v>
      </c>
      <c r="P28" s="5">
        <f t="shared" si="1"/>
        <v>0</v>
      </c>
      <c r="R28" s="13">
        <v>1948.4</v>
      </c>
      <c r="S28" s="13">
        <v>3896.8</v>
      </c>
      <c r="T28" s="13">
        <v>3896.8</v>
      </c>
      <c r="U28" s="13">
        <v>3896.8</v>
      </c>
      <c r="V28" s="13">
        <v>3896.8</v>
      </c>
      <c r="W28" s="13">
        <v>1948.4</v>
      </c>
      <c r="X28" s="13"/>
      <c r="Y28" s="13"/>
      <c r="Z28" s="13"/>
      <c r="AA28" s="13"/>
      <c r="AB28" s="13"/>
      <c r="AC28" s="13"/>
      <c r="AD28" s="13"/>
      <c r="AE28" s="5">
        <v>0</v>
      </c>
      <c r="AF28" s="13">
        <v>-19484</v>
      </c>
      <c r="AG28" s="5">
        <v>0</v>
      </c>
      <c r="AH28" s="6">
        <f t="shared" si="2"/>
        <v>0</v>
      </c>
      <c r="AI28" s="14"/>
      <c r="AJ28" s="5"/>
      <c r="AK28" s="5">
        <f t="shared" si="3"/>
        <v>0</v>
      </c>
      <c r="AL28" s="5">
        <f t="shared" si="6"/>
        <v>0</v>
      </c>
      <c r="AM28" s="11">
        <f t="shared" si="0"/>
        <v>0</v>
      </c>
      <c r="AN28" s="5">
        <f t="shared" si="5"/>
        <v>0</v>
      </c>
    </row>
    <row r="29" spans="1:40" x14ac:dyDescent="0.45">
      <c r="A29" s="25" t="s">
        <v>344</v>
      </c>
      <c r="B29" s="26">
        <v>38456</v>
      </c>
      <c r="C29" s="27">
        <v>5</v>
      </c>
      <c r="D29" s="4" t="s">
        <v>12</v>
      </c>
      <c r="E29" s="4" t="s">
        <v>13</v>
      </c>
      <c r="H29" s="24">
        <v>75</v>
      </c>
      <c r="I29" s="5"/>
      <c r="J29" s="5">
        <v>75</v>
      </c>
      <c r="K29" s="5"/>
      <c r="L29" s="14"/>
      <c r="M29" s="70">
        <v>2019</v>
      </c>
      <c r="P29" s="5">
        <f t="shared" si="1"/>
        <v>0</v>
      </c>
      <c r="R29" s="13">
        <v>7.5</v>
      </c>
      <c r="S29" s="13">
        <v>15</v>
      </c>
      <c r="T29" s="13">
        <v>15</v>
      </c>
      <c r="U29" s="13">
        <v>15</v>
      </c>
      <c r="V29" s="13">
        <v>15</v>
      </c>
      <c r="W29" s="13">
        <v>7.5</v>
      </c>
      <c r="X29" s="13"/>
      <c r="Y29" s="13"/>
      <c r="Z29" s="13"/>
      <c r="AA29" s="13"/>
      <c r="AB29" s="13"/>
      <c r="AC29" s="13"/>
      <c r="AD29" s="13"/>
      <c r="AE29" s="5">
        <v>0</v>
      </c>
      <c r="AF29" s="13">
        <v>-75</v>
      </c>
      <c r="AG29" s="5">
        <v>0</v>
      </c>
      <c r="AH29" s="6">
        <f t="shared" si="2"/>
        <v>0</v>
      </c>
      <c r="AI29" s="14"/>
      <c r="AJ29" s="5"/>
      <c r="AK29" s="5">
        <f t="shared" si="3"/>
        <v>0</v>
      </c>
      <c r="AL29" s="5">
        <f t="shared" si="6"/>
        <v>0</v>
      </c>
      <c r="AM29" s="11">
        <f t="shared" si="0"/>
        <v>0</v>
      </c>
      <c r="AN29" s="5">
        <f t="shared" si="5"/>
        <v>0</v>
      </c>
    </row>
    <row r="30" spans="1:40" x14ac:dyDescent="0.45">
      <c r="A30" s="25" t="s">
        <v>345</v>
      </c>
      <c r="B30" s="26">
        <v>38523</v>
      </c>
      <c r="C30" s="27">
        <v>5</v>
      </c>
      <c r="D30" s="4" t="s">
        <v>12</v>
      </c>
      <c r="E30" s="4" t="s">
        <v>13</v>
      </c>
      <c r="H30" s="24">
        <v>24222.77</v>
      </c>
      <c r="I30" s="5"/>
      <c r="J30" s="5">
        <v>24222.77</v>
      </c>
      <c r="K30" s="5"/>
      <c r="L30" s="14"/>
      <c r="M30" s="70" t="s">
        <v>434</v>
      </c>
      <c r="P30" s="5">
        <f t="shared" si="1"/>
        <v>0</v>
      </c>
      <c r="R30" s="13">
        <v>2422.2800000000002</v>
      </c>
      <c r="S30" s="13">
        <v>4844.55</v>
      </c>
      <c r="T30" s="13">
        <v>4844.55</v>
      </c>
      <c r="U30" s="13">
        <v>4844.55</v>
      </c>
      <c r="V30" s="13">
        <v>4844.55</v>
      </c>
      <c r="W30" s="13">
        <v>2422.29</v>
      </c>
      <c r="X30" s="13">
        <v>0</v>
      </c>
      <c r="Y30" s="13">
        <v>0</v>
      </c>
      <c r="Z30" s="13">
        <v>-24222.77</v>
      </c>
      <c r="AA30" s="13"/>
      <c r="AB30" s="13"/>
      <c r="AC30" s="13"/>
      <c r="AD30" s="13"/>
      <c r="AE30" s="5">
        <v>0</v>
      </c>
      <c r="AF30" s="5">
        <v>0</v>
      </c>
      <c r="AG30" s="5">
        <v>0</v>
      </c>
      <c r="AH30" s="6">
        <f t="shared" si="2"/>
        <v>0</v>
      </c>
      <c r="AI30" s="14"/>
      <c r="AJ30" s="5"/>
      <c r="AK30" s="5">
        <f t="shared" si="3"/>
        <v>0</v>
      </c>
      <c r="AL30" s="5">
        <f t="shared" si="6"/>
        <v>0</v>
      </c>
      <c r="AM30" s="11">
        <f t="shared" si="0"/>
        <v>0</v>
      </c>
      <c r="AN30" s="5">
        <f t="shared" si="5"/>
        <v>0</v>
      </c>
    </row>
    <row r="31" spans="1:40" x14ac:dyDescent="0.45">
      <c r="A31" s="25" t="s">
        <v>349</v>
      </c>
      <c r="B31" s="26">
        <v>38776</v>
      </c>
      <c r="C31" s="27">
        <v>5</v>
      </c>
      <c r="D31" s="4" t="s">
        <v>12</v>
      </c>
      <c r="E31" s="4" t="s">
        <v>13</v>
      </c>
      <c r="H31" s="24">
        <v>17918</v>
      </c>
      <c r="I31" s="5"/>
      <c r="J31" s="5">
        <v>17918</v>
      </c>
      <c r="K31" s="5"/>
      <c r="M31" s="70" t="s">
        <v>433</v>
      </c>
      <c r="P31" s="5">
        <f t="shared" si="1"/>
        <v>0</v>
      </c>
      <c r="R31" s="13">
        <v>0</v>
      </c>
      <c r="S31" s="13">
        <v>2986.33</v>
      </c>
      <c r="T31" s="13">
        <v>1791.8</v>
      </c>
      <c r="U31" s="13">
        <v>-4778.13</v>
      </c>
      <c r="V31" s="13"/>
      <c r="W31" s="13"/>
      <c r="X31" s="13"/>
      <c r="Y31" s="13"/>
      <c r="Z31" s="13"/>
      <c r="AA31" s="13"/>
      <c r="AB31" s="13"/>
      <c r="AC31" s="13"/>
      <c r="AD31" s="13"/>
      <c r="AE31" s="5">
        <v>0</v>
      </c>
      <c r="AF31" s="5">
        <v>0</v>
      </c>
      <c r="AG31" s="5">
        <v>0</v>
      </c>
      <c r="AH31" s="6">
        <f t="shared" si="2"/>
        <v>0</v>
      </c>
      <c r="AJ31" s="9"/>
      <c r="AK31" s="5">
        <f t="shared" si="3"/>
        <v>0</v>
      </c>
      <c r="AL31" s="5">
        <f t="shared" si="6"/>
        <v>0</v>
      </c>
      <c r="AM31" s="11">
        <f t="shared" si="0"/>
        <v>0</v>
      </c>
      <c r="AN31" s="5">
        <f t="shared" si="5"/>
        <v>0</v>
      </c>
    </row>
    <row r="32" spans="1:40" x14ac:dyDescent="0.45">
      <c r="A32" s="25" t="s">
        <v>346</v>
      </c>
      <c r="B32" s="26">
        <v>38837</v>
      </c>
      <c r="C32" s="27">
        <v>5</v>
      </c>
      <c r="D32" s="4" t="s">
        <v>12</v>
      </c>
      <c r="E32" s="4" t="s">
        <v>13</v>
      </c>
      <c r="H32" s="24">
        <v>32256</v>
      </c>
      <c r="I32" s="5"/>
      <c r="J32" s="5">
        <v>32256</v>
      </c>
      <c r="K32" s="5"/>
      <c r="L32" s="6">
        <v>-32256</v>
      </c>
      <c r="M32" s="70" t="s">
        <v>526</v>
      </c>
      <c r="P32" s="5">
        <f t="shared" si="1"/>
        <v>0</v>
      </c>
      <c r="R32" s="13">
        <v>0</v>
      </c>
      <c r="S32" s="13">
        <v>4300.8</v>
      </c>
      <c r="T32" s="13">
        <v>6451.2</v>
      </c>
      <c r="U32" s="13">
        <v>6451.2</v>
      </c>
      <c r="V32" s="13">
        <v>6451.2</v>
      </c>
      <c r="W32" s="13">
        <v>6451.2</v>
      </c>
      <c r="X32" s="13">
        <v>2150.4</v>
      </c>
      <c r="Y32" s="13"/>
      <c r="Z32" s="13"/>
      <c r="AA32" s="13"/>
      <c r="AB32" s="13"/>
      <c r="AC32" s="13"/>
      <c r="AD32" s="13"/>
      <c r="AE32" s="5">
        <v>0</v>
      </c>
      <c r="AF32" s="5">
        <v>0</v>
      </c>
      <c r="AG32" s="5">
        <v>0</v>
      </c>
      <c r="AH32" s="6">
        <f t="shared" si="2"/>
        <v>0</v>
      </c>
      <c r="AI32" s="6">
        <v>-32256</v>
      </c>
      <c r="AJ32" s="5"/>
      <c r="AK32" s="5">
        <f t="shared" si="3"/>
        <v>32256</v>
      </c>
      <c r="AL32" s="5">
        <f t="shared" si="6"/>
        <v>0</v>
      </c>
      <c r="AM32" s="11">
        <f t="shared" si="0"/>
        <v>0</v>
      </c>
      <c r="AN32" s="5">
        <f t="shared" si="5"/>
        <v>0</v>
      </c>
    </row>
    <row r="33" spans="1:40" x14ac:dyDescent="0.45">
      <c r="A33" s="25" t="s">
        <v>347</v>
      </c>
      <c r="B33" s="26">
        <v>38868</v>
      </c>
      <c r="C33" s="27">
        <v>5</v>
      </c>
      <c r="D33" s="4" t="s">
        <v>12</v>
      </c>
      <c r="E33" s="4" t="s">
        <v>13</v>
      </c>
      <c r="H33" s="24">
        <v>200</v>
      </c>
      <c r="I33" s="5"/>
      <c r="J33" s="5"/>
      <c r="K33" s="5"/>
      <c r="M33" s="70"/>
      <c r="P33" s="5">
        <f t="shared" si="1"/>
        <v>0</v>
      </c>
      <c r="R33" s="13">
        <v>0</v>
      </c>
      <c r="S33" s="13">
        <v>23.33</v>
      </c>
      <c r="T33" s="13">
        <v>40</v>
      </c>
      <c r="U33" s="13">
        <v>40</v>
      </c>
      <c r="V33" s="13">
        <v>40</v>
      </c>
      <c r="W33" s="13">
        <v>40</v>
      </c>
      <c r="X33" s="13">
        <v>16.670000000000002</v>
      </c>
      <c r="Y33" s="13"/>
      <c r="Z33" s="13"/>
      <c r="AA33" s="13"/>
      <c r="AB33" s="13"/>
      <c r="AC33" s="13"/>
      <c r="AD33" s="13"/>
      <c r="AE33" s="5">
        <v>0</v>
      </c>
      <c r="AF33" s="5">
        <v>0</v>
      </c>
      <c r="AG33" s="5">
        <v>0</v>
      </c>
      <c r="AH33" s="6">
        <f t="shared" si="2"/>
        <v>0</v>
      </c>
      <c r="AJ33" s="5"/>
      <c r="AK33" s="5">
        <f t="shared" si="3"/>
        <v>200</v>
      </c>
      <c r="AL33" s="5">
        <f t="shared" si="6"/>
        <v>200</v>
      </c>
      <c r="AM33" s="11">
        <f t="shared" si="0"/>
        <v>-200</v>
      </c>
      <c r="AN33" s="5">
        <f t="shared" si="5"/>
        <v>0</v>
      </c>
    </row>
    <row r="34" spans="1:40" s="3" customFormat="1" x14ac:dyDescent="0.45">
      <c r="A34" s="3" t="str">
        <f>+A3</f>
        <v>TRANSPORTATION EQUIPMENT # 155</v>
      </c>
      <c r="B34" s="4"/>
      <c r="C34" s="2"/>
      <c r="D34" s="8"/>
      <c r="E34" s="8"/>
      <c r="H34" s="9">
        <f>SUM(H4:H33)</f>
        <v>238062.65999999997</v>
      </c>
      <c r="I34" s="9">
        <f>SUM(I4:I33)</f>
        <v>0</v>
      </c>
      <c r="J34" s="9">
        <f>SUM(J4:J33)</f>
        <v>237760.28999999998</v>
      </c>
      <c r="K34" s="12">
        <f>SUM(K4:K33)</f>
        <v>0</v>
      </c>
      <c r="L34" s="16">
        <f>SUM(L4:L33)</f>
        <v>-32256</v>
      </c>
      <c r="M34" s="20"/>
      <c r="P34" s="9">
        <f>SUM(P4:P33)</f>
        <v>0</v>
      </c>
      <c r="R34" s="15">
        <f t="shared" ref="R34:AF34" si="7">SUM(R4:R33)</f>
        <v>117819.97999999998</v>
      </c>
      <c r="S34" s="15">
        <f t="shared" si="7"/>
        <v>29366.66</v>
      </c>
      <c r="T34" s="15">
        <f t="shared" si="7"/>
        <v>5486.07</v>
      </c>
      <c r="U34" s="15">
        <f t="shared" si="7"/>
        <v>-14930.16</v>
      </c>
      <c r="V34" s="15">
        <f t="shared" si="7"/>
        <v>17155.830000000002</v>
      </c>
      <c r="W34" s="15">
        <f t="shared" si="7"/>
        <v>11693.89</v>
      </c>
      <c r="X34" s="50">
        <f t="shared" si="7"/>
        <v>-4507.93</v>
      </c>
      <c r="Y34" s="15">
        <f t="shared" si="7"/>
        <v>0</v>
      </c>
      <c r="Z34" s="50">
        <f t="shared" si="7"/>
        <v>-24222.77</v>
      </c>
      <c r="AA34" s="15">
        <f t="shared" si="7"/>
        <v>0</v>
      </c>
      <c r="AB34" s="15">
        <f t="shared" si="7"/>
        <v>0</v>
      </c>
      <c r="AC34" s="15">
        <f t="shared" si="7"/>
        <v>0</v>
      </c>
      <c r="AD34" s="15">
        <f t="shared" si="7"/>
        <v>-30496.6</v>
      </c>
      <c r="AE34" s="15">
        <f t="shared" si="7"/>
        <v>-10330</v>
      </c>
      <c r="AF34" s="15">
        <f t="shared" si="7"/>
        <v>-64476.6</v>
      </c>
      <c r="AG34" s="9">
        <f t="shared" ref="AG34:AH34" si="8">SUM(AG4:AG33)</f>
        <v>0</v>
      </c>
      <c r="AH34" s="16">
        <f t="shared" si="8"/>
        <v>0</v>
      </c>
      <c r="AI34" s="16">
        <f>SUM(AI4:AI33)</f>
        <v>-32256</v>
      </c>
      <c r="AJ34" s="5"/>
      <c r="AK34" s="9">
        <f>SUM(AK4:AK33)</f>
        <v>32558.37</v>
      </c>
      <c r="AL34" s="9">
        <f>SUM(AL4:AL33)</f>
        <v>302.36999999999995</v>
      </c>
      <c r="AM34" s="9">
        <f>SUM(AM4:AM33)</f>
        <v>-302.36999999999995</v>
      </c>
      <c r="AN34" s="9">
        <f>SUM(AN4:AN33)</f>
        <v>0</v>
      </c>
    </row>
    <row r="35" spans="1:40" x14ac:dyDescent="0.45">
      <c r="H35" s="5"/>
      <c r="I35" s="5"/>
      <c r="J35" s="5"/>
      <c r="K35" s="5">
        <f>+H34+I34-J34-K34</f>
        <v>302.36999999999534</v>
      </c>
      <c r="M35" s="18"/>
      <c r="P35" s="5"/>
      <c r="R35" s="42">
        <f>SUM(R34:AC34)</f>
        <v>137861.57000000004</v>
      </c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J35" s="5"/>
      <c r="AK35" s="5"/>
    </row>
    <row r="36" spans="1:40" x14ac:dyDescent="0.45">
      <c r="H36" s="5"/>
      <c r="I36" s="5"/>
      <c r="J36" s="5"/>
      <c r="K36" s="5"/>
      <c r="M36" s="18"/>
      <c r="P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J36" s="5"/>
      <c r="AK36" s="5"/>
    </row>
    <row r="37" spans="1:40" x14ac:dyDescent="0.45">
      <c r="H37" s="5"/>
      <c r="I37" s="5"/>
      <c r="J37" s="5"/>
      <c r="K37" s="5"/>
      <c r="M37" s="18"/>
      <c r="P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J37" s="5"/>
      <c r="AK37" s="5"/>
      <c r="AL37" s="5"/>
    </row>
    <row r="38" spans="1:40" x14ac:dyDescent="0.45">
      <c r="H38" s="5"/>
      <c r="I38" s="5"/>
      <c r="J38" s="5"/>
      <c r="K38" s="5"/>
      <c r="M38" s="18"/>
      <c r="P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J38" s="5"/>
      <c r="AK38" s="5"/>
      <c r="AL38" s="5"/>
    </row>
    <row r="39" spans="1:40" x14ac:dyDescent="0.45">
      <c r="H39" s="5"/>
      <c r="I39" s="5"/>
      <c r="J39" s="5"/>
      <c r="K39" s="5"/>
      <c r="M39" s="18"/>
      <c r="P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J39" s="5"/>
      <c r="AK39" s="5"/>
      <c r="AL39" s="5"/>
    </row>
    <row r="40" spans="1:40" x14ac:dyDescent="0.45">
      <c r="H40" s="5"/>
      <c r="I40" s="5"/>
      <c r="J40" s="5"/>
      <c r="K40" s="5"/>
      <c r="M40" s="18"/>
      <c r="P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J40" s="5"/>
      <c r="AK40" s="5"/>
      <c r="AL40" s="5"/>
    </row>
    <row r="41" spans="1:40" x14ac:dyDescent="0.45">
      <c r="H41" s="5"/>
      <c r="I41" s="5"/>
      <c r="J41" s="5"/>
      <c r="K41" s="5"/>
      <c r="M41" s="18"/>
      <c r="P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J41" s="5"/>
      <c r="AK41" s="5"/>
      <c r="AL41" s="5"/>
    </row>
    <row r="42" spans="1:40" x14ac:dyDescent="0.45">
      <c r="H42" s="5"/>
      <c r="I42" s="5"/>
      <c r="J42" s="5"/>
      <c r="K42" s="5"/>
      <c r="M42" s="18"/>
      <c r="P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J42" s="5"/>
      <c r="AK42" s="5"/>
      <c r="AL42" s="5"/>
    </row>
    <row r="43" spans="1:40" x14ac:dyDescent="0.45">
      <c r="H43" s="5"/>
      <c r="I43" s="5"/>
      <c r="J43" s="5"/>
      <c r="K43" s="5"/>
      <c r="M43" s="18"/>
      <c r="P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J43" s="5"/>
      <c r="AK43" s="5"/>
      <c r="AL43" s="5"/>
    </row>
    <row r="44" spans="1:40" x14ac:dyDescent="0.45">
      <c r="H44" s="5"/>
      <c r="I44" s="5"/>
      <c r="J44" s="5"/>
      <c r="K44" s="5"/>
      <c r="M44" s="18"/>
      <c r="P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J44" s="5"/>
      <c r="AK44" s="5"/>
      <c r="AL44" s="5"/>
    </row>
    <row r="45" spans="1:40" x14ac:dyDescent="0.45">
      <c r="H45" s="5"/>
      <c r="I45" s="5"/>
      <c r="J45" s="5"/>
      <c r="K45" s="5"/>
      <c r="M45" s="18"/>
      <c r="P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J45" s="5"/>
      <c r="AK45" s="5"/>
      <c r="AL45" s="5"/>
    </row>
    <row r="46" spans="1:40" x14ac:dyDescent="0.45">
      <c r="H46" s="5"/>
      <c r="I46" s="5"/>
      <c r="J46" s="5"/>
      <c r="K46" s="5"/>
      <c r="M46" s="18"/>
      <c r="P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J46" s="5"/>
      <c r="AK46" s="5"/>
      <c r="AL46" s="5"/>
    </row>
    <row r="47" spans="1:40" x14ac:dyDescent="0.45">
      <c r="H47" s="5"/>
      <c r="I47" s="5"/>
      <c r="J47" s="5"/>
      <c r="K47" s="5"/>
      <c r="M47" s="18"/>
      <c r="P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J47" s="5"/>
      <c r="AK47" s="5"/>
      <c r="AL47" s="5"/>
    </row>
    <row r="48" spans="1:40" x14ac:dyDescent="0.45">
      <c r="H48" s="5"/>
      <c r="I48" s="5"/>
      <c r="J48" s="5"/>
      <c r="K48" s="5"/>
      <c r="M48" s="18"/>
      <c r="P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J48" s="5"/>
      <c r="AK48" s="5"/>
      <c r="AL48" s="5"/>
    </row>
    <row r="49" spans="8:38" x14ac:dyDescent="0.45">
      <c r="H49" s="5"/>
      <c r="I49" s="5"/>
      <c r="J49" s="5"/>
      <c r="K49" s="5"/>
      <c r="M49" s="18"/>
      <c r="P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J49" s="5"/>
      <c r="AK49" s="5"/>
      <c r="AL49" s="5"/>
    </row>
    <row r="50" spans="8:38" x14ac:dyDescent="0.45">
      <c r="H50" s="5"/>
      <c r="I50" s="5"/>
      <c r="J50" s="5"/>
      <c r="K50" s="5"/>
      <c r="M50" s="18"/>
      <c r="P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J50" s="5"/>
      <c r="AK50" s="5"/>
      <c r="AL50" s="5"/>
    </row>
    <row r="51" spans="8:38" x14ac:dyDescent="0.45">
      <c r="H51" s="5"/>
      <c r="I51" s="5"/>
      <c r="J51" s="5"/>
      <c r="K51" s="5"/>
      <c r="M51" s="18"/>
      <c r="P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J51" s="5"/>
      <c r="AK51" s="5"/>
      <c r="AL51" s="5"/>
    </row>
    <row r="52" spans="8:38" x14ac:dyDescent="0.45">
      <c r="H52" s="5"/>
      <c r="I52" s="5"/>
      <c r="J52" s="5"/>
      <c r="K52" s="5"/>
      <c r="M52" s="18"/>
      <c r="P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J52" s="5"/>
      <c r="AK52" s="5"/>
      <c r="AL52" s="5"/>
    </row>
    <row r="53" spans="8:38" x14ac:dyDescent="0.45">
      <c r="H53" s="5"/>
      <c r="I53" s="5"/>
      <c r="J53" s="5"/>
      <c r="K53" s="5"/>
      <c r="M53" s="18"/>
      <c r="P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J53" s="5"/>
      <c r="AK53" s="5"/>
      <c r="AL53" s="5"/>
    </row>
    <row r="54" spans="8:38" x14ac:dyDescent="0.45">
      <c r="H54" s="5"/>
      <c r="I54" s="5"/>
      <c r="J54" s="5"/>
      <c r="K54" s="5"/>
      <c r="M54" s="18"/>
      <c r="P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J54" s="5"/>
      <c r="AK54" s="5"/>
      <c r="AL54" s="5"/>
    </row>
    <row r="55" spans="8:38" x14ac:dyDescent="0.45">
      <c r="H55" s="5"/>
      <c r="I55" s="5"/>
      <c r="J55" s="5"/>
      <c r="K55" s="5"/>
      <c r="M55" s="18"/>
      <c r="P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J55" s="5"/>
      <c r="AK55" s="5"/>
      <c r="AL55" s="5"/>
    </row>
    <row r="56" spans="8:38" x14ac:dyDescent="0.45">
      <c r="H56" s="5"/>
      <c r="I56" s="5"/>
      <c r="J56" s="5"/>
      <c r="K56" s="5"/>
      <c r="M56" s="18"/>
      <c r="P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J56" s="5"/>
      <c r="AK56" s="5"/>
      <c r="AL56" s="5"/>
    </row>
    <row r="57" spans="8:38" x14ac:dyDescent="0.45">
      <c r="H57" s="5"/>
      <c r="I57" s="5"/>
      <c r="J57" s="5"/>
      <c r="K57" s="5"/>
      <c r="M57" s="18"/>
      <c r="P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J57" s="5"/>
      <c r="AK57" s="5"/>
      <c r="AL57" s="5"/>
    </row>
    <row r="58" spans="8:38" x14ac:dyDescent="0.45">
      <c r="H58" s="5"/>
      <c r="I58" s="5"/>
      <c r="J58" s="5"/>
      <c r="K58" s="5"/>
      <c r="M58" s="18"/>
      <c r="P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J58" s="5"/>
      <c r="AK58" s="5"/>
      <c r="AL58" s="5"/>
    </row>
    <row r="59" spans="8:38" x14ac:dyDescent="0.45">
      <c r="H59" s="5"/>
      <c r="I59" s="5"/>
      <c r="J59" s="5"/>
      <c r="K59" s="5"/>
      <c r="M59" s="18"/>
      <c r="P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J59" s="5"/>
      <c r="AK59" s="5"/>
      <c r="AL59" s="5"/>
    </row>
    <row r="60" spans="8:38" x14ac:dyDescent="0.45">
      <c r="H60" s="5"/>
      <c r="I60" s="5"/>
      <c r="J60" s="5"/>
      <c r="K60" s="5"/>
      <c r="M60" s="18"/>
      <c r="P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J60" s="5"/>
      <c r="AK60" s="5"/>
      <c r="AL60" s="5"/>
    </row>
    <row r="61" spans="8:38" x14ac:dyDescent="0.45">
      <c r="H61" s="5"/>
      <c r="I61" s="5"/>
      <c r="J61" s="5"/>
      <c r="K61" s="5"/>
      <c r="M61" s="18"/>
      <c r="P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J61" s="5"/>
      <c r="AK61" s="5"/>
      <c r="AL61" s="5"/>
    </row>
    <row r="62" spans="8:38" x14ac:dyDescent="0.45">
      <c r="H62" s="5"/>
      <c r="I62" s="5"/>
      <c r="J62" s="5"/>
      <c r="K62" s="5"/>
      <c r="M62" s="18"/>
      <c r="P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J62" s="5"/>
      <c r="AK62" s="5"/>
      <c r="AL62" s="5"/>
    </row>
    <row r="63" spans="8:38" x14ac:dyDescent="0.45">
      <c r="H63" s="5"/>
      <c r="I63" s="5"/>
      <c r="J63" s="5"/>
      <c r="K63" s="5"/>
      <c r="M63" s="18"/>
      <c r="P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J63" s="5"/>
      <c r="AK63" s="5"/>
      <c r="AL63" s="5"/>
    </row>
    <row r="64" spans="8:38" x14ac:dyDescent="0.45">
      <c r="H64" s="5"/>
      <c r="I64" s="5"/>
      <c r="J64" s="5"/>
      <c r="K64" s="5"/>
      <c r="M64" s="18"/>
      <c r="P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J64" s="5"/>
      <c r="AK64" s="5"/>
      <c r="AL64" s="5"/>
    </row>
    <row r="65" spans="8:38" x14ac:dyDescent="0.45">
      <c r="H65" s="5"/>
      <c r="I65" s="5"/>
      <c r="J65" s="5"/>
      <c r="K65" s="5"/>
      <c r="M65" s="18"/>
      <c r="P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J65" s="5"/>
      <c r="AK65" s="5"/>
      <c r="AL65" s="5"/>
    </row>
    <row r="66" spans="8:38" x14ac:dyDescent="0.45">
      <c r="H66" s="5"/>
      <c r="I66" s="5"/>
      <c r="J66" s="5"/>
      <c r="K66" s="5"/>
      <c r="M66" s="18"/>
      <c r="P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J66" s="5"/>
      <c r="AK66" s="5"/>
      <c r="AL66" s="5"/>
    </row>
    <row r="67" spans="8:38" x14ac:dyDescent="0.45">
      <c r="H67" s="5"/>
      <c r="I67" s="5"/>
      <c r="J67" s="5"/>
      <c r="K67" s="5"/>
      <c r="M67" s="18"/>
      <c r="P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J67" s="5"/>
      <c r="AK67" s="5"/>
      <c r="AL67" s="5"/>
    </row>
    <row r="68" spans="8:38" x14ac:dyDescent="0.45">
      <c r="H68" s="5"/>
      <c r="I68" s="5"/>
      <c r="J68" s="5"/>
      <c r="K68" s="5"/>
      <c r="M68" s="18"/>
      <c r="P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J68" s="5"/>
      <c r="AK68" s="5"/>
      <c r="AL68" s="5"/>
    </row>
    <row r="69" spans="8:38" x14ac:dyDescent="0.45">
      <c r="H69" s="5"/>
      <c r="I69" s="5"/>
      <c r="J69" s="5"/>
      <c r="K69" s="5"/>
      <c r="M69" s="18"/>
      <c r="P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J69" s="5"/>
      <c r="AK69" s="5"/>
      <c r="AL69" s="5"/>
    </row>
    <row r="70" spans="8:38" x14ac:dyDescent="0.45">
      <c r="H70" s="5"/>
      <c r="I70" s="5"/>
      <c r="J70" s="5"/>
      <c r="K70" s="5"/>
      <c r="M70" s="18"/>
      <c r="P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J70" s="5"/>
      <c r="AK70" s="5"/>
      <c r="AL70" s="5"/>
    </row>
    <row r="71" spans="8:38" x14ac:dyDescent="0.45">
      <c r="H71" s="5"/>
      <c r="I71" s="5"/>
      <c r="J71" s="5"/>
      <c r="K71" s="5"/>
      <c r="M71" s="18"/>
      <c r="P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J71" s="5"/>
      <c r="AK71" s="5"/>
      <c r="AL71" s="5"/>
    </row>
    <row r="72" spans="8:38" x14ac:dyDescent="0.45">
      <c r="H72" s="5"/>
      <c r="I72" s="5"/>
      <c r="J72" s="5"/>
      <c r="K72" s="5"/>
      <c r="M72" s="18"/>
      <c r="P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J72" s="5"/>
      <c r="AK72" s="5"/>
      <c r="AL72" s="5"/>
    </row>
    <row r="73" spans="8:38" x14ac:dyDescent="0.45">
      <c r="H73" s="5"/>
      <c r="I73" s="5"/>
      <c r="J73" s="5"/>
      <c r="K73" s="5"/>
      <c r="M73" s="18"/>
      <c r="P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J73" s="5"/>
      <c r="AK73" s="5"/>
      <c r="AL73" s="5"/>
    </row>
    <row r="74" spans="8:38" x14ac:dyDescent="0.45">
      <c r="H74" s="5"/>
      <c r="I74" s="5"/>
      <c r="J74" s="5"/>
      <c r="K74" s="5"/>
      <c r="M74" s="18"/>
      <c r="P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J74" s="5"/>
      <c r="AK74" s="5"/>
      <c r="AL74" s="5"/>
    </row>
    <row r="75" spans="8:38" x14ac:dyDescent="0.45">
      <c r="H75" s="5"/>
      <c r="I75" s="5"/>
      <c r="J75" s="5"/>
      <c r="K75" s="5"/>
      <c r="M75" s="18"/>
      <c r="P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J75" s="5"/>
      <c r="AK75" s="5"/>
      <c r="AL75" s="5"/>
    </row>
    <row r="76" spans="8:38" x14ac:dyDescent="0.45">
      <c r="H76" s="5"/>
      <c r="I76" s="5"/>
      <c r="J76" s="5"/>
      <c r="K76" s="5"/>
      <c r="M76" s="18"/>
      <c r="P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J76" s="5"/>
      <c r="AK76" s="5"/>
      <c r="AL76" s="5"/>
    </row>
    <row r="77" spans="8:38" x14ac:dyDescent="0.45">
      <c r="H77" s="5"/>
      <c r="I77" s="5"/>
      <c r="J77" s="5"/>
      <c r="K77" s="5"/>
      <c r="M77" s="18"/>
      <c r="P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J77" s="5"/>
      <c r="AK77" s="5"/>
      <c r="AL77" s="5"/>
    </row>
    <row r="78" spans="8:38" x14ac:dyDescent="0.45">
      <c r="H78" s="5"/>
      <c r="I78" s="5"/>
      <c r="J78" s="5"/>
      <c r="K78" s="5"/>
      <c r="M78" s="18"/>
      <c r="P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J78" s="5"/>
      <c r="AK78" s="5"/>
      <c r="AL78" s="5"/>
    </row>
    <row r="79" spans="8:38" x14ac:dyDescent="0.45">
      <c r="H79" s="5"/>
      <c r="I79" s="5"/>
      <c r="J79" s="5"/>
      <c r="K79" s="5"/>
      <c r="M79" s="18"/>
      <c r="P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J79" s="5"/>
      <c r="AK79" s="5"/>
      <c r="AL79" s="5"/>
    </row>
    <row r="80" spans="8:38" x14ac:dyDescent="0.45">
      <c r="H80" s="5"/>
      <c r="I80" s="5"/>
      <c r="J80" s="5"/>
      <c r="K80" s="5"/>
      <c r="M80" s="18"/>
      <c r="P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J80" s="5"/>
      <c r="AK80" s="5"/>
      <c r="AL80" s="5"/>
    </row>
    <row r="81" spans="8:38" x14ac:dyDescent="0.45">
      <c r="H81" s="5"/>
      <c r="I81" s="5"/>
      <c r="J81" s="5"/>
      <c r="K81" s="5"/>
      <c r="M81" s="18"/>
      <c r="P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J81" s="5"/>
      <c r="AK81" s="5"/>
      <c r="AL81" s="5"/>
    </row>
    <row r="82" spans="8:38" x14ac:dyDescent="0.45">
      <c r="H82" s="5"/>
      <c r="I82" s="5"/>
      <c r="J82" s="5"/>
      <c r="K82" s="5"/>
      <c r="M82" s="18"/>
      <c r="P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J82" s="5"/>
      <c r="AK82" s="5"/>
      <c r="AL82" s="5"/>
    </row>
    <row r="83" spans="8:38" x14ac:dyDescent="0.45">
      <c r="H83" s="5"/>
      <c r="I83" s="5"/>
      <c r="J83" s="5"/>
      <c r="K83" s="5"/>
      <c r="M83" s="18"/>
      <c r="P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J83" s="5"/>
      <c r="AK83" s="5"/>
      <c r="AL83" s="5"/>
    </row>
    <row r="84" spans="8:38" x14ac:dyDescent="0.45">
      <c r="H84" s="5"/>
      <c r="I84" s="5"/>
      <c r="J84" s="5"/>
      <c r="K84" s="5"/>
      <c r="M84" s="18"/>
      <c r="P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J84" s="5"/>
      <c r="AK84" s="5"/>
      <c r="AL84" s="5"/>
    </row>
    <row r="85" spans="8:38" x14ac:dyDescent="0.45">
      <c r="H85" s="5"/>
      <c r="I85" s="5"/>
      <c r="J85" s="5"/>
      <c r="K85" s="5"/>
      <c r="M85" s="18"/>
      <c r="P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J85" s="5"/>
      <c r="AK85" s="5"/>
      <c r="AL85" s="5"/>
    </row>
    <row r="86" spans="8:38" x14ac:dyDescent="0.45">
      <c r="H86" s="5"/>
      <c r="I86" s="5"/>
      <c r="J86" s="5"/>
      <c r="K86" s="5"/>
      <c r="M86" s="18"/>
      <c r="P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J86" s="5"/>
      <c r="AK86" s="5"/>
      <c r="AL86" s="5"/>
    </row>
    <row r="87" spans="8:38" x14ac:dyDescent="0.45">
      <c r="H87" s="5"/>
      <c r="I87" s="5"/>
      <c r="J87" s="5"/>
      <c r="K87" s="5"/>
      <c r="M87" s="18"/>
      <c r="P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J87" s="5"/>
      <c r="AK87" s="5"/>
      <c r="AL87" s="5"/>
    </row>
    <row r="88" spans="8:38" x14ac:dyDescent="0.45">
      <c r="H88" s="5"/>
      <c r="I88" s="5"/>
      <c r="J88" s="5"/>
      <c r="K88" s="5"/>
      <c r="M88" s="18"/>
      <c r="P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J88" s="5"/>
      <c r="AK88" s="5"/>
      <c r="AL88" s="5"/>
    </row>
    <row r="89" spans="8:38" x14ac:dyDescent="0.45">
      <c r="H89" s="5"/>
      <c r="I89" s="5"/>
      <c r="J89" s="5"/>
      <c r="K89" s="5"/>
      <c r="M89" s="18"/>
      <c r="P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J89" s="5"/>
      <c r="AK89" s="5"/>
      <c r="AL89" s="5"/>
    </row>
    <row r="90" spans="8:38" x14ac:dyDescent="0.45">
      <c r="H90" s="5"/>
      <c r="I90" s="5"/>
      <c r="J90" s="5"/>
      <c r="K90" s="5"/>
      <c r="M90" s="18"/>
      <c r="P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J90" s="5"/>
      <c r="AK90" s="5"/>
      <c r="AL90" s="5"/>
    </row>
    <row r="91" spans="8:38" x14ac:dyDescent="0.45">
      <c r="H91" s="5"/>
      <c r="I91" s="5"/>
      <c r="J91" s="5"/>
      <c r="K91" s="5"/>
      <c r="M91" s="18"/>
      <c r="P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J91" s="5"/>
      <c r="AK91" s="5"/>
      <c r="AL91" s="5"/>
    </row>
    <row r="92" spans="8:38" x14ac:dyDescent="0.45">
      <c r="H92" s="5"/>
      <c r="I92" s="5"/>
      <c r="J92" s="5"/>
      <c r="K92" s="5"/>
      <c r="M92" s="18"/>
      <c r="P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J92" s="5"/>
      <c r="AK92" s="5"/>
      <c r="AL92" s="5"/>
    </row>
    <row r="93" spans="8:38" x14ac:dyDescent="0.45">
      <c r="H93" s="5"/>
      <c r="I93" s="5"/>
      <c r="J93" s="5"/>
      <c r="K93" s="5"/>
      <c r="M93" s="18"/>
      <c r="P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J93" s="5"/>
      <c r="AK93" s="5"/>
      <c r="AL93" s="5"/>
    </row>
    <row r="94" spans="8:38" x14ac:dyDescent="0.45">
      <c r="H94" s="5"/>
      <c r="I94" s="5"/>
      <c r="J94" s="5"/>
      <c r="K94" s="5"/>
      <c r="M94" s="18"/>
      <c r="P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J94" s="5"/>
      <c r="AK94" s="5"/>
      <c r="AL94" s="5"/>
    </row>
    <row r="95" spans="8:38" x14ac:dyDescent="0.45">
      <c r="H95" s="5"/>
      <c r="I95" s="5"/>
      <c r="J95" s="5"/>
      <c r="K95" s="5"/>
      <c r="M95" s="18"/>
      <c r="P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J95" s="5"/>
      <c r="AK95" s="5"/>
      <c r="AL95" s="5"/>
    </row>
    <row r="96" spans="8:38" x14ac:dyDescent="0.45">
      <c r="H96" s="5"/>
      <c r="I96" s="5"/>
      <c r="J96" s="5"/>
      <c r="K96" s="5"/>
      <c r="M96" s="18"/>
      <c r="P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J96" s="5"/>
      <c r="AK96" s="5"/>
      <c r="AL96" s="5"/>
    </row>
    <row r="97" spans="8:38" x14ac:dyDescent="0.45">
      <c r="H97" s="5"/>
      <c r="I97" s="5"/>
      <c r="J97" s="5"/>
      <c r="K97" s="5"/>
      <c r="M97" s="18"/>
      <c r="P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J97" s="5"/>
      <c r="AK97" s="5"/>
      <c r="AL97" s="5"/>
    </row>
    <row r="98" spans="8:38" x14ac:dyDescent="0.45">
      <c r="H98" s="5"/>
      <c r="I98" s="5"/>
      <c r="J98" s="5"/>
      <c r="K98" s="5"/>
      <c r="M98" s="18"/>
      <c r="P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J98" s="5"/>
      <c r="AK98" s="5"/>
      <c r="AL98" s="5"/>
    </row>
    <row r="99" spans="8:38" x14ac:dyDescent="0.45">
      <c r="H99" s="5"/>
      <c r="I99" s="5"/>
      <c r="J99" s="5"/>
      <c r="K99" s="5"/>
      <c r="M99" s="18"/>
      <c r="P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J99" s="5"/>
      <c r="AK99" s="5"/>
      <c r="AL99" s="5"/>
    </row>
    <row r="100" spans="8:38" x14ac:dyDescent="0.45">
      <c r="H100" s="5"/>
      <c r="I100" s="5"/>
      <c r="J100" s="5"/>
      <c r="K100" s="5"/>
      <c r="M100" s="18"/>
      <c r="P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J100" s="5"/>
      <c r="AK100" s="5"/>
      <c r="AL100" s="5"/>
    </row>
    <row r="101" spans="8:38" x14ac:dyDescent="0.45">
      <c r="H101" s="5"/>
      <c r="I101" s="5"/>
      <c r="J101" s="5"/>
      <c r="K101" s="5"/>
      <c r="M101" s="18"/>
      <c r="P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J101" s="5"/>
      <c r="AK101" s="5"/>
      <c r="AL101" s="5"/>
    </row>
    <row r="102" spans="8:38" x14ac:dyDescent="0.45">
      <c r="H102" s="5"/>
      <c r="I102" s="5"/>
      <c r="J102" s="5"/>
      <c r="K102" s="5"/>
      <c r="M102" s="18"/>
      <c r="P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J102" s="5"/>
      <c r="AK102" s="5"/>
      <c r="AL102" s="5"/>
    </row>
    <row r="103" spans="8:38" x14ac:dyDescent="0.45">
      <c r="H103" s="5"/>
      <c r="I103" s="5"/>
      <c r="J103" s="5"/>
      <c r="K103" s="5"/>
      <c r="M103" s="18"/>
      <c r="P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J103" s="5"/>
      <c r="AK103" s="5"/>
      <c r="AL103" s="5"/>
    </row>
    <row r="104" spans="8:38" x14ac:dyDescent="0.45">
      <c r="H104" s="5"/>
      <c r="I104" s="5"/>
      <c r="J104" s="5"/>
      <c r="K104" s="5"/>
      <c r="M104" s="18"/>
      <c r="P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J104" s="5"/>
      <c r="AK104" s="5"/>
      <c r="AL104" s="5"/>
    </row>
    <row r="105" spans="8:38" x14ac:dyDescent="0.45">
      <c r="H105" s="5"/>
      <c r="I105" s="5"/>
      <c r="J105" s="5"/>
      <c r="K105" s="5"/>
      <c r="M105" s="18"/>
      <c r="P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J105" s="5"/>
      <c r="AK105" s="5"/>
      <c r="AL105" s="5"/>
    </row>
    <row r="106" spans="8:38" x14ac:dyDescent="0.45">
      <c r="H106" s="5"/>
      <c r="I106" s="5"/>
      <c r="J106" s="5"/>
      <c r="K106" s="5"/>
      <c r="M106" s="18"/>
      <c r="P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J106" s="5"/>
      <c r="AK106" s="5"/>
      <c r="AL106" s="5"/>
    </row>
    <row r="107" spans="8:38" x14ac:dyDescent="0.45">
      <c r="H107" s="5"/>
      <c r="I107" s="5"/>
      <c r="J107" s="5"/>
      <c r="K107" s="5"/>
      <c r="M107" s="18"/>
      <c r="P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J107" s="5"/>
      <c r="AK107" s="5"/>
      <c r="AL107" s="5"/>
    </row>
    <row r="108" spans="8:38" x14ac:dyDescent="0.45">
      <c r="H108" s="5"/>
      <c r="I108" s="5"/>
      <c r="J108" s="5"/>
      <c r="K108" s="5"/>
      <c r="M108" s="18"/>
      <c r="P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J108" s="5"/>
      <c r="AK108" s="5"/>
      <c r="AL108" s="5"/>
    </row>
    <row r="109" spans="8:38" x14ac:dyDescent="0.45">
      <c r="H109" s="5"/>
      <c r="I109" s="5"/>
      <c r="J109" s="5"/>
      <c r="K109" s="5"/>
      <c r="M109" s="18"/>
      <c r="P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J109" s="5"/>
      <c r="AK109" s="5"/>
      <c r="AL109" s="5"/>
    </row>
    <row r="110" spans="8:38" x14ac:dyDescent="0.45">
      <c r="H110" s="5"/>
      <c r="I110" s="5"/>
      <c r="J110" s="5"/>
      <c r="K110" s="5"/>
      <c r="M110" s="18"/>
      <c r="P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J110" s="5"/>
      <c r="AK110" s="5"/>
      <c r="AL110" s="5"/>
    </row>
    <row r="111" spans="8:38" x14ac:dyDescent="0.45">
      <c r="H111" s="5"/>
      <c r="I111" s="5"/>
      <c r="J111" s="5"/>
      <c r="K111" s="5"/>
      <c r="M111" s="18"/>
      <c r="P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J111" s="5"/>
      <c r="AK111" s="5"/>
      <c r="AL111" s="5"/>
    </row>
    <row r="112" spans="8:38" x14ac:dyDescent="0.45">
      <c r="H112" s="5"/>
      <c r="I112" s="5"/>
      <c r="J112" s="5"/>
      <c r="K112" s="5"/>
      <c r="M112" s="18"/>
      <c r="P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J112" s="5"/>
      <c r="AK112" s="5"/>
      <c r="AL112" s="5"/>
    </row>
    <row r="113" spans="8:38" x14ac:dyDescent="0.45">
      <c r="H113" s="5"/>
      <c r="I113" s="5"/>
      <c r="J113" s="5"/>
      <c r="K113" s="5"/>
      <c r="M113" s="18"/>
      <c r="P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J113" s="5"/>
      <c r="AK113" s="5"/>
      <c r="AL113" s="5"/>
    </row>
    <row r="114" spans="8:38" x14ac:dyDescent="0.45">
      <c r="H114" s="5"/>
      <c r="I114" s="5"/>
      <c r="J114" s="5"/>
      <c r="K114" s="5"/>
      <c r="M114" s="18"/>
      <c r="P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J114" s="5"/>
      <c r="AK114" s="5"/>
      <c r="AL114" s="5"/>
    </row>
    <row r="115" spans="8:38" x14ac:dyDescent="0.45">
      <c r="H115" s="5"/>
      <c r="I115" s="5"/>
      <c r="J115" s="5"/>
      <c r="K115" s="5"/>
      <c r="M115" s="18"/>
      <c r="P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J115" s="5"/>
      <c r="AK115" s="5"/>
      <c r="AL115" s="5"/>
    </row>
    <row r="116" spans="8:38" x14ac:dyDescent="0.45">
      <c r="H116" s="5"/>
      <c r="I116" s="5"/>
      <c r="J116" s="5"/>
      <c r="K116" s="5"/>
      <c r="M116" s="18"/>
      <c r="P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J116" s="5"/>
      <c r="AK116" s="5"/>
      <c r="AL116" s="5"/>
    </row>
    <row r="117" spans="8:38" x14ac:dyDescent="0.45">
      <c r="H117" s="5"/>
      <c r="I117" s="5"/>
      <c r="J117" s="5"/>
      <c r="K117" s="5"/>
      <c r="M117" s="18"/>
      <c r="P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J117" s="5"/>
      <c r="AK117" s="5"/>
      <c r="AL117" s="5"/>
    </row>
    <row r="118" spans="8:38" x14ac:dyDescent="0.45">
      <c r="H118" s="5"/>
      <c r="I118" s="5"/>
      <c r="J118" s="5"/>
      <c r="K118" s="5"/>
      <c r="M118" s="18"/>
      <c r="P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J118" s="5"/>
      <c r="AK118" s="5"/>
      <c r="AL118" s="5"/>
    </row>
    <row r="119" spans="8:38" x14ac:dyDescent="0.45">
      <c r="H119" s="5"/>
      <c r="I119" s="5"/>
      <c r="J119" s="5"/>
      <c r="K119" s="5"/>
      <c r="M119" s="18"/>
      <c r="P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J119" s="5"/>
      <c r="AK119" s="5"/>
      <c r="AL119" s="5"/>
    </row>
    <row r="120" spans="8:38" x14ac:dyDescent="0.45">
      <c r="H120" s="5"/>
      <c r="I120" s="5"/>
      <c r="J120" s="5"/>
      <c r="K120" s="5"/>
      <c r="M120" s="18"/>
      <c r="P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J120" s="5"/>
      <c r="AK120" s="5"/>
      <c r="AL120" s="5"/>
    </row>
    <row r="121" spans="8:38" x14ac:dyDescent="0.45">
      <c r="H121" s="5"/>
      <c r="I121" s="5"/>
      <c r="J121" s="5"/>
      <c r="K121" s="5"/>
      <c r="M121" s="18"/>
      <c r="P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J121" s="5"/>
      <c r="AL121" s="5"/>
    </row>
    <row r="122" spans="8:38" x14ac:dyDescent="0.45">
      <c r="H122" s="5"/>
      <c r="I122" s="5"/>
      <c r="J122" s="5"/>
      <c r="K122" s="5"/>
      <c r="M122" s="18"/>
      <c r="P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J122" s="5"/>
      <c r="AL122" s="5"/>
    </row>
    <row r="123" spans="8:38" x14ac:dyDescent="0.45">
      <c r="H123" s="5"/>
      <c r="I123" s="5"/>
      <c r="J123" s="5"/>
      <c r="K123" s="5"/>
      <c r="M123" s="18"/>
      <c r="P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J123" s="5"/>
      <c r="AL123" s="5"/>
    </row>
    <row r="124" spans="8:38" x14ac:dyDescent="0.45">
      <c r="H124" s="5"/>
      <c r="I124" s="5"/>
      <c r="J124" s="5"/>
      <c r="K124" s="5"/>
      <c r="M124" s="18"/>
      <c r="P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J124" s="5"/>
      <c r="AL124" s="5"/>
    </row>
    <row r="125" spans="8:38" x14ac:dyDescent="0.45">
      <c r="H125" s="5"/>
      <c r="I125" s="5"/>
      <c r="J125" s="5"/>
      <c r="K125" s="5"/>
      <c r="M125" s="18"/>
      <c r="P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J125" s="5"/>
      <c r="AL125" s="5"/>
    </row>
    <row r="126" spans="8:38" x14ac:dyDescent="0.45">
      <c r="H126" s="5"/>
      <c r="I126" s="5"/>
      <c r="J126" s="5"/>
      <c r="K126" s="5"/>
      <c r="M126" s="18"/>
      <c r="P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J126" s="5"/>
      <c r="AL126" s="5"/>
    </row>
    <row r="127" spans="8:38" x14ac:dyDescent="0.45">
      <c r="H127" s="5"/>
      <c r="I127" s="5"/>
      <c r="J127" s="5"/>
      <c r="K127" s="5"/>
      <c r="M127" s="18"/>
      <c r="P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J127" s="5"/>
      <c r="AL127" s="5"/>
    </row>
    <row r="128" spans="8:38" x14ac:dyDescent="0.45">
      <c r="H128" s="5"/>
      <c r="I128" s="5"/>
      <c r="J128" s="5"/>
      <c r="K128" s="5"/>
      <c r="M128" s="18"/>
      <c r="P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J128" s="5"/>
      <c r="AL128" s="5"/>
    </row>
    <row r="129" spans="8:38" x14ac:dyDescent="0.45">
      <c r="H129" s="5"/>
      <c r="I129" s="5"/>
      <c r="J129" s="5"/>
      <c r="K129" s="5"/>
      <c r="M129" s="18"/>
      <c r="P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J129" s="5"/>
      <c r="AL129" s="5"/>
    </row>
    <row r="130" spans="8:38" x14ac:dyDescent="0.45">
      <c r="H130" s="5"/>
      <c r="I130" s="5"/>
      <c r="J130" s="5"/>
      <c r="K130" s="5"/>
      <c r="M130" s="18"/>
      <c r="P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J130" s="5"/>
      <c r="AL130" s="5"/>
    </row>
    <row r="131" spans="8:38" x14ac:dyDescent="0.45">
      <c r="H131" s="5"/>
      <c r="I131" s="5"/>
      <c r="J131" s="5"/>
      <c r="K131" s="5"/>
      <c r="M131" s="18"/>
      <c r="P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J131" s="5"/>
      <c r="AL131" s="5"/>
    </row>
    <row r="132" spans="8:38" x14ac:dyDescent="0.45">
      <c r="H132" s="5"/>
      <c r="I132" s="5"/>
      <c r="J132" s="5"/>
      <c r="K132" s="5"/>
      <c r="M132" s="18"/>
      <c r="P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J132" s="5"/>
      <c r="AL132" s="5"/>
    </row>
    <row r="133" spans="8:38" x14ac:dyDescent="0.45">
      <c r="H133" s="5"/>
      <c r="I133" s="5"/>
      <c r="J133" s="5"/>
      <c r="K133" s="5"/>
      <c r="M133" s="18"/>
      <c r="P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J133" s="5"/>
      <c r="AL133" s="5"/>
    </row>
    <row r="134" spans="8:38" x14ac:dyDescent="0.45">
      <c r="H134" s="5"/>
      <c r="I134" s="5"/>
      <c r="J134" s="5"/>
      <c r="K134" s="5"/>
      <c r="M134" s="18"/>
      <c r="P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J134" s="5"/>
      <c r="AL134" s="5"/>
    </row>
    <row r="135" spans="8:38" x14ac:dyDescent="0.45">
      <c r="H135" s="5"/>
      <c r="I135" s="5"/>
      <c r="J135" s="5"/>
      <c r="K135" s="5"/>
      <c r="M135" s="18"/>
      <c r="P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J135" s="5"/>
      <c r="AL135" s="5"/>
    </row>
    <row r="136" spans="8:38" x14ac:dyDescent="0.45">
      <c r="H136" s="5"/>
      <c r="I136" s="5"/>
      <c r="J136" s="5"/>
      <c r="K136" s="5"/>
      <c r="M136" s="18"/>
      <c r="P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J136" s="5"/>
      <c r="AL136" s="5"/>
    </row>
    <row r="137" spans="8:38" x14ac:dyDescent="0.45">
      <c r="H137" s="5"/>
      <c r="I137" s="5"/>
      <c r="J137" s="5"/>
      <c r="K137" s="5"/>
      <c r="M137" s="18"/>
      <c r="P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J137" s="5"/>
      <c r="AL137" s="5"/>
    </row>
    <row r="138" spans="8:38" x14ac:dyDescent="0.45">
      <c r="H138" s="5"/>
      <c r="I138" s="5"/>
      <c r="J138" s="5"/>
      <c r="K138" s="5"/>
      <c r="M138" s="18"/>
      <c r="P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J138" s="5"/>
      <c r="AL138" s="5"/>
    </row>
    <row r="139" spans="8:38" x14ac:dyDescent="0.45">
      <c r="H139" s="5"/>
      <c r="I139" s="5"/>
      <c r="J139" s="5"/>
      <c r="K139" s="5"/>
      <c r="M139" s="18"/>
      <c r="P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J139" s="5"/>
      <c r="AL139" s="5"/>
    </row>
    <row r="140" spans="8:38" x14ac:dyDescent="0.45">
      <c r="H140" s="5"/>
      <c r="I140" s="5"/>
      <c r="J140" s="5"/>
      <c r="K140" s="5"/>
      <c r="M140" s="18"/>
      <c r="P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J140" s="5"/>
      <c r="AL140" s="5"/>
    </row>
    <row r="141" spans="8:38" x14ac:dyDescent="0.45">
      <c r="H141" s="5"/>
      <c r="I141" s="5"/>
      <c r="J141" s="5"/>
      <c r="K141" s="5"/>
      <c r="M141" s="18"/>
      <c r="P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L141" s="5"/>
    </row>
    <row r="142" spans="8:38" x14ac:dyDescent="0.45">
      <c r="H142" s="5"/>
      <c r="I142" s="5"/>
      <c r="J142" s="5"/>
      <c r="K142" s="5"/>
      <c r="M142" s="18"/>
      <c r="P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L142" s="5"/>
    </row>
    <row r="143" spans="8:38" x14ac:dyDescent="0.45">
      <c r="H143" s="5"/>
      <c r="I143" s="5"/>
      <c r="J143" s="5"/>
      <c r="K143" s="5"/>
      <c r="M143" s="18"/>
      <c r="P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L143" s="5"/>
    </row>
  </sheetData>
  <conditionalFormatting sqref="AM1:AM34 AM37:AM1048576 AL35:AL36 AN34">
    <cfRule type="cellIs" dxfId="8" priority="2" operator="lessThan">
      <formula>0</formula>
    </cfRule>
  </conditionalFormatting>
  <printOptions gridLines="1"/>
  <pageMargins left="0.7" right="0.7" top="1.3958333333333333" bottom="0.75" header="0.3" footer="0.3"/>
  <pageSetup paperSize="5" scale="60" fitToHeight="0" orientation="landscape" r:id="rId1"/>
  <headerFooter>
    <oddHeader>&amp;C&amp;"-,Bold"&amp;14NORTH SHELBY WATER COMPANY
DEPRECIATION SCHEDULE 
SUMMARY SHEET
DECEMBER 31, 2021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AN143"/>
  <sheetViews>
    <sheetView zoomScale="90" zoomScaleNormal="90" workbookViewId="0">
      <selection activeCell="K16" sqref="K16"/>
    </sheetView>
  </sheetViews>
  <sheetFormatPr defaultRowHeight="14.25" x14ac:dyDescent="0.45"/>
  <cols>
    <col min="1" max="1" width="36" bestFit="1" customWidth="1"/>
    <col min="2" max="2" width="11.59765625" style="4" bestFit="1" customWidth="1"/>
    <col min="3" max="3" width="3" style="2" bestFit="1" customWidth="1"/>
    <col min="4" max="4" width="3.73046875" style="2" bestFit="1" customWidth="1"/>
    <col min="5" max="5" width="2.73046875" style="2" bestFit="1" customWidth="1"/>
    <col min="6" max="7" width="1.73046875" customWidth="1"/>
    <col min="8" max="8" width="13.1328125" bestFit="1" customWidth="1"/>
    <col min="9" max="9" width="12.86328125" bestFit="1" customWidth="1"/>
    <col min="10" max="10" width="12.59765625" bestFit="1" customWidth="1"/>
    <col min="11" max="11" width="13.1328125" bestFit="1" customWidth="1"/>
    <col min="12" max="12" width="12" style="6" bestFit="1" customWidth="1"/>
    <col min="13" max="13" width="11.59765625" style="17" bestFit="1" customWidth="1"/>
    <col min="14" max="15" width="1.73046875" customWidth="1"/>
    <col min="16" max="16" width="13.1328125" bestFit="1" customWidth="1"/>
    <col min="17" max="17" width="1.73046875" customWidth="1"/>
    <col min="18" max="18" width="12.86328125" hidden="1" customWidth="1"/>
    <col min="19" max="19" width="11.73046875" hidden="1" customWidth="1"/>
    <col min="20" max="20" width="10.59765625" hidden="1" customWidth="1"/>
    <col min="21" max="21" width="12.3984375" hidden="1" customWidth="1"/>
    <col min="22" max="23" width="11.73046875" hidden="1" customWidth="1"/>
    <col min="24" max="24" width="11.265625" hidden="1" customWidth="1"/>
    <col min="25" max="25" width="5.86328125" hidden="1" customWidth="1"/>
    <col min="26" max="26" width="12.3984375" hidden="1" customWidth="1"/>
    <col min="27" max="27" width="5.86328125" hidden="1" customWidth="1"/>
    <col min="28" max="28" width="11.73046875" hidden="1" customWidth="1"/>
    <col min="29" max="29" width="11.73046875" bestFit="1" customWidth="1"/>
    <col min="30" max="30" width="12.59765625" bestFit="1" customWidth="1"/>
    <col min="31" max="31" width="11.73046875" customWidth="1"/>
    <col min="32" max="33" width="12.59765625" bestFit="1" customWidth="1"/>
    <col min="34" max="34" width="11.265625" style="6" bestFit="1" customWidth="1"/>
    <col min="35" max="35" width="13.1328125" style="6" bestFit="1" customWidth="1"/>
    <col min="36" max="36" width="2.73046875" customWidth="1"/>
    <col min="37" max="37" width="13.1328125" bestFit="1" customWidth="1"/>
    <col min="38" max="38" width="13.86328125" bestFit="1" customWidth="1"/>
    <col min="39" max="39" width="12.86328125" bestFit="1" customWidth="1"/>
    <col min="40" max="40" width="13.3984375" style="5" bestFit="1" customWidth="1"/>
  </cols>
  <sheetData>
    <row r="1" spans="1:40" s="1" customFormat="1" x14ac:dyDescent="0.45">
      <c r="B1" s="4"/>
      <c r="C1" s="2"/>
      <c r="D1" s="2"/>
      <c r="E1" s="2"/>
      <c r="H1" s="21" t="s">
        <v>0</v>
      </c>
      <c r="I1" s="21"/>
      <c r="J1" s="21"/>
      <c r="K1" s="21" t="s">
        <v>1</v>
      </c>
      <c r="L1" s="23">
        <v>2021</v>
      </c>
      <c r="M1" s="21" t="s">
        <v>16</v>
      </c>
      <c r="N1" s="21"/>
      <c r="O1" s="21"/>
      <c r="P1" s="21" t="s">
        <v>2</v>
      </c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2"/>
      <c r="AI1" s="23">
        <v>2021</v>
      </c>
      <c r="AJ1" s="21"/>
      <c r="AK1" s="1" t="s">
        <v>400</v>
      </c>
      <c r="AL1" s="21" t="s">
        <v>9</v>
      </c>
      <c r="AM1" s="21" t="s">
        <v>11</v>
      </c>
      <c r="AN1" s="56" t="s">
        <v>464</v>
      </c>
    </row>
    <row r="2" spans="1:40" s="1" customFormat="1" x14ac:dyDescent="0.45">
      <c r="B2" s="4"/>
      <c r="C2" s="2"/>
      <c r="D2" s="2"/>
      <c r="E2" s="2"/>
      <c r="H2" s="21" t="s">
        <v>3</v>
      </c>
      <c r="I2" s="21" t="s">
        <v>4</v>
      </c>
      <c r="J2" s="21" t="s">
        <v>5</v>
      </c>
      <c r="K2" s="21" t="s">
        <v>3</v>
      </c>
      <c r="L2" s="23" t="s">
        <v>399</v>
      </c>
      <c r="M2" s="21" t="s">
        <v>17</v>
      </c>
      <c r="N2" s="21"/>
      <c r="O2" s="21"/>
      <c r="P2" s="21" t="s">
        <v>6</v>
      </c>
      <c r="Q2" s="21"/>
      <c r="R2" s="21" t="s">
        <v>0</v>
      </c>
      <c r="S2" s="21">
        <v>2006</v>
      </c>
      <c r="T2" s="21">
        <v>2007</v>
      </c>
      <c r="U2" s="21">
        <v>2008</v>
      </c>
      <c r="V2" s="21">
        <v>2009</v>
      </c>
      <c r="W2" s="21">
        <v>2010</v>
      </c>
      <c r="X2" s="21">
        <v>2011</v>
      </c>
      <c r="Y2" s="21">
        <v>2012</v>
      </c>
      <c r="Z2" s="21">
        <v>2013</v>
      </c>
      <c r="AA2" s="21">
        <v>2014</v>
      </c>
      <c r="AB2" s="21">
        <v>2015</v>
      </c>
      <c r="AC2" s="21">
        <v>2016</v>
      </c>
      <c r="AD2" s="21">
        <v>2017</v>
      </c>
      <c r="AE2" s="21">
        <v>2018</v>
      </c>
      <c r="AF2" s="21">
        <v>2019</v>
      </c>
      <c r="AG2" s="21">
        <v>2020</v>
      </c>
      <c r="AH2" s="23">
        <v>2021</v>
      </c>
      <c r="AI2" s="23" t="s">
        <v>5</v>
      </c>
      <c r="AJ2" s="21"/>
      <c r="AK2" s="1" t="s">
        <v>401</v>
      </c>
      <c r="AL2" s="21" t="s">
        <v>10</v>
      </c>
      <c r="AM2" s="21" t="s">
        <v>6</v>
      </c>
      <c r="AN2" s="56" t="s">
        <v>465</v>
      </c>
    </row>
    <row r="3" spans="1:40" x14ac:dyDescent="0.45">
      <c r="A3" s="3" t="s">
        <v>320</v>
      </c>
      <c r="B3" s="28" t="s">
        <v>17</v>
      </c>
      <c r="C3" s="29" t="s">
        <v>20</v>
      </c>
    </row>
    <row r="4" spans="1:40" x14ac:dyDescent="0.45">
      <c r="A4" s="25" t="s">
        <v>438</v>
      </c>
      <c r="B4" s="26">
        <v>39264</v>
      </c>
      <c r="C4" s="27">
        <v>5</v>
      </c>
      <c r="D4" s="4" t="s">
        <v>12</v>
      </c>
      <c r="E4" s="4" t="s">
        <v>13</v>
      </c>
      <c r="H4" s="24">
        <v>27639.87</v>
      </c>
      <c r="I4" s="5"/>
      <c r="J4" s="5">
        <v>27639.87</v>
      </c>
      <c r="K4" s="5"/>
      <c r="L4" s="14"/>
      <c r="M4" s="18" t="s">
        <v>459</v>
      </c>
      <c r="P4" s="5">
        <f>+K4</f>
        <v>0</v>
      </c>
      <c r="R4" s="13">
        <v>27639.87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>
        <v>-27639.87</v>
      </c>
      <c r="AE4" s="5">
        <v>0</v>
      </c>
      <c r="AF4" s="5">
        <v>0</v>
      </c>
      <c r="AG4" s="5">
        <v>0</v>
      </c>
      <c r="AH4" s="6">
        <f>+IF(P4-AG4-S4-R4-T4-U4-V4-W4-X4-Y4-Z4-AA4-AB4-AC4-AD4-AE4-AF4&gt;1,ROUND(P4/C4,2),0)</f>
        <v>0</v>
      </c>
      <c r="AI4" s="14"/>
      <c r="AJ4" s="5"/>
      <c r="AK4" s="5">
        <f>+AL4-AI4-AH4</f>
        <v>0</v>
      </c>
      <c r="AL4" s="5">
        <f>SUM(R4:AI4)</f>
        <v>0</v>
      </c>
      <c r="AM4" s="11">
        <f t="shared" ref="AM4:AM33" si="0">+P4-AL4</f>
        <v>0</v>
      </c>
      <c r="AN4" s="5">
        <f>IF(AM4=0,AL4,0)</f>
        <v>0</v>
      </c>
    </row>
    <row r="5" spans="1:40" x14ac:dyDescent="0.45">
      <c r="A5" s="25" t="s">
        <v>439</v>
      </c>
      <c r="B5" s="26">
        <v>39356</v>
      </c>
      <c r="C5" s="27">
        <v>5</v>
      </c>
      <c r="D5" s="4" t="s">
        <v>12</v>
      </c>
      <c r="E5" s="4" t="s">
        <v>13</v>
      </c>
      <c r="H5" s="24">
        <v>19700</v>
      </c>
      <c r="I5" s="5"/>
      <c r="J5" s="5">
        <v>19700</v>
      </c>
      <c r="K5" s="5"/>
      <c r="L5" s="14"/>
      <c r="M5" s="70">
        <v>2019</v>
      </c>
      <c r="P5" s="5">
        <f t="shared" ref="P5:P33" si="1">+K5</f>
        <v>0</v>
      </c>
      <c r="R5" s="13">
        <v>19700</v>
      </c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5">
        <v>0</v>
      </c>
      <c r="AE5" s="5">
        <v>0</v>
      </c>
      <c r="AF5" s="13">
        <v>-19700</v>
      </c>
      <c r="AG5" s="5">
        <v>0</v>
      </c>
      <c r="AH5" s="6">
        <f t="shared" ref="AH5:AH19" si="2">+IF(P5-AG5-S5-R5-T5-U5-V5-W5-X5-Y5-Z5-AA5-AB5-AC5-AD5-AE5-AF5&gt;1,ROUND(P5/C5,2),0)</f>
        <v>0</v>
      </c>
      <c r="AI5" s="14"/>
      <c r="AJ5" s="5"/>
      <c r="AK5" s="5">
        <f t="shared" ref="AK5:AK33" si="3">+AL5-AI5-AH5</f>
        <v>0</v>
      </c>
      <c r="AL5" s="5">
        <f t="shared" ref="AL5:AL33" si="4">SUM(R5:AI5)</f>
        <v>0</v>
      </c>
      <c r="AM5" s="11">
        <f t="shared" si="0"/>
        <v>0</v>
      </c>
      <c r="AN5" s="5">
        <f t="shared" ref="AN5:AN33" si="5">IF(AM5=0,AL5,0)</f>
        <v>0</v>
      </c>
    </row>
    <row r="6" spans="1:40" x14ac:dyDescent="0.45">
      <c r="A6" s="25" t="s">
        <v>440</v>
      </c>
      <c r="B6" s="26">
        <v>40026</v>
      </c>
      <c r="C6" s="27">
        <v>5</v>
      </c>
      <c r="D6" s="4" t="s">
        <v>12</v>
      </c>
      <c r="E6" s="4" t="s">
        <v>13</v>
      </c>
      <c r="H6" s="24">
        <v>25982</v>
      </c>
      <c r="I6" s="5"/>
      <c r="J6" s="5"/>
      <c r="K6" s="5"/>
      <c r="L6" s="14"/>
      <c r="M6" s="18"/>
      <c r="P6" s="5">
        <f t="shared" si="1"/>
        <v>0</v>
      </c>
      <c r="R6" s="13">
        <v>25982</v>
      </c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5">
        <v>0</v>
      </c>
      <c r="AE6" s="5">
        <v>0</v>
      </c>
      <c r="AF6" s="5">
        <v>0</v>
      </c>
      <c r="AG6" s="5">
        <v>0</v>
      </c>
      <c r="AH6" s="6">
        <f t="shared" si="2"/>
        <v>0</v>
      </c>
      <c r="AI6" s="14"/>
      <c r="AJ6" s="5"/>
      <c r="AK6" s="5">
        <f t="shared" si="3"/>
        <v>25982</v>
      </c>
      <c r="AL6" s="5">
        <f t="shared" si="4"/>
        <v>25982</v>
      </c>
      <c r="AM6" s="11">
        <f t="shared" si="0"/>
        <v>-25982</v>
      </c>
      <c r="AN6" s="5">
        <f t="shared" si="5"/>
        <v>0</v>
      </c>
    </row>
    <row r="7" spans="1:40" x14ac:dyDescent="0.45">
      <c r="A7" s="25" t="s">
        <v>441</v>
      </c>
      <c r="B7" s="26">
        <v>40664</v>
      </c>
      <c r="C7" s="27">
        <v>5</v>
      </c>
      <c r="D7" s="4" t="s">
        <v>12</v>
      </c>
      <c r="E7" s="4" t="s">
        <v>13</v>
      </c>
      <c r="H7" s="24">
        <v>21833</v>
      </c>
      <c r="I7" s="5"/>
      <c r="J7" s="5">
        <v>21833</v>
      </c>
      <c r="K7" s="5"/>
      <c r="L7" s="14"/>
      <c r="M7" s="18" t="s">
        <v>458</v>
      </c>
      <c r="P7" s="5">
        <f t="shared" si="1"/>
        <v>0</v>
      </c>
      <c r="R7" s="13">
        <v>0</v>
      </c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5">
        <v>0</v>
      </c>
      <c r="AE7" s="5">
        <v>0</v>
      </c>
      <c r="AF7" s="5">
        <v>0</v>
      </c>
      <c r="AG7" s="5">
        <v>0</v>
      </c>
      <c r="AH7" s="6">
        <f t="shared" si="2"/>
        <v>0</v>
      </c>
      <c r="AI7" s="14"/>
      <c r="AJ7" s="5"/>
      <c r="AK7" s="5">
        <f t="shared" si="3"/>
        <v>0</v>
      </c>
      <c r="AL7" s="5">
        <f t="shared" si="4"/>
        <v>0</v>
      </c>
      <c r="AM7" s="11">
        <f t="shared" si="0"/>
        <v>0</v>
      </c>
      <c r="AN7" s="5">
        <f t="shared" si="5"/>
        <v>0</v>
      </c>
    </row>
    <row r="8" spans="1:40" x14ac:dyDescent="0.45">
      <c r="A8" s="25" t="s">
        <v>440</v>
      </c>
      <c r="B8" s="26">
        <v>41030</v>
      </c>
      <c r="C8" s="27">
        <v>5</v>
      </c>
      <c r="D8" s="4" t="s">
        <v>12</v>
      </c>
      <c r="E8" s="4" t="s">
        <v>13</v>
      </c>
      <c r="H8" s="24">
        <v>27927</v>
      </c>
      <c r="I8" s="5"/>
      <c r="J8" s="5"/>
      <c r="K8" s="5"/>
      <c r="L8" s="14"/>
      <c r="M8" s="19"/>
      <c r="P8" s="5">
        <f t="shared" si="1"/>
        <v>0</v>
      </c>
      <c r="R8" s="13">
        <v>14428</v>
      </c>
      <c r="S8" s="13"/>
      <c r="T8" s="13"/>
      <c r="U8" s="13"/>
      <c r="V8" s="13"/>
      <c r="W8" s="13"/>
      <c r="X8" s="13"/>
      <c r="Y8" s="13"/>
      <c r="Z8" s="13"/>
      <c r="AA8" s="13"/>
      <c r="AB8" s="13">
        <v>5585</v>
      </c>
      <c r="AC8" s="13">
        <v>5585</v>
      </c>
      <c r="AD8" s="13">
        <v>2329</v>
      </c>
      <c r="AE8" s="5">
        <v>0</v>
      </c>
      <c r="AF8" s="5">
        <v>0</v>
      </c>
      <c r="AG8" s="5">
        <v>0</v>
      </c>
      <c r="AH8" s="6">
        <f t="shared" si="2"/>
        <v>0</v>
      </c>
      <c r="AI8" s="14"/>
      <c r="AJ8" s="5"/>
      <c r="AK8" s="5">
        <f t="shared" si="3"/>
        <v>27927</v>
      </c>
      <c r="AL8" s="5">
        <f t="shared" si="4"/>
        <v>27927</v>
      </c>
      <c r="AM8" s="11">
        <f t="shared" si="0"/>
        <v>-27927</v>
      </c>
      <c r="AN8" s="5">
        <f t="shared" si="5"/>
        <v>0</v>
      </c>
    </row>
    <row r="9" spans="1:40" x14ac:dyDescent="0.45">
      <c r="A9" s="25" t="s">
        <v>442</v>
      </c>
      <c r="B9" s="26">
        <v>41306</v>
      </c>
      <c r="C9" s="27">
        <v>5</v>
      </c>
      <c r="D9" s="4" t="s">
        <v>12</v>
      </c>
      <c r="E9" s="4" t="s">
        <v>13</v>
      </c>
      <c r="H9" s="24">
        <v>23596.75</v>
      </c>
      <c r="I9" s="5"/>
      <c r="J9" s="5">
        <v>23596.75</v>
      </c>
      <c r="K9" s="5"/>
      <c r="L9" s="14">
        <v>-23596.75</v>
      </c>
      <c r="M9" s="19"/>
      <c r="P9" s="5">
        <f t="shared" si="1"/>
        <v>0</v>
      </c>
      <c r="R9" s="13">
        <v>9045</v>
      </c>
      <c r="S9" s="13"/>
      <c r="T9" s="13"/>
      <c r="U9" s="13"/>
      <c r="V9" s="13"/>
      <c r="W9" s="13"/>
      <c r="X9" s="13"/>
      <c r="Y9" s="13"/>
      <c r="Z9" s="13"/>
      <c r="AA9" s="13"/>
      <c r="AB9" s="13">
        <v>4719</v>
      </c>
      <c r="AC9" s="13">
        <v>4719</v>
      </c>
      <c r="AD9" s="13">
        <v>4719.3500000000004</v>
      </c>
      <c r="AE9" s="13">
        <v>394.4</v>
      </c>
      <c r="AF9" s="5">
        <v>0</v>
      </c>
      <c r="AG9" s="5">
        <v>0</v>
      </c>
      <c r="AH9" s="6">
        <f t="shared" si="2"/>
        <v>0</v>
      </c>
      <c r="AI9" s="14">
        <v>-23596.75</v>
      </c>
      <c r="AJ9" s="5"/>
      <c r="AK9" s="5">
        <f t="shared" si="3"/>
        <v>23596.75</v>
      </c>
      <c r="AL9" s="5">
        <f t="shared" si="4"/>
        <v>0</v>
      </c>
      <c r="AM9" s="11">
        <f t="shared" si="0"/>
        <v>0</v>
      </c>
      <c r="AN9" s="5">
        <f t="shared" si="5"/>
        <v>0</v>
      </c>
    </row>
    <row r="10" spans="1:40" x14ac:dyDescent="0.45">
      <c r="A10" s="25" t="s">
        <v>442</v>
      </c>
      <c r="B10" s="26">
        <v>41548</v>
      </c>
      <c r="C10" s="27">
        <v>5</v>
      </c>
      <c r="D10" s="4" t="s">
        <v>12</v>
      </c>
      <c r="E10" s="4" t="s">
        <v>13</v>
      </c>
      <c r="H10" s="24">
        <v>23731.43</v>
      </c>
      <c r="I10" s="5"/>
      <c r="J10" s="5"/>
      <c r="K10" s="5"/>
      <c r="L10" s="14"/>
      <c r="M10" s="19"/>
      <c r="P10" s="5">
        <f t="shared" si="1"/>
        <v>0</v>
      </c>
      <c r="R10" s="13">
        <v>5933</v>
      </c>
      <c r="S10" s="13"/>
      <c r="T10" s="13"/>
      <c r="U10" s="13"/>
      <c r="V10" s="13"/>
      <c r="W10" s="13"/>
      <c r="X10" s="13"/>
      <c r="Y10" s="13"/>
      <c r="Z10" s="13"/>
      <c r="AA10" s="13"/>
      <c r="AB10" s="13">
        <v>4746</v>
      </c>
      <c r="AC10" s="13">
        <v>4746</v>
      </c>
      <c r="AD10" s="13">
        <v>4746.29</v>
      </c>
      <c r="AE10" s="13">
        <v>3560.14</v>
      </c>
      <c r="AF10" s="5">
        <v>0</v>
      </c>
      <c r="AG10" s="5">
        <v>0</v>
      </c>
      <c r="AH10" s="6">
        <f t="shared" si="2"/>
        <v>0</v>
      </c>
      <c r="AI10" s="14"/>
      <c r="AJ10" s="5"/>
      <c r="AK10" s="5">
        <f t="shared" si="3"/>
        <v>23731.43</v>
      </c>
      <c r="AL10" s="5">
        <f t="shared" si="4"/>
        <v>23731.43</v>
      </c>
      <c r="AM10" s="11">
        <f t="shared" si="0"/>
        <v>-23731.43</v>
      </c>
      <c r="AN10" s="5">
        <f t="shared" si="5"/>
        <v>0</v>
      </c>
    </row>
    <row r="11" spans="1:40" x14ac:dyDescent="0.45">
      <c r="A11" s="25" t="s">
        <v>443</v>
      </c>
      <c r="B11" s="26">
        <v>42491</v>
      </c>
      <c r="C11" s="27">
        <v>5</v>
      </c>
      <c r="D11" s="4" t="s">
        <v>12</v>
      </c>
      <c r="E11" s="4" t="s">
        <v>13</v>
      </c>
      <c r="H11" s="24">
        <v>29465</v>
      </c>
      <c r="I11" s="5"/>
      <c r="J11" s="5"/>
      <c r="K11" s="5"/>
      <c r="L11" s="14"/>
      <c r="M11" s="19"/>
      <c r="P11" s="5">
        <f t="shared" si="1"/>
        <v>0</v>
      </c>
      <c r="R11" s="13">
        <v>0</v>
      </c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>
        <v>3438</v>
      </c>
      <c r="AD11" s="13">
        <v>5893</v>
      </c>
      <c r="AE11" s="13">
        <v>5893</v>
      </c>
      <c r="AF11" s="13">
        <v>5893</v>
      </c>
      <c r="AG11" s="13">
        <v>5893</v>
      </c>
      <c r="AH11" s="6">
        <v>2455</v>
      </c>
      <c r="AI11" s="14"/>
      <c r="AJ11" s="5"/>
      <c r="AK11" s="5">
        <f t="shared" si="3"/>
        <v>27010</v>
      </c>
      <c r="AL11" s="5">
        <f t="shared" si="4"/>
        <v>29465</v>
      </c>
      <c r="AM11" s="11">
        <f t="shared" si="0"/>
        <v>-29465</v>
      </c>
      <c r="AN11" s="9">
        <f t="shared" si="5"/>
        <v>0</v>
      </c>
    </row>
    <row r="12" spans="1:40" x14ac:dyDescent="0.45">
      <c r="A12" s="25" t="s">
        <v>460</v>
      </c>
      <c r="B12" s="26">
        <v>42886</v>
      </c>
      <c r="C12" s="27">
        <v>5</v>
      </c>
      <c r="D12" s="4" t="s">
        <v>12</v>
      </c>
      <c r="E12" s="4" t="s">
        <v>13</v>
      </c>
      <c r="H12" s="24">
        <v>34992</v>
      </c>
      <c r="I12" s="5"/>
      <c r="J12" s="5"/>
      <c r="K12" s="5">
        <f t="shared" ref="K12:K33" si="6">+H12+I12-J12</f>
        <v>34992</v>
      </c>
      <c r="L12" s="14"/>
      <c r="M12" s="19"/>
      <c r="P12" s="5">
        <f t="shared" si="1"/>
        <v>34992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>
        <v>3499.2</v>
      </c>
      <c r="AE12" s="13">
        <v>6998.4</v>
      </c>
      <c r="AF12" s="13">
        <v>6998.4</v>
      </c>
      <c r="AG12" s="13">
        <v>6998.4</v>
      </c>
      <c r="AH12" s="6">
        <f t="shared" si="2"/>
        <v>6998.4</v>
      </c>
      <c r="AI12" s="14"/>
      <c r="AJ12" s="5"/>
      <c r="AK12" s="5">
        <f t="shared" si="3"/>
        <v>24494.400000000001</v>
      </c>
      <c r="AL12" s="5">
        <f t="shared" si="4"/>
        <v>31492.800000000003</v>
      </c>
      <c r="AM12" s="11">
        <f t="shared" si="0"/>
        <v>3499.1999999999971</v>
      </c>
      <c r="AN12" s="5">
        <f t="shared" si="5"/>
        <v>0</v>
      </c>
    </row>
    <row r="13" spans="1:40" x14ac:dyDescent="0.45">
      <c r="A13" s="25" t="s">
        <v>461</v>
      </c>
      <c r="B13" s="26">
        <v>42933</v>
      </c>
      <c r="C13" s="27">
        <v>5</v>
      </c>
      <c r="D13" s="4" t="s">
        <v>12</v>
      </c>
      <c r="E13" s="4" t="s">
        <v>13</v>
      </c>
      <c r="H13" s="24">
        <v>88638.82</v>
      </c>
      <c r="I13" s="5"/>
      <c r="J13" s="5"/>
      <c r="K13" s="5">
        <f t="shared" si="6"/>
        <v>88638.82</v>
      </c>
      <c r="L13" s="14"/>
      <c r="M13" s="19"/>
      <c r="P13" s="5">
        <f t="shared" si="1"/>
        <v>88638.82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>
        <v>8863.8799999999992</v>
      </c>
      <c r="AE13" s="13">
        <v>17727.759999999998</v>
      </c>
      <c r="AF13" s="13">
        <v>17727.759999999998</v>
      </c>
      <c r="AG13" s="13">
        <v>17727.759999999998</v>
      </c>
      <c r="AH13" s="6">
        <f t="shared" si="2"/>
        <v>17727.759999999998</v>
      </c>
      <c r="AI13" s="14"/>
      <c r="AJ13" s="5"/>
      <c r="AK13" s="5">
        <f t="shared" si="3"/>
        <v>62047.159999999989</v>
      </c>
      <c r="AL13" s="5">
        <f t="shared" si="4"/>
        <v>79774.919999999984</v>
      </c>
      <c r="AM13" s="11">
        <f t="shared" si="0"/>
        <v>8863.9000000000233</v>
      </c>
      <c r="AN13" s="5">
        <f t="shared" si="5"/>
        <v>0</v>
      </c>
    </row>
    <row r="14" spans="1:40" x14ac:dyDescent="0.45">
      <c r="A14" s="25" t="s">
        <v>472</v>
      </c>
      <c r="B14" s="26">
        <v>43335</v>
      </c>
      <c r="C14" s="27">
        <v>5</v>
      </c>
      <c r="D14" s="4" t="s">
        <v>12</v>
      </c>
      <c r="E14" s="4" t="s">
        <v>13</v>
      </c>
      <c r="H14" s="24">
        <v>15220</v>
      </c>
      <c r="I14" s="5"/>
      <c r="J14" s="5"/>
      <c r="K14" s="5">
        <f t="shared" si="6"/>
        <v>15220</v>
      </c>
      <c r="L14" s="14"/>
      <c r="M14" s="19"/>
      <c r="P14" s="5">
        <f t="shared" si="1"/>
        <v>15220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>
        <v>1522</v>
      </c>
      <c r="AF14" s="13">
        <v>3044</v>
      </c>
      <c r="AG14" s="13">
        <v>3044</v>
      </c>
      <c r="AH14" s="6">
        <f t="shared" si="2"/>
        <v>3044</v>
      </c>
      <c r="AI14" s="14"/>
      <c r="AJ14" s="5"/>
      <c r="AK14" s="5">
        <f t="shared" si="3"/>
        <v>7610</v>
      </c>
      <c r="AL14" s="5">
        <f t="shared" si="4"/>
        <v>10654</v>
      </c>
      <c r="AM14" s="11">
        <f t="shared" si="0"/>
        <v>4566</v>
      </c>
      <c r="AN14" s="5">
        <f t="shared" si="5"/>
        <v>0</v>
      </c>
    </row>
    <row r="15" spans="1:40" x14ac:dyDescent="0.45">
      <c r="A15" s="25" t="s">
        <v>475</v>
      </c>
      <c r="B15" s="26">
        <v>43383</v>
      </c>
      <c r="C15" s="27">
        <v>5</v>
      </c>
      <c r="D15" s="4" t="s">
        <v>12</v>
      </c>
      <c r="E15" s="4" t="s">
        <v>13</v>
      </c>
      <c r="H15" s="24">
        <v>34473</v>
      </c>
      <c r="I15" s="5"/>
      <c r="J15" s="5"/>
      <c r="K15" s="5">
        <f t="shared" si="6"/>
        <v>34473</v>
      </c>
      <c r="L15" s="14"/>
      <c r="M15" s="19"/>
      <c r="P15" s="5">
        <f t="shared" si="1"/>
        <v>34473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>
        <v>3447.3</v>
      </c>
      <c r="AF15" s="13">
        <v>6894.6</v>
      </c>
      <c r="AG15" s="13">
        <v>6894.6</v>
      </c>
      <c r="AH15" s="6">
        <f t="shared" si="2"/>
        <v>6894.6</v>
      </c>
      <c r="AI15" s="14"/>
      <c r="AJ15" s="5"/>
      <c r="AK15" s="5">
        <f t="shared" si="3"/>
        <v>17236.5</v>
      </c>
      <c r="AL15" s="5">
        <f t="shared" si="4"/>
        <v>24131.1</v>
      </c>
      <c r="AM15" s="11">
        <f t="shared" si="0"/>
        <v>10341.900000000001</v>
      </c>
      <c r="AN15" s="5">
        <f t="shared" si="5"/>
        <v>0</v>
      </c>
    </row>
    <row r="16" spans="1:40" x14ac:dyDescent="0.45">
      <c r="A16" s="25" t="s">
        <v>479</v>
      </c>
      <c r="B16" s="26">
        <v>43441</v>
      </c>
      <c r="C16" s="27">
        <v>5</v>
      </c>
      <c r="D16" s="4" t="s">
        <v>12</v>
      </c>
      <c r="E16" s="4" t="s">
        <v>13</v>
      </c>
      <c r="H16" s="24">
        <v>16748</v>
      </c>
      <c r="I16" s="5"/>
      <c r="J16" s="5">
        <v>16748</v>
      </c>
      <c r="K16" s="5"/>
      <c r="L16" s="14">
        <v>-16748</v>
      </c>
      <c r="M16" s="19"/>
      <c r="P16" s="5">
        <f t="shared" si="1"/>
        <v>0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>
        <v>1568.8</v>
      </c>
      <c r="AF16" s="13">
        <v>3349.6</v>
      </c>
      <c r="AG16" s="13">
        <v>3349.6</v>
      </c>
      <c r="AH16" s="6">
        <v>1674.8</v>
      </c>
      <c r="AI16" s="14">
        <v>-9942.7999999999993</v>
      </c>
      <c r="AJ16" s="5"/>
      <c r="AK16" s="5">
        <f t="shared" si="3"/>
        <v>8268</v>
      </c>
      <c r="AL16" s="5">
        <f t="shared" si="4"/>
        <v>0</v>
      </c>
      <c r="AM16" s="11">
        <f t="shared" si="0"/>
        <v>0</v>
      </c>
      <c r="AN16" s="5">
        <f t="shared" si="5"/>
        <v>0</v>
      </c>
    </row>
    <row r="17" spans="1:40" x14ac:dyDescent="0.45">
      <c r="A17" s="25" t="s">
        <v>499</v>
      </c>
      <c r="B17" s="26">
        <v>43586</v>
      </c>
      <c r="C17" s="27">
        <v>5</v>
      </c>
      <c r="D17" s="4" t="s">
        <v>12</v>
      </c>
      <c r="E17" s="4" t="s">
        <v>13</v>
      </c>
      <c r="H17" s="24">
        <v>30222</v>
      </c>
      <c r="I17" s="5"/>
      <c r="J17" s="5"/>
      <c r="K17" s="5">
        <f t="shared" si="6"/>
        <v>30222</v>
      </c>
      <c r="L17" s="14"/>
      <c r="M17" s="19"/>
      <c r="P17" s="5">
        <f t="shared" si="1"/>
        <v>30222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>
        <v>3022.2</v>
      </c>
      <c r="AG17" s="13">
        <v>6044.4</v>
      </c>
      <c r="AH17" s="6">
        <f t="shared" si="2"/>
        <v>6044.4</v>
      </c>
      <c r="AI17" s="14"/>
      <c r="AJ17" s="5"/>
      <c r="AK17" s="5">
        <f t="shared" si="3"/>
        <v>9066.5999999999985</v>
      </c>
      <c r="AL17" s="5">
        <f t="shared" si="4"/>
        <v>15110.999999999998</v>
      </c>
      <c r="AM17" s="11">
        <f t="shared" si="0"/>
        <v>15111.000000000002</v>
      </c>
      <c r="AN17" s="5">
        <f t="shared" si="5"/>
        <v>0</v>
      </c>
    </row>
    <row r="18" spans="1:40" x14ac:dyDescent="0.45">
      <c r="A18" s="25" t="s">
        <v>504</v>
      </c>
      <c r="B18" s="26">
        <v>43999</v>
      </c>
      <c r="C18" s="27">
        <v>5</v>
      </c>
      <c r="D18" s="4" t="s">
        <v>12</v>
      </c>
      <c r="E18" s="4" t="s">
        <v>13</v>
      </c>
      <c r="H18" s="24">
        <v>39074.5</v>
      </c>
      <c r="I18" s="5"/>
      <c r="J18" s="5"/>
      <c r="K18" s="5">
        <f t="shared" si="6"/>
        <v>39074.5</v>
      </c>
      <c r="L18" s="14"/>
      <c r="M18" s="19"/>
      <c r="P18" s="5">
        <f t="shared" si="1"/>
        <v>39074.5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>
        <v>3907.45</v>
      </c>
      <c r="AH18" s="6">
        <f t="shared" si="2"/>
        <v>7814.9</v>
      </c>
      <c r="AI18" s="14"/>
      <c r="AJ18" s="5"/>
      <c r="AK18" s="5">
        <f t="shared" si="3"/>
        <v>3907.4499999999989</v>
      </c>
      <c r="AL18" s="5">
        <f t="shared" si="4"/>
        <v>11722.349999999999</v>
      </c>
      <c r="AM18" s="11">
        <f t="shared" si="0"/>
        <v>27352.15</v>
      </c>
      <c r="AN18" s="5">
        <f t="shared" si="5"/>
        <v>0</v>
      </c>
    </row>
    <row r="19" spans="1:40" x14ac:dyDescent="0.45">
      <c r="A19" s="25" t="s">
        <v>505</v>
      </c>
      <c r="B19" s="26">
        <v>44085</v>
      </c>
      <c r="C19" s="27">
        <v>5</v>
      </c>
      <c r="D19" s="4" t="s">
        <v>12</v>
      </c>
      <c r="E19" s="4" t="s">
        <v>13</v>
      </c>
      <c r="H19" s="24">
        <v>33634</v>
      </c>
      <c r="I19" s="5"/>
      <c r="J19" s="5"/>
      <c r="K19" s="5">
        <f t="shared" si="6"/>
        <v>33634</v>
      </c>
      <c r="L19" s="14"/>
      <c r="M19" s="19"/>
      <c r="P19" s="5">
        <f t="shared" si="1"/>
        <v>33634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>
        <v>3363.4</v>
      </c>
      <c r="AH19" s="6">
        <f t="shared" si="2"/>
        <v>6726.8</v>
      </c>
      <c r="AI19" s="14"/>
      <c r="AJ19" s="5"/>
      <c r="AK19" s="5">
        <f t="shared" si="3"/>
        <v>3363.4000000000005</v>
      </c>
      <c r="AL19" s="5">
        <f t="shared" si="4"/>
        <v>10090.200000000001</v>
      </c>
      <c r="AM19" s="11">
        <f t="shared" si="0"/>
        <v>23543.8</v>
      </c>
      <c r="AN19" s="5">
        <f t="shared" si="5"/>
        <v>0</v>
      </c>
    </row>
    <row r="20" spans="1:40" x14ac:dyDescent="0.45">
      <c r="A20" s="25" t="s">
        <v>516</v>
      </c>
      <c r="B20" s="26">
        <v>44363</v>
      </c>
      <c r="C20" s="27">
        <v>5</v>
      </c>
      <c r="D20" s="4" t="s">
        <v>12</v>
      </c>
      <c r="E20" s="4" t="s">
        <v>13</v>
      </c>
      <c r="H20" s="24"/>
      <c r="I20" s="5">
        <v>32919.839999999997</v>
      </c>
      <c r="J20" s="5"/>
      <c r="K20" s="5">
        <f t="shared" si="6"/>
        <v>32919.839999999997</v>
      </c>
      <c r="L20" s="14"/>
      <c r="M20" s="19"/>
      <c r="P20" s="5">
        <f t="shared" si="1"/>
        <v>32919.839999999997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6">
        <f>+IF(P20-AG20-S20-R20-T20-U20-V20-W20-X20-Y20-Z20-AA20-AB20-AC20-AD20-AE20-AF20&gt;1,ROUND(P20/C20,2),0)/2</f>
        <v>3291.9850000000001</v>
      </c>
      <c r="AI20" s="14"/>
      <c r="AJ20" s="5"/>
      <c r="AK20" s="5">
        <f t="shared" si="3"/>
        <v>0</v>
      </c>
      <c r="AL20" s="5">
        <f t="shared" si="4"/>
        <v>3291.9850000000001</v>
      </c>
      <c r="AM20" s="11">
        <f t="shared" si="0"/>
        <v>29627.854999999996</v>
      </c>
      <c r="AN20" s="5">
        <f t="shared" si="5"/>
        <v>0</v>
      </c>
    </row>
    <row r="21" spans="1:40" x14ac:dyDescent="0.45">
      <c r="A21" s="25" t="s">
        <v>517</v>
      </c>
      <c r="B21" s="26">
        <v>44378</v>
      </c>
      <c r="C21" s="27">
        <v>5</v>
      </c>
      <c r="D21" s="4" t="s">
        <v>12</v>
      </c>
      <c r="E21" s="4" t="s">
        <v>13</v>
      </c>
      <c r="H21" s="24"/>
      <c r="I21" s="5">
        <v>32919.839999999997</v>
      </c>
      <c r="J21" s="5"/>
      <c r="K21" s="5">
        <f t="shared" si="6"/>
        <v>32919.839999999997</v>
      </c>
      <c r="L21" s="14"/>
      <c r="M21" s="19"/>
      <c r="P21" s="5">
        <f t="shared" si="1"/>
        <v>32919.839999999997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6">
        <f t="shared" ref="AH21:AH33" si="7">+IF(P21-AG21-S21-R21-T21-U21-V21-W21-X21-Y21-Z21-AA21-AB21-AC21-AD21-AE21-AF21&gt;1,ROUND(P21/C21,2),0)/2</f>
        <v>3291.9850000000001</v>
      </c>
      <c r="AI21" s="14"/>
      <c r="AJ21" s="5"/>
      <c r="AK21" s="5">
        <f t="shared" si="3"/>
        <v>0</v>
      </c>
      <c r="AL21" s="5">
        <f t="shared" si="4"/>
        <v>3291.9850000000001</v>
      </c>
      <c r="AM21" s="11">
        <f t="shared" si="0"/>
        <v>29627.854999999996</v>
      </c>
      <c r="AN21" s="5">
        <f t="shared" si="5"/>
        <v>0</v>
      </c>
    </row>
    <row r="22" spans="1:40" x14ac:dyDescent="0.45">
      <c r="A22" s="25" t="s">
        <v>515</v>
      </c>
      <c r="B22" s="26">
        <v>44327</v>
      </c>
      <c r="C22" s="27">
        <v>5</v>
      </c>
      <c r="D22" s="4" t="s">
        <v>12</v>
      </c>
      <c r="E22" s="4" t="s">
        <v>13</v>
      </c>
      <c r="H22" s="24"/>
      <c r="I22" s="5">
        <v>9275</v>
      </c>
      <c r="J22" s="5"/>
      <c r="K22" s="5">
        <f t="shared" si="6"/>
        <v>9275</v>
      </c>
      <c r="L22" s="14"/>
      <c r="M22" s="19"/>
      <c r="P22" s="5">
        <f t="shared" si="1"/>
        <v>9275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6">
        <f t="shared" si="7"/>
        <v>927.5</v>
      </c>
      <c r="AI22" s="14"/>
      <c r="AJ22" s="5"/>
      <c r="AK22" s="5">
        <f t="shared" si="3"/>
        <v>0</v>
      </c>
      <c r="AL22" s="5">
        <f t="shared" si="4"/>
        <v>927.5</v>
      </c>
      <c r="AM22" s="11">
        <f t="shared" si="0"/>
        <v>8347.5</v>
      </c>
      <c r="AN22" s="5">
        <f t="shared" si="5"/>
        <v>0</v>
      </c>
    </row>
    <row r="23" spans="1:40" x14ac:dyDescent="0.45">
      <c r="A23" s="25" t="s">
        <v>521</v>
      </c>
      <c r="B23" s="26">
        <v>44323</v>
      </c>
      <c r="C23" s="27">
        <v>5</v>
      </c>
      <c r="D23" s="4" t="s">
        <v>12</v>
      </c>
      <c r="E23" s="4" t="s">
        <v>13</v>
      </c>
      <c r="H23" s="24"/>
      <c r="I23" s="5">
        <v>52143.5</v>
      </c>
      <c r="J23" s="5"/>
      <c r="K23" s="5">
        <f t="shared" si="6"/>
        <v>52143.5</v>
      </c>
      <c r="L23" s="14"/>
      <c r="M23" s="19"/>
      <c r="P23" s="5">
        <f t="shared" si="1"/>
        <v>52143.5</v>
      </c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6">
        <f t="shared" si="7"/>
        <v>5214.3500000000004</v>
      </c>
      <c r="AI23" s="14"/>
      <c r="AJ23" s="5"/>
      <c r="AK23" s="5">
        <f t="shared" si="3"/>
        <v>0</v>
      </c>
      <c r="AL23" s="5">
        <f t="shared" si="4"/>
        <v>5214.3500000000004</v>
      </c>
      <c r="AM23" s="11">
        <f t="shared" si="0"/>
        <v>46929.15</v>
      </c>
      <c r="AN23" s="5">
        <f t="shared" si="5"/>
        <v>0</v>
      </c>
    </row>
    <row r="24" spans="1:40" x14ac:dyDescent="0.45">
      <c r="A24" s="25"/>
      <c r="B24" s="26"/>
      <c r="C24" s="27"/>
      <c r="D24" s="4" t="s">
        <v>12</v>
      </c>
      <c r="E24" s="4" t="s">
        <v>13</v>
      </c>
      <c r="H24" s="24"/>
      <c r="I24" s="5"/>
      <c r="J24" s="5"/>
      <c r="K24" s="5">
        <f t="shared" si="6"/>
        <v>0</v>
      </c>
      <c r="L24" s="14"/>
      <c r="M24" s="19"/>
      <c r="P24" s="5">
        <f t="shared" si="1"/>
        <v>0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6">
        <f t="shared" si="7"/>
        <v>0</v>
      </c>
      <c r="AI24" s="14"/>
      <c r="AJ24" s="5"/>
      <c r="AK24" s="5">
        <f t="shared" si="3"/>
        <v>0</v>
      </c>
      <c r="AL24" s="5">
        <f t="shared" si="4"/>
        <v>0</v>
      </c>
      <c r="AM24" s="11">
        <f t="shared" si="0"/>
        <v>0</v>
      </c>
      <c r="AN24" s="5">
        <f t="shared" si="5"/>
        <v>0</v>
      </c>
    </row>
    <row r="25" spans="1:40" x14ac:dyDescent="0.45">
      <c r="A25" s="25"/>
      <c r="B25" s="26"/>
      <c r="C25" s="27"/>
      <c r="D25" s="4" t="s">
        <v>12</v>
      </c>
      <c r="E25" s="4" t="s">
        <v>13</v>
      </c>
      <c r="H25" s="24"/>
      <c r="I25" s="5"/>
      <c r="J25" s="5"/>
      <c r="K25" s="5">
        <f t="shared" si="6"/>
        <v>0</v>
      </c>
      <c r="L25" s="14"/>
      <c r="M25" s="19"/>
      <c r="P25" s="5">
        <f t="shared" si="1"/>
        <v>0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6">
        <f t="shared" si="7"/>
        <v>0</v>
      </c>
      <c r="AI25" s="14"/>
      <c r="AJ25" s="5"/>
      <c r="AK25" s="5">
        <f t="shared" si="3"/>
        <v>0</v>
      </c>
      <c r="AL25" s="5">
        <f t="shared" si="4"/>
        <v>0</v>
      </c>
      <c r="AM25" s="11">
        <f t="shared" si="0"/>
        <v>0</v>
      </c>
      <c r="AN25" s="5">
        <f t="shared" si="5"/>
        <v>0</v>
      </c>
    </row>
    <row r="26" spans="1:40" x14ac:dyDescent="0.45">
      <c r="A26" s="25"/>
      <c r="B26" s="26"/>
      <c r="C26" s="27"/>
      <c r="D26" s="4" t="s">
        <v>12</v>
      </c>
      <c r="E26" s="4" t="s">
        <v>13</v>
      </c>
      <c r="H26" s="24"/>
      <c r="I26" s="5"/>
      <c r="J26" s="5"/>
      <c r="K26" s="5">
        <f t="shared" si="6"/>
        <v>0</v>
      </c>
      <c r="L26" s="14"/>
      <c r="M26" s="19"/>
      <c r="P26" s="5">
        <f t="shared" si="1"/>
        <v>0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6">
        <f t="shared" si="7"/>
        <v>0</v>
      </c>
      <c r="AI26" s="14"/>
      <c r="AJ26" s="5"/>
      <c r="AK26" s="5">
        <f t="shared" si="3"/>
        <v>0</v>
      </c>
      <c r="AL26" s="5">
        <f t="shared" si="4"/>
        <v>0</v>
      </c>
      <c r="AM26" s="11">
        <f t="shared" si="0"/>
        <v>0</v>
      </c>
      <c r="AN26" s="5">
        <f t="shared" si="5"/>
        <v>0</v>
      </c>
    </row>
    <row r="27" spans="1:40" x14ac:dyDescent="0.45">
      <c r="A27" s="25"/>
      <c r="B27" s="26"/>
      <c r="C27" s="27"/>
      <c r="D27" s="4" t="s">
        <v>12</v>
      </c>
      <c r="E27" s="4" t="s">
        <v>13</v>
      </c>
      <c r="H27" s="24"/>
      <c r="I27" s="5"/>
      <c r="J27" s="5"/>
      <c r="K27" s="5">
        <f t="shared" si="6"/>
        <v>0</v>
      </c>
      <c r="L27" s="14"/>
      <c r="M27" s="19"/>
      <c r="P27" s="5">
        <f t="shared" si="1"/>
        <v>0</v>
      </c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6">
        <f t="shared" si="7"/>
        <v>0</v>
      </c>
      <c r="AI27" s="14"/>
      <c r="AJ27" s="5"/>
      <c r="AK27" s="5">
        <f t="shared" si="3"/>
        <v>0</v>
      </c>
      <c r="AL27" s="5">
        <f t="shared" si="4"/>
        <v>0</v>
      </c>
      <c r="AM27" s="11">
        <f t="shared" si="0"/>
        <v>0</v>
      </c>
      <c r="AN27" s="5">
        <f t="shared" si="5"/>
        <v>0</v>
      </c>
    </row>
    <row r="28" spans="1:40" x14ac:dyDescent="0.45">
      <c r="A28" s="25"/>
      <c r="B28" s="26"/>
      <c r="C28" s="27"/>
      <c r="D28" s="4" t="s">
        <v>12</v>
      </c>
      <c r="E28" s="4" t="s">
        <v>13</v>
      </c>
      <c r="H28" s="24"/>
      <c r="I28" s="5"/>
      <c r="J28" s="5"/>
      <c r="K28" s="5">
        <f t="shared" si="6"/>
        <v>0</v>
      </c>
      <c r="L28" s="14"/>
      <c r="M28" s="19"/>
      <c r="P28" s="5">
        <f t="shared" si="1"/>
        <v>0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6">
        <f t="shared" si="7"/>
        <v>0</v>
      </c>
      <c r="AI28" s="14"/>
      <c r="AJ28" s="5"/>
      <c r="AK28" s="5">
        <f t="shared" si="3"/>
        <v>0</v>
      </c>
      <c r="AL28" s="5">
        <f t="shared" si="4"/>
        <v>0</v>
      </c>
      <c r="AM28" s="11">
        <f t="shared" si="0"/>
        <v>0</v>
      </c>
      <c r="AN28" s="5">
        <f t="shared" si="5"/>
        <v>0</v>
      </c>
    </row>
    <row r="29" spans="1:40" x14ac:dyDescent="0.45">
      <c r="A29" s="25"/>
      <c r="B29" s="26"/>
      <c r="C29" s="27"/>
      <c r="D29" s="4" t="s">
        <v>12</v>
      </c>
      <c r="E29" s="4" t="s">
        <v>13</v>
      </c>
      <c r="H29" s="24"/>
      <c r="I29" s="5"/>
      <c r="J29" s="5"/>
      <c r="K29" s="5">
        <f t="shared" si="6"/>
        <v>0</v>
      </c>
      <c r="L29" s="14"/>
      <c r="M29" s="19"/>
      <c r="P29" s="5">
        <f t="shared" si="1"/>
        <v>0</v>
      </c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6">
        <f t="shared" si="7"/>
        <v>0</v>
      </c>
      <c r="AI29" s="14"/>
      <c r="AJ29" s="5"/>
      <c r="AK29" s="5">
        <f t="shared" si="3"/>
        <v>0</v>
      </c>
      <c r="AL29" s="5">
        <f t="shared" si="4"/>
        <v>0</v>
      </c>
      <c r="AM29" s="11">
        <f t="shared" si="0"/>
        <v>0</v>
      </c>
      <c r="AN29" s="5">
        <f t="shared" si="5"/>
        <v>0</v>
      </c>
    </row>
    <row r="30" spans="1:40" x14ac:dyDescent="0.45">
      <c r="A30" s="25"/>
      <c r="B30" s="26"/>
      <c r="C30" s="27"/>
      <c r="D30" s="4" t="s">
        <v>12</v>
      </c>
      <c r="E30" s="4" t="s">
        <v>13</v>
      </c>
      <c r="H30" s="24"/>
      <c r="I30" s="5"/>
      <c r="J30" s="5"/>
      <c r="K30" s="5">
        <f t="shared" si="6"/>
        <v>0</v>
      </c>
      <c r="L30" s="14"/>
      <c r="M30" s="19"/>
      <c r="P30" s="5">
        <f t="shared" si="1"/>
        <v>0</v>
      </c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6">
        <f t="shared" si="7"/>
        <v>0</v>
      </c>
      <c r="AI30" s="14"/>
      <c r="AJ30" s="5"/>
      <c r="AK30" s="5">
        <f t="shared" si="3"/>
        <v>0</v>
      </c>
      <c r="AL30" s="5">
        <f t="shared" si="4"/>
        <v>0</v>
      </c>
      <c r="AM30" s="11">
        <f t="shared" si="0"/>
        <v>0</v>
      </c>
      <c r="AN30" s="5">
        <f t="shared" si="5"/>
        <v>0</v>
      </c>
    </row>
    <row r="31" spans="1:40" x14ac:dyDescent="0.45">
      <c r="A31" s="25"/>
      <c r="B31" s="26"/>
      <c r="C31" s="27"/>
      <c r="D31" s="4" t="s">
        <v>12</v>
      </c>
      <c r="E31" s="4" t="s">
        <v>13</v>
      </c>
      <c r="H31" s="24"/>
      <c r="I31" s="5"/>
      <c r="J31" s="5"/>
      <c r="K31" s="5">
        <f t="shared" si="6"/>
        <v>0</v>
      </c>
      <c r="M31" s="19"/>
      <c r="P31" s="5">
        <f t="shared" si="1"/>
        <v>0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6">
        <f t="shared" si="7"/>
        <v>0</v>
      </c>
      <c r="AJ31" s="9"/>
      <c r="AK31" s="5">
        <f t="shared" si="3"/>
        <v>0</v>
      </c>
      <c r="AL31" s="5">
        <f t="shared" si="4"/>
        <v>0</v>
      </c>
      <c r="AM31" s="11">
        <f t="shared" si="0"/>
        <v>0</v>
      </c>
      <c r="AN31" s="5">
        <f t="shared" si="5"/>
        <v>0</v>
      </c>
    </row>
    <row r="32" spans="1:40" x14ac:dyDescent="0.45">
      <c r="A32" s="25"/>
      <c r="B32" s="26"/>
      <c r="C32" s="27"/>
      <c r="D32" s="4" t="s">
        <v>12</v>
      </c>
      <c r="E32" s="4" t="s">
        <v>13</v>
      </c>
      <c r="H32" s="24"/>
      <c r="I32" s="5"/>
      <c r="J32" s="5"/>
      <c r="K32" s="5">
        <f t="shared" si="6"/>
        <v>0</v>
      </c>
      <c r="M32" s="19"/>
      <c r="P32" s="5">
        <f t="shared" si="1"/>
        <v>0</v>
      </c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6">
        <f t="shared" si="7"/>
        <v>0</v>
      </c>
      <c r="AJ32" s="5"/>
      <c r="AK32" s="5">
        <f t="shared" si="3"/>
        <v>0</v>
      </c>
      <c r="AL32" s="5">
        <f t="shared" si="4"/>
        <v>0</v>
      </c>
      <c r="AM32" s="11">
        <f t="shared" si="0"/>
        <v>0</v>
      </c>
      <c r="AN32" s="5">
        <f t="shared" si="5"/>
        <v>0</v>
      </c>
    </row>
    <row r="33" spans="1:40" x14ac:dyDescent="0.45">
      <c r="A33" s="25"/>
      <c r="B33" s="26"/>
      <c r="C33" s="27"/>
      <c r="D33" s="4" t="s">
        <v>12</v>
      </c>
      <c r="E33" s="4" t="s">
        <v>13</v>
      </c>
      <c r="H33" s="24"/>
      <c r="I33" s="5"/>
      <c r="J33" s="5"/>
      <c r="K33" s="5">
        <f t="shared" si="6"/>
        <v>0</v>
      </c>
      <c r="M33" s="19"/>
      <c r="P33" s="5">
        <f t="shared" si="1"/>
        <v>0</v>
      </c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6">
        <f t="shared" si="7"/>
        <v>0</v>
      </c>
      <c r="AJ33" s="5"/>
      <c r="AK33" s="5">
        <f t="shared" si="3"/>
        <v>0</v>
      </c>
      <c r="AL33" s="5">
        <f t="shared" si="4"/>
        <v>0</v>
      </c>
      <c r="AM33" s="11">
        <f t="shared" si="0"/>
        <v>0</v>
      </c>
      <c r="AN33" s="5">
        <f t="shared" si="5"/>
        <v>0</v>
      </c>
    </row>
    <row r="34" spans="1:40" s="3" customFormat="1" x14ac:dyDescent="0.45">
      <c r="A34" s="3" t="str">
        <f>+A3</f>
        <v>TRANSPORTATION EQUIPMENT # 155</v>
      </c>
      <c r="B34" s="4"/>
      <c r="C34" s="2"/>
      <c r="D34" s="8"/>
      <c r="E34" s="8"/>
      <c r="H34" s="9">
        <f>SUM(H4:H33)</f>
        <v>492877.37</v>
      </c>
      <c r="I34" s="9">
        <f>SUM(I4:I33)</f>
        <v>127258.18</v>
      </c>
      <c r="J34" s="9">
        <f>SUM(J4:J33)</f>
        <v>109517.62</v>
      </c>
      <c r="K34" s="12">
        <f>SUM(K4:K33)</f>
        <v>403512.5</v>
      </c>
      <c r="L34" s="16">
        <f>SUM(L4:L33)</f>
        <v>-40344.75</v>
      </c>
      <c r="M34" s="20"/>
      <c r="P34" s="9">
        <f>SUM(P4:P33)</f>
        <v>403512.5</v>
      </c>
      <c r="R34" s="15">
        <f t="shared" ref="R34:AE34" si="8">SUM(R4:R33)</f>
        <v>102727.87</v>
      </c>
      <c r="S34" s="15">
        <f t="shared" si="8"/>
        <v>0</v>
      </c>
      <c r="T34" s="15">
        <f t="shared" si="8"/>
        <v>0</v>
      </c>
      <c r="U34" s="15">
        <f t="shared" si="8"/>
        <v>0</v>
      </c>
      <c r="V34" s="15">
        <f t="shared" si="8"/>
        <v>0</v>
      </c>
      <c r="W34" s="15">
        <f t="shared" si="8"/>
        <v>0</v>
      </c>
      <c r="X34" s="15">
        <f t="shared" si="8"/>
        <v>0</v>
      </c>
      <c r="Y34" s="15">
        <f t="shared" si="8"/>
        <v>0</v>
      </c>
      <c r="Z34" s="15">
        <f t="shared" si="8"/>
        <v>0</v>
      </c>
      <c r="AA34" s="15">
        <f t="shared" si="8"/>
        <v>0</v>
      </c>
      <c r="AB34" s="15">
        <f t="shared" si="8"/>
        <v>15050</v>
      </c>
      <c r="AC34" s="15">
        <f>SUM(AC4:AC33)</f>
        <v>18488</v>
      </c>
      <c r="AD34" s="15">
        <f>SUM(AD4:AD33)</f>
        <v>2410.8500000000031</v>
      </c>
      <c r="AE34" s="15">
        <f t="shared" si="8"/>
        <v>41111.800000000003</v>
      </c>
      <c r="AF34" s="15">
        <f t="shared" ref="AF34" si="9">SUM(AF4:AF33)</f>
        <v>27229.559999999998</v>
      </c>
      <c r="AG34" s="15">
        <f t="shared" ref="AG34:AH34" si="10">SUM(AG4:AG33)</f>
        <v>57222.609999999993</v>
      </c>
      <c r="AH34" s="16">
        <f t="shared" si="10"/>
        <v>72106.48000000001</v>
      </c>
      <c r="AI34" s="16">
        <f>SUM(AI4:AI33)</f>
        <v>-33539.550000000003</v>
      </c>
      <c r="AJ34" s="5"/>
      <c r="AK34" s="9">
        <f>SUM(AK4:AK33)</f>
        <v>264240.69</v>
      </c>
      <c r="AL34" s="9">
        <f>SUM(AL4:AL33)</f>
        <v>302807.61999999988</v>
      </c>
      <c r="AM34" s="9">
        <f>SUM(AM4:AM33)</f>
        <v>100704.88000000003</v>
      </c>
      <c r="AN34" s="9">
        <f>SUM(AN4:AN33)</f>
        <v>0</v>
      </c>
    </row>
    <row r="35" spans="1:40" x14ac:dyDescent="0.45">
      <c r="H35" s="5"/>
      <c r="I35" s="5"/>
      <c r="J35" s="5"/>
      <c r="K35" s="5">
        <f>+H34+I34-J34-K34</f>
        <v>107105.43000000005</v>
      </c>
      <c r="M35" s="18"/>
      <c r="P35" s="5"/>
      <c r="R35" s="42">
        <f>SUM(R34:AC34)</f>
        <v>136265.87</v>
      </c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J35" s="5"/>
      <c r="AK35" s="5"/>
    </row>
    <row r="36" spans="1:40" x14ac:dyDescent="0.45">
      <c r="A36" t="s">
        <v>33</v>
      </c>
      <c r="H36" s="5">
        <f>+'155'!H34</f>
        <v>238062.65999999997</v>
      </c>
      <c r="I36" s="5">
        <f>+'155'!I34</f>
        <v>0</v>
      </c>
      <c r="J36" s="5">
        <f>+'155'!J34</f>
        <v>237760.28999999998</v>
      </c>
      <c r="K36" s="5">
        <f>+'155'!K34</f>
        <v>0</v>
      </c>
      <c r="L36" s="6">
        <f>+'155'!L34</f>
        <v>-32256</v>
      </c>
      <c r="M36" s="5">
        <f>+'155'!M34</f>
        <v>0</v>
      </c>
      <c r="N36" s="5">
        <f>+'155'!N34</f>
        <v>0</v>
      </c>
      <c r="O36" s="5">
        <f>+'155'!O34</f>
        <v>0</v>
      </c>
      <c r="P36" s="5">
        <f>+'155'!P34</f>
        <v>0</v>
      </c>
      <c r="Q36" s="5">
        <f>+'155'!Q34</f>
        <v>0</v>
      </c>
      <c r="R36" s="5">
        <f>+'155'!R34</f>
        <v>117819.97999999998</v>
      </c>
      <c r="S36" s="5">
        <f>+'155'!S34</f>
        <v>29366.66</v>
      </c>
      <c r="T36" s="5">
        <f>+'155'!T34</f>
        <v>5486.07</v>
      </c>
      <c r="U36" s="5">
        <f>+'155'!U34</f>
        <v>-14930.16</v>
      </c>
      <c r="V36" s="5">
        <f>+'155'!V34</f>
        <v>17155.830000000002</v>
      </c>
      <c r="W36" s="5">
        <f>+'155'!W34</f>
        <v>11693.89</v>
      </c>
      <c r="X36" s="5">
        <f>+'155'!X34</f>
        <v>-4507.93</v>
      </c>
      <c r="Y36" s="5">
        <f>+'155'!Y34</f>
        <v>0</v>
      </c>
      <c r="Z36" s="5">
        <f>+'155'!Z34</f>
        <v>-24222.77</v>
      </c>
      <c r="AA36" s="5">
        <f>+'155'!AA34</f>
        <v>0</v>
      </c>
      <c r="AB36" s="5">
        <f>+'155'!AB34</f>
        <v>0</v>
      </c>
      <c r="AC36" s="5">
        <f>+'155'!AC34</f>
        <v>0</v>
      </c>
      <c r="AD36" s="5">
        <f>+'155'!AD34</f>
        <v>-30496.6</v>
      </c>
      <c r="AE36" s="5">
        <f>+'155'!AE34</f>
        <v>-10330</v>
      </c>
      <c r="AF36" s="5">
        <f>+'155'!AF34</f>
        <v>-64476.6</v>
      </c>
      <c r="AG36" s="5">
        <f>+'155'!AG34</f>
        <v>0</v>
      </c>
      <c r="AH36" s="6">
        <f>+'155'!AH34</f>
        <v>0</v>
      </c>
      <c r="AI36" s="6">
        <f>+'155'!AI34</f>
        <v>-32256</v>
      </c>
      <c r="AJ36" s="5"/>
      <c r="AK36" s="5">
        <f>+'155'!AK34</f>
        <v>32558.37</v>
      </c>
      <c r="AL36" s="5">
        <f>+'155'!AL34</f>
        <v>302.36999999999995</v>
      </c>
      <c r="AM36" s="5">
        <f>+'155'!AM34</f>
        <v>-302.36999999999995</v>
      </c>
      <c r="AN36" s="5">
        <f>+'155'!AN34</f>
        <v>0</v>
      </c>
    </row>
    <row r="37" spans="1:40" x14ac:dyDescent="0.45">
      <c r="A37" t="s">
        <v>34</v>
      </c>
      <c r="H37" s="5">
        <f>+H34</f>
        <v>492877.37</v>
      </c>
      <c r="I37" s="5">
        <f t="shared" ref="I37:AM37" si="11">+I34</f>
        <v>127258.18</v>
      </c>
      <c r="J37" s="5">
        <f t="shared" si="11"/>
        <v>109517.62</v>
      </c>
      <c r="K37" s="5">
        <f t="shared" si="11"/>
        <v>403512.5</v>
      </c>
      <c r="L37" s="6">
        <f t="shared" ref="L37" si="12">+L34</f>
        <v>-40344.75</v>
      </c>
      <c r="M37" s="5">
        <f t="shared" si="11"/>
        <v>0</v>
      </c>
      <c r="N37" s="5">
        <f t="shared" si="11"/>
        <v>0</v>
      </c>
      <c r="O37" s="5">
        <f t="shared" si="11"/>
        <v>0</v>
      </c>
      <c r="P37" s="5">
        <f t="shared" si="11"/>
        <v>403512.5</v>
      </c>
      <c r="Q37" s="5">
        <f t="shared" si="11"/>
        <v>0</v>
      </c>
      <c r="R37" s="5">
        <f t="shared" si="11"/>
        <v>102727.87</v>
      </c>
      <c r="S37" s="5">
        <f t="shared" si="11"/>
        <v>0</v>
      </c>
      <c r="T37" s="5">
        <f t="shared" si="11"/>
        <v>0</v>
      </c>
      <c r="U37" s="5">
        <f t="shared" si="11"/>
        <v>0</v>
      </c>
      <c r="V37" s="5">
        <f t="shared" si="11"/>
        <v>0</v>
      </c>
      <c r="W37" s="5">
        <f t="shared" si="11"/>
        <v>0</v>
      </c>
      <c r="X37" s="5">
        <f t="shared" si="11"/>
        <v>0</v>
      </c>
      <c r="Y37" s="5">
        <f t="shared" si="11"/>
        <v>0</v>
      </c>
      <c r="Z37" s="5">
        <f t="shared" si="11"/>
        <v>0</v>
      </c>
      <c r="AA37" s="5">
        <f t="shared" si="11"/>
        <v>0</v>
      </c>
      <c r="AB37" s="5">
        <f t="shared" si="11"/>
        <v>15050</v>
      </c>
      <c r="AC37" s="5">
        <f>+AC34</f>
        <v>18488</v>
      </c>
      <c r="AD37" s="5">
        <f>+AD34</f>
        <v>2410.8500000000031</v>
      </c>
      <c r="AE37" s="5">
        <f t="shared" si="11"/>
        <v>41111.800000000003</v>
      </c>
      <c r="AF37" s="5">
        <f t="shared" ref="AF37" si="13">+AF34</f>
        <v>27229.559999999998</v>
      </c>
      <c r="AG37" s="5">
        <f t="shared" ref="AG37:AH37" si="14">+AG34</f>
        <v>57222.609999999993</v>
      </c>
      <c r="AH37" s="6">
        <f t="shared" si="14"/>
        <v>72106.48000000001</v>
      </c>
      <c r="AI37" s="6">
        <f t="shared" ref="AI37" si="15">+AI34</f>
        <v>-33539.550000000003</v>
      </c>
      <c r="AJ37" s="5"/>
      <c r="AK37" s="5">
        <f t="shared" ref="AK37" si="16">+AK34</f>
        <v>264240.69</v>
      </c>
      <c r="AL37" s="5">
        <f t="shared" si="11"/>
        <v>302807.61999999988</v>
      </c>
      <c r="AM37" s="5">
        <f t="shared" si="11"/>
        <v>100704.88000000003</v>
      </c>
      <c r="AN37" s="5">
        <f t="shared" ref="AN37" si="17">+AN34</f>
        <v>0</v>
      </c>
    </row>
    <row r="38" spans="1:40" s="38" customFormat="1" x14ac:dyDescent="0.45">
      <c r="A38" s="38" t="str">
        <f>+A34</f>
        <v>TRANSPORTATION EQUIPMENT # 155</v>
      </c>
      <c r="B38" s="39" t="s">
        <v>38</v>
      </c>
      <c r="C38" s="40"/>
      <c r="D38" s="40"/>
      <c r="E38" s="40"/>
      <c r="H38" s="41">
        <f>SUM(H36:H37)</f>
        <v>730940.03</v>
      </c>
      <c r="I38" s="41">
        <f t="shared" ref="I38:AM38" si="18">SUM(I36:I37)</f>
        <v>127258.18</v>
      </c>
      <c r="J38" s="41">
        <f t="shared" si="18"/>
        <v>347277.91</v>
      </c>
      <c r="K38" s="41">
        <f t="shared" si="18"/>
        <v>403512.5</v>
      </c>
      <c r="L38" s="10">
        <f t="shared" ref="L38" si="19">SUM(L36:L37)</f>
        <v>-72600.75</v>
      </c>
      <c r="M38" s="41">
        <f t="shared" si="18"/>
        <v>0</v>
      </c>
      <c r="N38" s="41">
        <f t="shared" si="18"/>
        <v>0</v>
      </c>
      <c r="O38" s="41">
        <f t="shared" si="18"/>
        <v>0</v>
      </c>
      <c r="P38" s="41">
        <f t="shared" si="18"/>
        <v>403512.5</v>
      </c>
      <c r="Q38" s="41">
        <f t="shared" si="18"/>
        <v>0</v>
      </c>
      <c r="R38" s="41">
        <f t="shared" si="18"/>
        <v>220547.84999999998</v>
      </c>
      <c r="S38" s="41">
        <f t="shared" si="18"/>
        <v>29366.66</v>
      </c>
      <c r="T38" s="41">
        <f t="shared" si="18"/>
        <v>5486.07</v>
      </c>
      <c r="U38" s="41">
        <f t="shared" si="18"/>
        <v>-14930.16</v>
      </c>
      <c r="V38" s="41">
        <f t="shared" si="18"/>
        <v>17155.830000000002</v>
      </c>
      <c r="W38" s="41">
        <f t="shared" si="18"/>
        <v>11693.89</v>
      </c>
      <c r="X38" s="41">
        <f t="shared" si="18"/>
        <v>-4507.93</v>
      </c>
      <c r="Y38" s="41">
        <f t="shared" si="18"/>
        <v>0</v>
      </c>
      <c r="Z38" s="41">
        <f t="shared" si="18"/>
        <v>-24222.77</v>
      </c>
      <c r="AA38" s="41">
        <f t="shared" si="18"/>
        <v>0</v>
      </c>
      <c r="AB38" s="41">
        <f t="shared" si="18"/>
        <v>15050</v>
      </c>
      <c r="AC38" s="41">
        <f t="shared" si="18"/>
        <v>18488</v>
      </c>
      <c r="AD38" s="41">
        <f t="shared" si="18"/>
        <v>-28085.749999999996</v>
      </c>
      <c r="AE38" s="41">
        <f t="shared" si="18"/>
        <v>30781.800000000003</v>
      </c>
      <c r="AF38" s="41">
        <f t="shared" ref="AF38" si="20">SUM(AF36:AF37)</f>
        <v>-37247.040000000001</v>
      </c>
      <c r="AG38" s="41">
        <f t="shared" ref="AG38:AH38" si="21">SUM(AG36:AG37)</f>
        <v>57222.609999999993</v>
      </c>
      <c r="AH38" s="10">
        <f t="shared" si="21"/>
        <v>72106.48000000001</v>
      </c>
      <c r="AI38" s="10">
        <f t="shared" ref="AI38" si="22">SUM(AI36:AI37)</f>
        <v>-65795.55</v>
      </c>
      <c r="AJ38" s="41"/>
      <c r="AK38" s="41">
        <f t="shared" ref="AK38" si="23">SUM(AK36:AK37)</f>
        <v>296799.06</v>
      </c>
      <c r="AL38" s="41">
        <f t="shared" si="18"/>
        <v>303109.98999999987</v>
      </c>
      <c r="AM38" s="41">
        <f t="shared" si="18"/>
        <v>100402.51000000004</v>
      </c>
      <c r="AN38" s="41">
        <f t="shared" ref="AN38" si="24">SUM(AN36:AN37)</f>
        <v>0</v>
      </c>
    </row>
    <row r="39" spans="1:40" x14ac:dyDescent="0.45">
      <c r="H39" s="5"/>
      <c r="I39" s="5"/>
      <c r="J39" s="5"/>
      <c r="K39" s="5"/>
      <c r="M39" s="18"/>
      <c r="P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J39" s="5"/>
      <c r="AK39" s="5"/>
      <c r="AL39" s="5"/>
    </row>
    <row r="40" spans="1:40" x14ac:dyDescent="0.45">
      <c r="H40" s="5"/>
      <c r="I40" s="5"/>
      <c r="J40" s="5"/>
      <c r="K40" s="5"/>
      <c r="M40" s="18"/>
      <c r="P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J40" s="5"/>
      <c r="AK40" s="5"/>
      <c r="AL40" s="5"/>
    </row>
    <row r="41" spans="1:40" x14ac:dyDescent="0.45">
      <c r="H41" s="5"/>
      <c r="I41" s="5"/>
      <c r="J41" s="5"/>
      <c r="K41" s="5"/>
      <c r="M41" s="18"/>
      <c r="P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J41" s="5"/>
      <c r="AK41" s="5"/>
      <c r="AL41" s="5"/>
    </row>
    <row r="42" spans="1:40" x14ac:dyDescent="0.45">
      <c r="H42" s="5"/>
      <c r="I42" s="5"/>
      <c r="J42" s="5"/>
      <c r="K42" s="5"/>
      <c r="M42" s="18"/>
      <c r="P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J42" s="5"/>
      <c r="AK42" s="5"/>
      <c r="AL42" s="5"/>
    </row>
    <row r="43" spans="1:40" x14ac:dyDescent="0.45">
      <c r="H43" s="5"/>
      <c r="I43" s="5"/>
      <c r="J43" s="5"/>
      <c r="K43" s="5"/>
      <c r="M43" s="18"/>
      <c r="P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J43" s="5"/>
      <c r="AK43" s="5"/>
      <c r="AL43" s="5"/>
    </row>
    <row r="44" spans="1:40" x14ac:dyDescent="0.45">
      <c r="H44" s="5"/>
      <c r="I44" s="5"/>
      <c r="J44" s="5"/>
      <c r="K44" s="5"/>
      <c r="M44" s="18"/>
      <c r="P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J44" s="5"/>
      <c r="AK44" s="5"/>
      <c r="AL44" s="5"/>
    </row>
    <row r="45" spans="1:40" x14ac:dyDescent="0.45">
      <c r="H45" s="5"/>
      <c r="I45" s="5"/>
      <c r="J45" s="5"/>
      <c r="K45" s="5"/>
      <c r="M45" s="18"/>
      <c r="P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J45" s="5"/>
      <c r="AK45" s="5"/>
      <c r="AL45" s="5"/>
    </row>
    <row r="46" spans="1:40" x14ac:dyDescent="0.45">
      <c r="H46" s="5"/>
      <c r="I46" s="5"/>
      <c r="J46" s="5"/>
      <c r="K46" s="5"/>
      <c r="M46" s="18"/>
      <c r="P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J46" s="5"/>
      <c r="AK46" s="5"/>
      <c r="AL46" s="5"/>
    </row>
    <row r="47" spans="1:40" x14ac:dyDescent="0.45">
      <c r="H47" s="5"/>
      <c r="I47" s="5"/>
      <c r="J47" s="5"/>
      <c r="K47" s="5"/>
      <c r="M47" s="18"/>
      <c r="P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J47" s="5"/>
      <c r="AK47" s="5"/>
      <c r="AL47" s="5"/>
    </row>
    <row r="48" spans="1:40" x14ac:dyDescent="0.45">
      <c r="H48" s="5"/>
      <c r="I48" s="5"/>
      <c r="J48" s="5"/>
      <c r="K48" s="5"/>
      <c r="M48" s="18"/>
      <c r="P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J48" s="5"/>
      <c r="AK48" s="5"/>
      <c r="AL48" s="5"/>
    </row>
    <row r="49" spans="8:38" x14ac:dyDescent="0.45">
      <c r="H49" s="5"/>
      <c r="I49" s="5"/>
      <c r="J49" s="5"/>
      <c r="K49" s="5"/>
      <c r="M49" s="18"/>
      <c r="P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J49" s="5"/>
      <c r="AK49" s="5"/>
      <c r="AL49" s="5"/>
    </row>
    <row r="50" spans="8:38" x14ac:dyDescent="0.45">
      <c r="H50" s="5"/>
      <c r="I50" s="5"/>
      <c r="J50" s="5"/>
      <c r="K50" s="5"/>
      <c r="M50" s="18"/>
      <c r="P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J50" s="5"/>
      <c r="AK50" s="5"/>
      <c r="AL50" s="5"/>
    </row>
    <row r="51" spans="8:38" x14ac:dyDescent="0.45">
      <c r="H51" s="5"/>
      <c r="I51" s="5"/>
      <c r="J51" s="5"/>
      <c r="K51" s="5"/>
      <c r="M51" s="18"/>
      <c r="P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J51" s="5"/>
      <c r="AK51" s="5"/>
      <c r="AL51" s="5"/>
    </row>
    <row r="52" spans="8:38" x14ac:dyDescent="0.45">
      <c r="H52" s="5"/>
      <c r="I52" s="5"/>
      <c r="J52" s="5"/>
      <c r="K52" s="5"/>
      <c r="M52" s="18"/>
      <c r="P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J52" s="5"/>
      <c r="AK52" s="5"/>
      <c r="AL52" s="5"/>
    </row>
    <row r="53" spans="8:38" x14ac:dyDescent="0.45">
      <c r="H53" s="5"/>
      <c r="I53" s="5"/>
      <c r="J53" s="5"/>
      <c r="K53" s="5"/>
      <c r="M53" s="18"/>
      <c r="P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J53" s="5"/>
      <c r="AK53" s="5"/>
      <c r="AL53" s="5"/>
    </row>
    <row r="54" spans="8:38" x14ac:dyDescent="0.45">
      <c r="H54" s="5"/>
      <c r="I54" s="5"/>
      <c r="J54" s="5"/>
      <c r="K54" s="5"/>
      <c r="M54" s="18"/>
      <c r="P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J54" s="5"/>
      <c r="AK54" s="5"/>
      <c r="AL54" s="5"/>
    </row>
    <row r="55" spans="8:38" x14ac:dyDescent="0.45">
      <c r="H55" s="5"/>
      <c r="I55" s="5"/>
      <c r="J55" s="5"/>
      <c r="K55" s="5"/>
      <c r="M55" s="18"/>
      <c r="P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J55" s="5"/>
      <c r="AK55" s="5"/>
      <c r="AL55" s="5"/>
    </row>
    <row r="56" spans="8:38" x14ac:dyDescent="0.45">
      <c r="H56" s="5"/>
      <c r="I56" s="5"/>
      <c r="J56" s="5"/>
      <c r="K56" s="5"/>
      <c r="M56" s="18"/>
      <c r="P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J56" s="5"/>
      <c r="AK56" s="5"/>
      <c r="AL56" s="5"/>
    </row>
    <row r="57" spans="8:38" x14ac:dyDescent="0.45">
      <c r="H57" s="5"/>
      <c r="I57" s="5"/>
      <c r="J57" s="5"/>
      <c r="K57" s="5"/>
      <c r="M57" s="18"/>
      <c r="P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J57" s="5"/>
      <c r="AK57" s="5"/>
      <c r="AL57" s="5"/>
    </row>
    <row r="58" spans="8:38" x14ac:dyDescent="0.45">
      <c r="H58" s="5"/>
      <c r="I58" s="5"/>
      <c r="J58" s="5"/>
      <c r="K58" s="5"/>
      <c r="M58" s="18"/>
      <c r="P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J58" s="5"/>
      <c r="AK58" s="5"/>
      <c r="AL58" s="5"/>
    </row>
    <row r="59" spans="8:38" x14ac:dyDescent="0.45">
      <c r="H59" s="5"/>
      <c r="I59" s="5"/>
      <c r="J59" s="5"/>
      <c r="K59" s="5"/>
      <c r="M59" s="18"/>
      <c r="P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J59" s="5"/>
      <c r="AK59" s="5"/>
      <c r="AL59" s="5"/>
    </row>
    <row r="60" spans="8:38" x14ac:dyDescent="0.45">
      <c r="H60" s="5"/>
      <c r="I60" s="5"/>
      <c r="J60" s="5"/>
      <c r="K60" s="5"/>
      <c r="M60" s="18"/>
      <c r="P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J60" s="5"/>
      <c r="AK60" s="5"/>
      <c r="AL60" s="5"/>
    </row>
    <row r="61" spans="8:38" x14ac:dyDescent="0.45">
      <c r="H61" s="5"/>
      <c r="I61" s="5"/>
      <c r="J61" s="5"/>
      <c r="K61" s="5"/>
      <c r="M61" s="18"/>
      <c r="P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J61" s="5"/>
      <c r="AK61" s="5"/>
      <c r="AL61" s="5"/>
    </row>
    <row r="62" spans="8:38" x14ac:dyDescent="0.45">
      <c r="H62" s="5"/>
      <c r="I62" s="5"/>
      <c r="J62" s="5"/>
      <c r="K62" s="5"/>
      <c r="M62" s="18"/>
      <c r="P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J62" s="5"/>
      <c r="AK62" s="5"/>
      <c r="AL62" s="5"/>
    </row>
    <row r="63" spans="8:38" x14ac:dyDescent="0.45">
      <c r="H63" s="5"/>
      <c r="I63" s="5"/>
      <c r="J63" s="5"/>
      <c r="K63" s="5"/>
      <c r="M63" s="18"/>
      <c r="P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J63" s="5"/>
      <c r="AK63" s="5"/>
      <c r="AL63" s="5"/>
    </row>
    <row r="64" spans="8:38" x14ac:dyDescent="0.45">
      <c r="H64" s="5"/>
      <c r="I64" s="5"/>
      <c r="J64" s="5"/>
      <c r="K64" s="5"/>
      <c r="M64" s="18"/>
      <c r="P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J64" s="5"/>
      <c r="AK64" s="5"/>
      <c r="AL64" s="5"/>
    </row>
    <row r="65" spans="8:38" x14ac:dyDescent="0.45">
      <c r="H65" s="5"/>
      <c r="I65" s="5"/>
      <c r="J65" s="5"/>
      <c r="K65" s="5"/>
      <c r="M65" s="18"/>
      <c r="P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J65" s="5"/>
      <c r="AK65" s="5"/>
      <c r="AL65" s="5"/>
    </row>
    <row r="66" spans="8:38" x14ac:dyDescent="0.45">
      <c r="H66" s="5"/>
      <c r="I66" s="5"/>
      <c r="J66" s="5"/>
      <c r="K66" s="5"/>
      <c r="M66" s="18"/>
      <c r="P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J66" s="5"/>
      <c r="AK66" s="5"/>
      <c r="AL66" s="5"/>
    </row>
    <row r="67" spans="8:38" x14ac:dyDescent="0.45">
      <c r="H67" s="5"/>
      <c r="I67" s="5"/>
      <c r="J67" s="5"/>
      <c r="K67" s="5"/>
      <c r="M67" s="18"/>
      <c r="P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J67" s="5"/>
      <c r="AK67" s="5"/>
      <c r="AL67" s="5"/>
    </row>
    <row r="68" spans="8:38" x14ac:dyDescent="0.45">
      <c r="H68" s="5"/>
      <c r="I68" s="5"/>
      <c r="J68" s="5"/>
      <c r="K68" s="5"/>
      <c r="M68" s="18"/>
      <c r="P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J68" s="5"/>
      <c r="AK68" s="5"/>
      <c r="AL68" s="5"/>
    </row>
    <row r="69" spans="8:38" x14ac:dyDescent="0.45">
      <c r="H69" s="5"/>
      <c r="I69" s="5"/>
      <c r="J69" s="5"/>
      <c r="K69" s="5"/>
      <c r="M69" s="18"/>
      <c r="P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J69" s="5"/>
      <c r="AK69" s="5"/>
      <c r="AL69" s="5"/>
    </row>
    <row r="70" spans="8:38" x14ac:dyDescent="0.45">
      <c r="H70" s="5"/>
      <c r="I70" s="5"/>
      <c r="J70" s="5"/>
      <c r="K70" s="5"/>
      <c r="M70" s="18"/>
      <c r="P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J70" s="5"/>
      <c r="AK70" s="5"/>
      <c r="AL70" s="5"/>
    </row>
    <row r="71" spans="8:38" x14ac:dyDescent="0.45">
      <c r="H71" s="5"/>
      <c r="I71" s="5"/>
      <c r="J71" s="5"/>
      <c r="K71" s="5"/>
      <c r="M71" s="18"/>
      <c r="P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J71" s="5"/>
      <c r="AK71" s="5"/>
      <c r="AL71" s="5"/>
    </row>
    <row r="72" spans="8:38" x14ac:dyDescent="0.45">
      <c r="H72" s="5"/>
      <c r="I72" s="5"/>
      <c r="J72" s="5"/>
      <c r="K72" s="5"/>
      <c r="M72" s="18"/>
      <c r="P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J72" s="5"/>
      <c r="AK72" s="5"/>
      <c r="AL72" s="5"/>
    </row>
    <row r="73" spans="8:38" x14ac:dyDescent="0.45">
      <c r="H73" s="5"/>
      <c r="I73" s="5"/>
      <c r="J73" s="5"/>
      <c r="K73" s="5"/>
      <c r="M73" s="18"/>
      <c r="P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J73" s="5"/>
      <c r="AK73" s="5"/>
      <c r="AL73" s="5"/>
    </row>
    <row r="74" spans="8:38" x14ac:dyDescent="0.45">
      <c r="H74" s="5"/>
      <c r="I74" s="5"/>
      <c r="J74" s="5"/>
      <c r="K74" s="5"/>
      <c r="M74" s="18"/>
      <c r="P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J74" s="5"/>
      <c r="AK74" s="5"/>
      <c r="AL74" s="5"/>
    </row>
    <row r="75" spans="8:38" x14ac:dyDescent="0.45">
      <c r="H75" s="5"/>
      <c r="I75" s="5"/>
      <c r="J75" s="5"/>
      <c r="K75" s="5"/>
      <c r="M75" s="18"/>
      <c r="P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J75" s="5"/>
      <c r="AK75" s="5"/>
      <c r="AL75" s="5"/>
    </row>
    <row r="76" spans="8:38" x14ac:dyDescent="0.45">
      <c r="H76" s="5"/>
      <c r="I76" s="5"/>
      <c r="J76" s="5"/>
      <c r="K76" s="5"/>
      <c r="M76" s="18"/>
      <c r="P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J76" s="5"/>
      <c r="AK76" s="5"/>
      <c r="AL76" s="5"/>
    </row>
    <row r="77" spans="8:38" x14ac:dyDescent="0.45">
      <c r="H77" s="5"/>
      <c r="I77" s="5"/>
      <c r="J77" s="5"/>
      <c r="K77" s="5"/>
      <c r="M77" s="18"/>
      <c r="P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J77" s="5"/>
      <c r="AK77" s="5"/>
      <c r="AL77" s="5"/>
    </row>
    <row r="78" spans="8:38" x14ac:dyDescent="0.45">
      <c r="H78" s="5"/>
      <c r="I78" s="5"/>
      <c r="J78" s="5"/>
      <c r="K78" s="5"/>
      <c r="M78" s="18"/>
      <c r="P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J78" s="5"/>
      <c r="AK78" s="5"/>
      <c r="AL78" s="5"/>
    </row>
    <row r="79" spans="8:38" x14ac:dyDescent="0.45">
      <c r="H79" s="5"/>
      <c r="I79" s="5"/>
      <c r="J79" s="5"/>
      <c r="K79" s="5"/>
      <c r="M79" s="18"/>
      <c r="P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J79" s="5"/>
      <c r="AK79" s="5"/>
      <c r="AL79" s="5"/>
    </row>
    <row r="80" spans="8:38" x14ac:dyDescent="0.45">
      <c r="H80" s="5"/>
      <c r="I80" s="5"/>
      <c r="J80" s="5"/>
      <c r="K80" s="5"/>
      <c r="M80" s="18"/>
      <c r="P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J80" s="5"/>
      <c r="AK80" s="5"/>
      <c r="AL80" s="5"/>
    </row>
    <row r="81" spans="8:38" x14ac:dyDescent="0.45">
      <c r="H81" s="5"/>
      <c r="I81" s="5"/>
      <c r="J81" s="5"/>
      <c r="K81" s="5"/>
      <c r="M81" s="18"/>
      <c r="P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J81" s="5"/>
      <c r="AK81" s="5"/>
      <c r="AL81" s="5"/>
    </row>
    <row r="82" spans="8:38" x14ac:dyDescent="0.45">
      <c r="H82" s="5"/>
      <c r="I82" s="5"/>
      <c r="J82" s="5"/>
      <c r="K82" s="5"/>
      <c r="M82" s="18"/>
      <c r="P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J82" s="5"/>
      <c r="AK82" s="5"/>
      <c r="AL82" s="5"/>
    </row>
    <row r="83" spans="8:38" x14ac:dyDescent="0.45">
      <c r="H83" s="5"/>
      <c r="I83" s="5"/>
      <c r="J83" s="5"/>
      <c r="K83" s="5"/>
      <c r="M83" s="18"/>
      <c r="P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J83" s="5"/>
      <c r="AK83" s="5"/>
      <c r="AL83" s="5"/>
    </row>
    <row r="84" spans="8:38" x14ac:dyDescent="0.45">
      <c r="H84" s="5"/>
      <c r="I84" s="5"/>
      <c r="J84" s="5"/>
      <c r="K84" s="5"/>
      <c r="M84" s="18"/>
      <c r="P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J84" s="5"/>
      <c r="AK84" s="5"/>
      <c r="AL84" s="5"/>
    </row>
    <row r="85" spans="8:38" x14ac:dyDescent="0.45">
      <c r="H85" s="5"/>
      <c r="I85" s="5"/>
      <c r="J85" s="5"/>
      <c r="K85" s="5"/>
      <c r="M85" s="18"/>
      <c r="P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J85" s="5"/>
      <c r="AK85" s="5"/>
      <c r="AL85" s="5"/>
    </row>
    <row r="86" spans="8:38" x14ac:dyDescent="0.45">
      <c r="H86" s="5"/>
      <c r="I86" s="5"/>
      <c r="J86" s="5"/>
      <c r="K86" s="5"/>
      <c r="M86" s="18"/>
      <c r="P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J86" s="5"/>
      <c r="AK86" s="5"/>
      <c r="AL86" s="5"/>
    </row>
    <row r="87" spans="8:38" x14ac:dyDescent="0.45">
      <c r="H87" s="5"/>
      <c r="I87" s="5"/>
      <c r="J87" s="5"/>
      <c r="K87" s="5"/>
      <c r="M87" s="18"/>
      <c r="P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J87" s="5"/>
      <c r="AK87" s="5"/>
      <c r="AL87" s="5"/>
    </row>
    <row r="88" spans="8:38" x14ac:dyDescent="0.45">
      <c r="H88" s="5"/>
      <c r="I88" s="5"/>
      <c r="J88" s="5"/>
      <c r="K88" s="5"/>
      <c r="M88" s="18"/>
      <c r="P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J88" s="5"/>
      <c r="AK88" s="5"/>
      <c r="AL88" s="5"/>
    </row>
    <row r="89" spans="8:38" x14ac:dyDescent="0.45">
      <c r="H89" s="5"/>
      <c r="I89" s="5"/>
      <c r="J89" s="5"/>
      <c r="K89" s="5"/>
      <c r="M89" s="18"/>
      <c r="P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J89" s="5"/>
      <c r="AK89" s="5"/>
      <c r="AL89" s="5"/>
    </row>
    <row r="90" spans="8:38" x14ac:dyDescent="0.45">
      <c r="H90" s="5"/>
      <c r="I90" s="5"/>
      <c r="J90" s="5"/>
      <c r="K90" s="5"/>
      <c r="M90" s="18"/>
      <c r="P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J90" s="5"/>
      <c r="AK90" s="5"/>
      <c r="AL90" s="5"/>
    </row>
    <row r="91" spans="8:38" x14ac:dyDescent="0.45">
      <c r="H91" s="5"/>
      <c r="I91" s="5"/>
      <c r="J91" s="5"/>
      <c r="K91" s="5"/>
      <c r="M91" s="18"/>
      <c r="P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J91" s="5"/>
      <c r="AK91" s="5"/>
      <c r="AL91" s="5"/>
    </row>
    <row r="92" spans="8:38" x14ac:dyDescent="0.45">
      <c r="H92" s="5"/>
      <c r="I92" s="5"/>
      <c r="J92" s="5"/>
      <c r="K92" s="5"/>
      <c r="M92" s="18"/>
      <c r="P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J92" s="5"/>
      <c r="AK92" s="5"/>
      <c r="AL92" s="5"/>
    </row>
    <row r="93" spans="8:38" x14ac:dyDescent="0.45">
      <c r="H93" s="5"/>
      <c r="I93" s="5"/>
      <c r="J93" s="5"/>
      <c r="K93" s="5"/>
      <c r="M93" s="18"/>
      <c r="P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J93" s="5"/>
      <c r="AK93" s="5"/>
      <c r="AL93" s="5"/>
    </row>
    <row r="94" spans="8:38" x14ac:dyDescent="0.45">
      <c r="H94" s="5"/>
      <c r="I94" s="5"/>
      <c r="J94" s="5"/>
      <c r="K94" s="5"/>
      <c r="M94" s="18"/>
      <c r="P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J94" s="5"/>
      <c r="AK94" s="5"/>
      <c r="AL94" s="5"/>
    </row>
    <row r="95" spans="8:38" x14ac:dyDescent="0.45">
      <c r="H95" s="5"/>
      <c r="I95" s="5"/>
      <c r="J95" s="5"/>
      <c r="K95" s="5"/>
      <c r="M95" s="18"/>
      <c r="P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J95" s="5"/>
      <c r="AK95" s="5"/>
      <c r="AL95" s="5"/>
    </row>
    <row r="96" spans="8:38" x14ac:dyDescent="0.45">
      <c r="H96" s="5"/>
      <c r="I96" s="5"/>
      <c r="J96" s="5"/>
      <c r="K96" s="5"/>
      <c r="M96" s="18"/>
      <c r="P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J96" s="5"/>
      <c r="AK96" s="5"/>
      <c r="AL96" s="5"/>
    </row>
    <row r="97" spans="8:38" x14ac:dyDescent="0.45">
      <c r="H97" s="5"/>
      <c r="I97" s="5"/>
      <c r="J97" s="5"/>
      <c r="K97" s="5"/>
      <c r="M97" s="18"/>
      <c r="P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J97" s="5"/>
      <c r="AK97" s="5"/>
      <c r="AL97" s="5"/>
    </row>
    <row r="98" spans="8:38" x14ac:dyDescent="0.45">
      <c r="H98" s="5"/>
      <c r="I98" s="5"/>
      <c r="J98" s="5"/>
      <c r="K98" s="5"/>
      <c r="M98" s="18"/>
      <c r="P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J98" s="5"/>
      <c r="AK98" s="5"/>
      <c r="AL98" s="5"/>
    </row>
    <row r="99" spans="8:38" x14ac:dyDescent="0.45">
      <c r="H99" s="5"/>
      <c r="I99" s="5"/>
      <c r="J99" s="5"/>
      <c r="K99" s="5"/>
      <c r="M99" s="18"/>
      <c r="P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J99" s="5"/>
      <c r="AK99" s="5"/>
      <c r="AL99" s="5"/>
    </row>
    <row r="100" spans="8:38" x14ac:dyDescent="0.45">
      <c r="H100" s="5"/>
      <c r="I100" s="5"/>
      <c r="J100" s="5"/>
      <c r="K100" s="5"/>
      <c r="M100" s="18"/>
      <c r="P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J100" s="5"/>
      <c r="AK100" s="5"/>
      <c r="AL100" s="5"/>
    </row>
    <row r="101" spans="8:38" x14ac:dyDescent="0.45">
      <c r="H101" s="5"/>
      <c r="I101" s="5"/>
      <c r="J101" s="5"/>
      <c r="K101" s="5"/>
      <c r="M101" s="18"/>
      <c r="P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J101" s="5"/>
      <c r="AK101" s="5"/>
      <c r="AL101" s="5"/>
    </row>
    <row r="102" spans="8:38" x14ac:dyDescent="0.45">
      <c r="H102" s="5"/>
      <c r="I102" s="5"/>
      <c r="J102" s="5"/>
      <c r="K102" s="5"/>
      <c r="M102" s="18"/>
      <c r="P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J102" s="5"/>
      <c r="AK102" s="5"/>
      <c r="AL102" s="5"/>
    </row>
    <row r="103" spans="8:38" x14ac:dyDescent="0.45">
      <c r="H103" s="5"/>
      <c r="I103" s="5"/>
      <c r="J103" s="5"/>
      <c r="K103" s="5"/>
      <c r="M103" s="18"/>
      <c r="P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J103" s="5"/>
      <c r="AK103" s="5"/>
      <c r="AL103" s="5"/>
    </row>
    <row r="104" spans="8:38" x14ac:dyDescent="0.45">
      <c r="H104" s="5"/>
      <c r="I104" s="5"/>
      <c r="J104" s="5"/>
      <c r="K104" s="5"/>
      <c r="M104" s="18"/>
      <c r="P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J104" s="5"/>
      <c r="AK104" s="5"/>
      <c r="AL104" s="5"/>
    </row>
    <row r="105" spans="8:38" x14ac:dyDescent="0.45">
      <c r="H105" s="5"/>
      <c r="I105" s="5"/>
      <c r="J105" s="5"/>
      <c r="K105" s="5"/>
      <c r="M105" s="18"/>
      <c r="P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J105" s="5"/>
      <c r="AK105" s="5"/>
      <c r="AL105" s="5"/>
    </row>
    <row r="106" spans="8:38" x14ac:dyDescent="0.45">
      <c r="H106" s="5"/>
      <c r="I106" s="5"/>
      <c r="J106" s="5"/>
      <c r="K106" s="5"/>
      <c r="M106" s="18"/>
      <c r="P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J106" s="5"/>
      <c r="AK106" s="5"/>
      <c r="AL106" s="5"/>
    </row>
    <row r="107" spans="8:38" x14ac:dyDescent="0.45">
      <c r="H107" s="5"/>
      <c r="I107" s="5"/>
      <c r="J107" s="5"/>
      <c r="K107" s="5"/>
      <c r="M107" s="18"/>
      <c r="P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J107" s="5"/>
      <c r="AK107" s="5"/>
      <c r="AL107" s="5"/>
    </row>
    <row r="108" spans="8:38" x14ac:dyDescent="0.45">
      <c r="H108" s="5"/>
      <c r="I108" s="5"/>
      <c r="J108" s="5"/>
      <c r="K108" s="5"/>
      <c r="M108" s="18"/>
      <c r="P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J108" s="5"/>
      <c r="AK108" s="5"/>
      <c r="AL108" s="5"/>
    </row>
    <row r="109" spans="8:38" x14ac:dyDescent="0.45">
      <c r="H109" s="5"/>
      <c r="I109" s="5"/>
      <c r="J109" s="5"/>
      <c r="K109" s="5"/>
      <c r="M109" s="18"/>
      <c r="P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J109" s="5"/>
      <c r="AK109" s="5"/>
      <c r="AL109" s="5"/>
    </row>
    <row r="110" spans="8:38" x14ac:dyDescent="0.45">
      <c r="H110" s="5"/>
      <c r="I110" s="5"/>
      <c r="J110" s="5"/>
      <c r="K110" s="5"/>
      <c r="M110" s="18"/>
      <c r="P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J110" s="5"/>
      <c r="AK110" s="5"/>
      <c r="AL110" s="5"/>
    </row>
    <row r="111" spans="8:38" x14ac:dyDescent="0.45">
      <c r="H111" s="5"/>
      <c r="I111" s="5"/>
      <c r="J111" s="5"/>
      <c r="K111" s="5"/>
      <c r="M111" s="18"/>
      <c r="P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J111" s="5"/>
      <c r="AK111" s="5"/>
      <c r="AL111" s="5"/>
    </row>
    <row r="112" spans="8:38" x14ac:dyDescent="0.45">
      <c r="H112" s="5"/>
      <c r="I112" s="5"/>
      <c r="J112" s="5"/>
      <c r="K112" s="5"/>
      <c r="M112" s="18"/>
      <c r="P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J112" s="5"/>
      <c r="AK112" s="5"/>
      <c r="AL112" s="5"/>
    </row>
    <row r="113" spans="8:38" x14ac:dyDescent="0.45">
      <c r="H113" s="5"/>
      <c r="I113" s="5"/>
      <c r="J113" s="5"/>
      <c r="K113" s="5"/>
      <c r="M113" s="18"/>
      <c r="P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J113" s="5"/>
      <c r="AK113" s="5"/>
      <c r="AL113" s="5"/>
    </row>
    <row r="114" spans="8:38" x14ac:dyDescent="0.45">
      <c r="H114" s="5"/>
      <c r="I114" s="5"/>
      <c r="J114" s="5"/>
      <c r="K114" s="5"/>
      <c r="M114" s="18"/>
      <c r="P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J114" s="5"/>
      <c r="AK114" s="5"/>
      <c r="AL114" s="5"/>
    </row>
    <row r="115" spans="8:38" x14ac:dyDescent="0.45">
      <c r="H115" s="5"/>
      <c r="I115" s="5"/>
      <c r="J115" s="5"/>
      <c r="K115" s="5"/>
      <c r="M115" s="18"/>
      <c r="P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J115" s="5"/>
      <c r="AK115" s="5"/>
      <c r="AL115" s="5"/>
    </row>
    <row r="116" spans="8:38" x14ac:dyDescent="0.45">
      <c r="H116" s="5"/>
      <c r="I116" s="5"/>
      <c r="J116" s="5"/>
      <c r="K116" s="5"/>
      <c r="M116" s="18"/>
      <c r="P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J116" s="5"/>
      <c r="AK116" s="5"/>
      <c r="AL116" s="5"/>
    </row>
    <row r="117" spans="8:38" x14ac:dyDescent="0.45">
      <c r="H117" s="5"/>
      <c r="I117" s="5"/>
      <c r="J117" s="5"/>
      <c r="K117" s="5"/>
      <c r="M117" s="18"/>
      <c r="P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J117" s="5"/>
      <c r="AK117" s="5"/>
      <c r="AL117" s="5"/>
    </row>
    <row r="118" spans="8:38" x14ac:dyDescent="0.45">
      <c r="H118" s="5"/>
      <c r="I118" s="5"/>
      <c r="J118" s="5"/>
      <c r="K118" s="5"/>
      <c r="M118" s="18"/>
      <c r="P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J118" s="5"/>
      <c r="AK118" s="5"/>
      <c r="AL118" s="5"/>
    </row>
    <row r="119" spans="8:38" x14ac:dyDescent="0.45">
      <c r="H119" s="5"/>
      <c r="I119" s="5"/>
      <c r="J119" s="5"/>
      <c r="K119" s="5"/>
      <c r="M119" s="18"/>
      <c r="P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J119" s="5"/>
      <c r="AK119" s="5"/>
      <c r="AL119" s="5"/>
    </row>
    <row r="120" spans="8:38" x14ac:dyDescent="0.45">
      <c r="H120" s="5"/>
      <c r="I120" s="5"/>
      <c r="J120" s="5"/>
      <c r="K120" s="5"/>
      <c r="M120" s="18"/>
      <c r="P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J120" s="5"/>
      <c r="AK120" s="5"/>
      <c r="AL120" s="5"/>
    </row>
    <row r="121" spans="8:38" x14ac:dyDescent="0.45">
      <c r="H121" s="5"/>
      <c r="I121" s="5"/>
      <c r="J121" s="5"/>
      <c r="K121" s="5"/>
      <c r="M121" s="18"/>
      <c r="P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J121" s="5"/>
      <c r="AL121" s="5"/>
    </row>
    <row r="122" spans="8:38" x14ac:dyDescent="0.45">
      <c r="H122" s="5"/>
      <c r="I122" s="5"/>
      <c r="J122" s="5"/>
      <c r="K122" s="5"/>
      <c r="M122" s="18"/>
      <c r="P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J122" s="5"/>
      <c r="AL122" s="5"/>
    </row>
    <row r="123" spans="8:38" x14ac:dyDescent="0.45">
      <c r="H123" s="5"/>
      <c r="I123" s="5"/>
      <c r="J123" s="5"/>
      <c r="K123" s="5"/>
      <c r="M123" s="18"/>
      <c r="P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J123" s="5"/>
      <c r="AL123" s="5"/>
    </row>
    <row r="124" spans="8:38" x14ac:dyDescent="0.45">
      <c r="H124" s="5"/>
      <c r="I124" s="5"/>
      <c r="J124" s="5"/>
      <c r="K124" s="5"/>
      <c r="M124" s="18"/>
      <c r="P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J124" s="5"/>
      <c r="AL124" s="5"/>
    </row>
    <row r="125" spans="8:38" x14ac:dyDescent="0.45">
      <c r="H125" s="5"/>
      <c r="I125" s="5"/>
      <c r="J125" s="5"/>
      <c r="K125" s="5"/>
      <c r="M125" s="18"/>
      <c r="P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J125" s="5"/>
      <c r="AL125" s="5"/>
    </row>
    <row r="126" spans="8:38" x14ac:dyDescent="0.45">
      <c r="H126" s="5"/>
      <c r="I126" s="5"/>
      <c r="J126" s="5"/>
      <c r="K126" s="5"/>
      <c r="M126" s="18"/>
      <c r="P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J126" s="5"/>
      <c r="AL126" s="5"/>
    </row>
    <row r="127" spans="8:38" x14ac:dyDescent="0.45">
      <c r="H127" s="5"/>
      <c r="I127" s="5"/>
      <c r="J127" s="5"/>
      <c r="K127" s="5"/>
      <c r="M127" s="18"/>
      <c r="P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J127" s="5"/>
      <c r="AL127" s="5"/>
    </row>
    <row r="128" spans="8:38" x14ac:dyDescent="0.45">
      <c r="H128" s="5"/>
      <c r="I128" s="5"/>
      <c r="J128" s="5"/>
      <c r="K128" s="5"/>
      <c r="M128" s="18"/>
      <c r="P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J128" s="5"/>
      <c r="AL128" s="5"/>
    </row>
    <row r="129" spans="8:38" x14ac:dyDescent="0.45">
      <c r="H129" s="5"/>
      <c r="I129" s="5"/>
      <c r="J129" s="5"/>
      <c r="K129" s="5"/>
      <c r="M129" s="18"/>
      <c r="P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J129" s="5"/>
      <c r="AL129" s="5"/>
    </row>
    <row r="130" spans="8:38" x14ac:dyDescent="0.45">
      <c r="H130" s="5"/>
      <c r="I130" s="5"/>
      <c r="J130" s="5"/>
      <c r="K130" s="5"/>
      <c r="M130" s="18"/>
      <c r="P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J130" s="5"/>
      <c r="AL130" s="5"/>
    </row>
    <row r="131" spans="8:38" x14ac:dyDescent="0.45">
      <c r="H131" s="5"/>
      <c r="I131" s="5"/>
      <c r="J131" s="5"/>
      <c r="K131" s="5"/>
      <c r="M131" s="18"/>
      <c r="P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J131" s="5"/>
      <c r="AL131" s="5"/>
    </row>
    <row r="132" spans="8:38" x14ac:dyDescent="0.45">
      <c r="H132" s="5"/>
      <c r="I132" s="5"/>
      <c r="J132" s="5"/>
      <c r="K132" s="5"/>
      <c r="M132" s="18"/>
      <c r="P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J132" s="5"/>
      <c r="AL132" s="5"/>
    </row>
    <row r="133" spans="8:38" x14ac:dyDescent="0.45">
      <c r="H133" s="5"/>
      <c r="I133" s="5"/>
      <c r="J133" s="5"/>
      <c r="K133" s="5"/>
      <c r="M133" s="18"/>
      <c r="P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J133" s="5"/>
      <c r="AL133" s="5"/>
    </row>
    <row r="134" spans="8:38" x14ac:dyDescent="0.45">
      <c r="H134" s="5"/>
      <c r="I134" s="5"/>
      <c r="J134" s="5"/>
      <c r="K134" s="5"/>
      <c r="M134" s="18"/>
      <c r="P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J134" s="5"/>
      <c r="AL134" s="5"/>
    </row>
    <row r="135" spans="8:38" x14ac:dyDescent="0.45">
      <c r="H135" s="5"/>
      <c r="I135" s="5"/>
      <c r="J135" s="5"/>
      <c r="K135" s="5"/>
      <c r="M135" s="18"/>
      <c r="P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J135" s="5"/>
      <c r="AL135" s="5"/>
    </row>
    <row r="136" spans="8:38" x14ac:dyDescent="0.45">
      <c r="H136" s="5"/>
      <c r="I136" s="5"/>
      <c r="J136" s="5"/>
      <c r="K136" s="5"/>
      <c r="M136" s="18"/>
      <c r="P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J136" s="5"/>
      <c r="AL136" s="5"/>
    </row>
    <row r="137" spans="8:38" x14ac:dyDescent="0.45">
      <c r="H137" s="5"/>
      <c r="I137" s="5"/>
      <c r="J137" s="5"/>
      <c r="K137" s="5"/>
      <c r="M137" s="18"/>
      <c r="P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J137" s="5"/>
      <c r="AL137" s="5"/>
    </row>
    <row r="138" spans="8:38" x14ac:dyDescent="0.45">
      <c r="H138" s="5"/>
      <c r="I138" s="5"/>
      <c r="J138" s="5"/>
      <c r="K138" s="5"/>
      <c r="M138" s="18"/>
      <c r="P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J138" s="5"/>
      <c r="AL138" s="5"/>
    </row>
    <row r="139" spans="8:38" x14ac:dyDescent="0.45">
      <c r="H139" s="5"/>
      <c r="I139" s="5"/>
      <c r="J139" s="5"/>
      <c r="K139" s="5"/>
      <c r="M139" s="18"/>
      <c r="P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J139" s="5"/>
      <c r="AL139" s="5"/>
    </row>
    <row r="140" spans="8:38" x14ac:dyDescent="0.45">
      <c r="H140" s="5"/>
      <c r="I140" s="5"/>
      <c r="J140" s="5"/>
      <c r="K140" s="5"/>
      <c r="M140" s="18"/>
      <c r="P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J140" s="5"/>
      <c r="AL140" s="5"/>
    </row>
    <row r="141" spans="8:38" x14ac:dyDescent="0.45">
      <c r="H141" s="5"/>
      <c r="I141" s="5"/>
      <c r="J141" s="5"/>
      <c r="K141" s="5"/>
      <c r="M141" s="18"/>
      <c r="P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L141" s="5"/>
    </row>
    <row r="142" spans="8:38" x14ac:dyDescent="0.45">
      <c r="H142" s="5"/>
      <c r="I142" s="5"/>
      <c r="J142" s="5"/>
      <c r="K142" s="5"/>
      <c r="M142" s="18"/>
      <c r="P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L142" s="5"/>
    </row>
    <row r="143" spans="8:38" x14ac:dyDescent="0.45">
      <c r="H143" s="5"/>
      <c r="I143" s="5"/>
      <c r="J143" s="5"/>
      <c r="K143" s="5"/>
      <c r="M143" s="18"/>
      <c r="P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L143" s="5"/>
    </row>
  </sheetData>
  <conditionalFormatting sqref="AM1:AM34 AM39:AM1048576 AL35">
    <cfRule type="cellIs" dxfId="7" priority="2" operator="lessThan">
      <formula>0</formula>
    </cfRule>
  </conditionalFormatting>
  <conditionalFormatting sqref="AN34">
    <cfRule type="cellIs" dxfId="6" priority="1" operator="lessThan">
      <formula>0</formula>
    </cfRule>
  </conditionalFormatting>
  <printOptions gridLines="1"/>
  <pageMargins left="0.7" right="0.7" top="1.3958333333333333" bottom="0.75" header="0.3" footer="0.3"/>
  <pageSetup paperSize="5" scale="54" fitToHeight="0" orientation="landscape" r:id="rId1"/>
  <headerFooter>
    <oddHeader>&amp;C&amp;"-,Bold"&amp;14NORTH SHELBY WATER COMPANY
DEPRECIATION SCHEDULE 
SUMMARY SHEET
DECEMBER 31, 2021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AN140"/>
  <sheetViews>
    <sheetView zoomScale="90" zoomScaleNormal="90" workbookViewId="0">
      <selection activeCell="K4" sqref="K4:K30"/>
    </sheetView>
  </sheetViews>
  <sheetFormatPr defaultRowHeight="14.25" x14ac:dyDescent="0.45"/>
  <cols>
    <col min="1" max="1" width="34.3984375" bestFit="1" customWidth="1"/>
    <col min="2" max="2" width="11.59765625" style="4" bestFit="1" customWidth="1"/>
    <col min="3" max="3" width="3.265625" style="2" bestFit="1" customWidth="1"/>
    <col min="4" max="4" width="3.73046875" style="2" bestFit="1" customWidth="1"/>
    <col min="5" max="5" width="2.73046875" style="2" bestFit="1" customWidth="1"/>
    <col min="6" max="7" width="1.73046875" customWidth="1"/>
    <col min="8" max="8" width="11.1328125" bestFit="1" customWidth="1"/>
    <col min="9" max="9" width="10.3984375" bestFit="1" customWidth="1"/>
    <col min="10" max="10" width="12.59765625" bestFit="1" customWidth="1"/>
    <col min="11" max="11" width="11.1328125" bestFit="1" customWidth="1"/>
    <col min="12" max="12" width="12" style="6" bestFit="1" customWidth="1"/>
    <col min="13" max="13" width="11.59765625" style="17" bestFit="1" customWidth="1"/>
    <col min="14" max="15" width="1.73046875" customWidth="1"/>
    <col min="16" max="16" width="11.1328125" bestFit="1" customWidth="1"/>
    <col min="17" max="17" width="1.73046875" customWidth="1"/>
    <col min="18" max="18" width="10.73046875" hidden="1" customWidth="1"/>
    <col min="19" max="28" width="5.59765625" hidden="1" customWidth="1"/>
    <col min="29" max="29" width="5.59765625" bestFit="1" customWidth="1"/>
    <col min="30" max="31" width="5.59765625" customWidth="1"/>
    <col min="32" max="32" width="11.1328125" customWidth="1"/>
    <col min="33" max="33" width="5.59765625" bestFit="1" customWidth="1"/>
    <col min="34" max="34" width="9.265625" style="6" bestFit="1" customWidth="1"/>
    <col min="35" max="35" width="13.1328125" style="6" bestFit="1" customWidth="1"/>
    <col min="36" max="36" width="2.73046875" customWidth="1"/>
    <col min="37" max="38" width="13.86328125" bestFit="1" customWidth="1"/>
    <col min="39" max="39" width="11.1328125" bestFit="1" customWidth="1"/>
    <col min="40" max="40" width="13.3984375" style="5" bestFit="1" customWidth="1"/>
  </cols>
  <sheetData>
    <row r="1" spans="1:40" s="1" customFormat="1" x14ac:dyDescent="0.45">
      <c r="B1" s="4"/>
      <c r="C1" s="2"/>
      <c r="D1" s="2"/>
      <c r="E1" s="2"/>
      <c r="H1" s="21" t="s">
        <v>0</v>
      </c>
      <c r="I1" s="21"/>
      <c r="J1" s="21"/>
      <c r="K1" s="21" t="s">
        <v>1</v>
      </c>
      <c r="L1" s="23">
        <v>2021</v>
      </c>
      <c r="M1" s="21" t="s">
        <v>16</v>
      </c>
      <c r="N1" s="21"/>
      <c r="O1" s="21"/>
      <c r="P1" s="21" t="s">
        <v>2</v>
      </c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2"/>
      <c r="AI1" s="23">
        <v>2021</v>
      </c>
      <c r="AJ1" s="21"/>
      <c r="AK1" s="1" t="s">
        <v>400</v>
      </c>
      <c r="AL1" s="21" t="s">
        <v>9</v>
      </c>
      <c r="AM1" s="21" t="s">
        <v>11</v>
      </c>
      <c r="AN1" s="56" t="s">
        <v>464</v>
      </c>
    </row>
    <row r="2" spans="1:40" s="1" customFormat="1" x14ac:dyDescent="0.45">
      <c r="B2" s="4"/>
      <c r="C2" s="2"/>
      <c r="D2" s="2"/>
      <c r="E2" s="2"/>
      <c r="H2" s="21" t="s">
        <v>3</v>
      </c>
      <c r="I2" s="21" t="s">
        <v>4</v>
      </c>
      <c r="J2" s="21" t="s">
        <v>5</v>
      </c>
      <c r="K2" s="21" t="s">
        <v>3</v>
      </c>
      <c r="L2" s="23" t="s">
        <v>399</v>
      </c>
      <c r="M2" s="21" t="s">
        <v>17</v>
      </c>
      <c r="N2" s="21"/>
      <c r="O2" s="21"/>
      <c r="P2" s="21" t="s">
        <v>6</v>
      </c>
      <c r="Q2" s="21"/>
      <c r="R2" s="21" t="s">
        <v>0</v>
      </c>
      <c r="S2" s="21">
        <v>2006</v>
      </c>
      <c r="T2" s="21">
        <v>2007</v>
      </c>
      <c r="U2" s="21">
        <v>2008</v>
      </c>
      <c r="V2" s="21">
        <v>2009</v>
      </c>
      <c r="W2" s="21">
        <v>2010</v>
      </c>
      <c r="X2" s="21">
        <v>2011</v>
      </c>
      <c r="Y2" s="21">
        <v>2012</v>
      </c>
      <c r="Z2" s="21">
        <v>2013</v>
      </c>
      <c r="AA2" s="21">
        <v>2014</v>
      </c>
      <c r="AB2" s="21">
        <v>2015</v>
      </c>
      <c r="AC2" s="21">
        <v>2016</v>
      </c>
      <c r="AD2" s="21">
        <v>2017</v>
      </c>
      <c r="AE2" s="21">
        <v>2018</v>
      </c>
      <c r="AF2" s="21">
        <v>2019</v>
      </c>
      <c r="AG2" s="21">
        <v>2020</v>
      </c>
      <c r="AH2" s="23">
        <v>2020</v>
      </c>
      <c r="AI2" s="23" t="s">
        <v>5</v>
      </c>
      <c r="AJ2" s="21"/>
      <c r="AK2" s="1" t="s">
        <v>401</v>
      </c>
      <c r="AL2" s="21" t="s">
        <v>10</v>
      </c>
      <c r="AM2" s="21" t="s">
        <v>6</v>
      </c>
      <c r="AN2" s="56" t="s">
        <v>465</v>
      </c>
    </row>
    <row r="3" spans="1:40" x14ac:dyDescent="0.45">
      <c r="A3" s="3" t="s">
        <v>350</v>
      </c>
      <c r="B3" s="28" t="s">
        <v>17</v>
      </c>
      <c r="C3" s="29" t="s">
        <v>20</v>
      </c>
    </row>
    <row r="4" spans="1:40" x14ac:dyDescent="0.45">
      <c r="A4" s="25" t="s">
        <v>351</v>
      </c>
      <c r="B4" s="26">
        <v>29373</v>
      </c>
      <c r="C4" s="27">
        <v>8</v>
      </c>
      <c r="D4" s="4" t="s">
        <v>12</v>
      </c>
      <c r="E4" s="4" t="s">
        <v>13</v>
      </c>
      <c r="H4" s="24">
        <v>6954.38</v>
      </c>
      <c r="I4" s="5"/>
      <c r="J4" s="5">
        <v>6954.38</v>
      </c>
      <c r="K4" s="5"/>
      <c r="L4" s="14"/>
      <c r="M4" s="70">
        <v>2019</v>
      </c>
      <c r="P4" s="5">
        <f>+K4</f>
        <v>0</v>
      </c>
      <c r="R4" s="13">
        <v>6954.38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>
        <v>-6954.38</v>
      </c>
      <c r="AG4" s="5">
        <v>0</v>
      </c>
      <c r="AH4" s="6">
        <f>+IF(P4-AG4-S4-R4-T4-U4-V4-W4-X4-Y4-Z4-AA4-AB4-AC4-AD4-AE4-AF4&gt;1,ROUND(P4/C4,2),0)</f>
        <v>0</v>
      </c>
      <c r="AI4" s="14"/>
      <c r="AJ4" s="5"/>
      <c r="AK4" s="5">
        <f>+AL4-AI4-AH4</f>
        <v>0</v>
      </c>
      <c r="AL4" s="5">
        <f t="shared" ref="AL4:AL10" si="0">SUM(R4:AI4)</f>
        <v>0</v>
      </c>
      <c r="AM4" s="11">
        <f t="shared" ref="AM4:AM30" si="1">+P4-AL4</f>
        <v>0</v>
      </c>
      <c r="AN4" s="5">
        <f>IF(AM4=0,AL4,0)</f>
        <v>0</v>
      </c>
    </row>
    <row r="5" spans="1:40" x14ac:dyDescent="0.45">
      <c r="A5" s="25" t="s">
        <v>352</v>
      </c>
      <c r="B5" s="26">
        <v>29373</v>
      </c>
      <c r="C5" s="27">
        <v>10</v>
      </c>
      <c r="D5" s="4" t="s">
        <v>12</v>
      </c>
      <c r="E5" s="4" t="s">
        <v>13</v>
      </c>
      <c r="H5" s="24">
        <v>941.85</v>
      </c>
      <c r="I5" s="5"/>
      <c r="J5" s="5">
        <v>941.85</v>
      </c>
      <c r="K5" s="5"/>
      <c r="L5" s="14"/>
      <c r="M5" s="70">
        <v>2019</v>
      </c>
      <c r="P5" s="5">
        <f t="shared" ref="P5:P30" si="2">+K5</f>
        <v>0</v>
      </c>
      <c r="R5" s="13">
        <v>941.85</v>
      </c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>
        <v>-941.85</v>
      </c>
      <c r="AG5" s="5">
        <v>0</v>
      </c>
      <c r="AH5" s="6">
        <f t="shared" ref="AH5:AH30" si="3">+IF(P5-AG5-S5-R5-T5-U5-V5-W5-X5-Y5-Z5-AA5-AB5-AC5-AD5-AE5-AF5&gt;1,ROUND(P5/C5,2),0)</f>
        <v>0</v>
      </c>
      <c r="AI5" s="14"/>
      <c r="AJ5" s="5"/>
      <c r="AK5" s="5">
        <f t="shared" ref="AK5:AK30" si="4">+AL5-AI5-AH5</f>
        <v>0</v>
      </c>
      <c r="AL5" s="5">
        <f t="shared" si="0"/>
        <v>0</v>
      </c>
      <c r="AM5" s="11">
        <f t="shared" si="1"/>
        <v>0</v>
      </c>
      <c r="AN5" s="5">
        <f t="shared" ref="AN5:AN30" si="5">IF(AM5=0,AL5,0)</f>
        <v>0</v>
      </c>
    </row>
    <row r="6" spans="1:40" x14ac:dyDescent="0.45">
      <c r="A6" s="25" t="s">
        <v>353</v>
      </c>
      <c r="B6" s="26">
        <v>29373</v>
      </c>
      <c r="C6" s="27">
        <v>10</v>
      </c>
      <c r="D6" s="4" t="s">
        <v>12</v>
      </c>
      <c r="E6" s="4" t="s">
        <v>13</v>
      </c>
      <c r="H6" s="24">
        <v>291</v>
      </c>
      <c r="I6" s="5"/>
      <c r="J6" s="5">
        <v>291</v>
      </c>
      <c r="K6" s="5"/>
      <c r="L6" s="14"/>
      <c r="M6" s="70">
        <v>2019</v>
      </c>
      <c r="P6" s="5">
        <f t="shared" si="2"/>
        <v>0</v>
      </c>
      <c r="R6" s="13">
        <v>291</v>
      </c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>
        <v>-291</v>
      </c>
      <c r="AG6" s="5">
        <v>0</v>
      </c>
      <c r="AH6" s="6">
        <f t="shared" si="3"/>
        <v>0</v>
      </c>
      <c r="AI6" s="14"/>
      <c r="AJ6" s="5"/>
      <c r="AK6" s="5">
        <f t="shared" si="4"/>
        <v>0</v>
      </c>
      <c r="AL6" s="5">
        <f t="shared" si="0"/>
        <v>0</v>
      </c>
      <c r="AM6" s="11">
        <f t="shared" si="1"/>
        <v>0</v>
      </c>
      <c r="AN6" s="5">
        <f t="shared" si="5"/>
        <v>0</v>
      </c>
    </row>
    <row r="7" spans="1:40" x14ac:dyDescent="0.45">
      <c r="A7" s="25" t="s">
        <v>309</v>
      </c>
      <c r="B7" s="26">
        <v>30834</v>
      </c>
      <c r="C7" s="27">
        <v>10</v>
      </c>
      <c r="D7" s="4" t="s">
        <v>12</v>
      </c>
      <c r="E7" s="4" t="s">
        <v>13</v>
      </c>
      <c r="H7" s="24">
        <v>892.5</v>
      </c>
      <c r="I7" s="5"/>
      <c r="J7" s="5">
        <v>892.5</v>
      </c>
      <c r="K7" s="5"/>
      <c r="L7" s="14"/>
      <c r="M7" s="70">
        <v>2019</v>
      </c>
      <c r="P7" s="5">
        <f t="shared" si="2"/>
        <v>0</v>
      </c>
      <c r="R7" s="13">
        <v>892.5</v>
      </c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>
        <v>-892.5</v>
      </c>
      <c r="AG7" s="5">
        <v>0</v>
      </c>
      <c r="AH7" s="6">
        <f t="shared" si="3"/>
        <v>0</v>
      </c>
      <c r="AI7" s="14"/>
      <c r="AJ7" s="5"/>
      <c r="AK7" s="5">
        <f t="shared" si="4"/>
        <v>0</v>
      </c>
      <c r="AL7" s="5">
        <f t="shared" si="0"/>
        <v>0</v>
      </c>
      <c r="AM7" s="11">
        <f t="shared" si="1"/>
        <v>0</v>
      </c>
      <c r="AN7" s="5">
        <f t="shared" si="5"/>
        <v>0</v>
      </c>
    </row>
    <row r="8" spans="1:40" x14ac:dyDescent="0.45">
      <c r="A8" s="25" t="s">
        <v>354</v>
      </c>
      <c r="B8" s="26">
        <v>30834</v>
      </c>
      <c r="C8" s="27">
        <v>10</v>
      </c>
      <c r="D8" s="4" t="s">
        <v>12</v>
      </c>
      <c r="E8" s="4" t="s">
        <v>13</v>
      </c>
      <c r="H8" s="24">
        <v>227.53</v>
      </c>
      <c r="I8" s="5"/>
      <c r="J8" s="5">
        <v>227.53</v>
      </c>
      <c r="K8" s="5"/>
      <c r="L8" s="14"/>
      <c r="M8" s="70">
        <v>2019</v>
      </c>
      <c r="P8" s="5">
        <f t="shared" si="2"/>
        <v>0</v>
      </c>
      <c r="R8" s="13">
        <v>227.53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>
        <v>-227.53</v>
      </c>
      <c r="AG8" s="5">
        <v>0</v>
      </c>
      <c r="AH8" s="6">
        <f t="shared" si="3"/>
        <v>0</v>
      </c>
      <c r="AI8" s="14"/>
      <c r="AJ8" s="5"/>
      <c r="AK8" s="5">
        <f t="shared" si="4"/>
        <v>0</v>
      </c>
      <c r="AL8" s="5">
        <f t="shared" si="0"/>
        <v>0</v>
      </c>
      <c r="AM8" s="11">
        <f t="shared" si="1"/>
        <v>0</v>
      </c>
      <c r="AN8" s="5">
        <f t="shared" si="5"/>
        <v>0</v>
      </c>
    </row>
    <row r="9" spans="1:40" x14ac:dyDescent="0.45">
      <c r="A9" s="25" t="s">
        <v>355</v>
      </c>
      <c r="B9" s="26"/>
      <c r="C9" s="27">
        <v>10</v>
      </c>
      <c r="D9" s="4" t="s">
        <v>12</v>
      </c>
      <c r="E9" s="4" t="s">
        <v>13</v>
      </c>
      <c r="H9" s="24">
        <v>4095</v>
      </c>
      <c r="I9" s="5"/>
      <c r="J9" s="5"/>
      <c r="K9" s="5"/>
      <c r="L9" s="14"/>
      <c r="M9" s="70"/>
      <c r="P9" s="5">
        <f t="shared" si="2"/>
        <v>0</v>
      </c>
      <c r="R9" s="13">
        <v>4095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5">
        <v>0</v>
      </c>
      <c r="AH9" s="6">
        <f t="shared" si="3"/>
        <v>0</v>
      </c>
      <c r="AI9" s="14"/>
      <c r="AJ9" s="5"/>
      <c r="AK9" s="5">
        <f t="shared" si="4"/>
        <v>4095</v>
      </c>
      <c r="AL9" s="5">
        <f t="shared" si="0"/>
        <v>4095</v>
      </c>
      <c r="AM9" s="11">
        <f t="shared" si="1"/>
        <v>-4095</v>
      </c>
      <c r="AN9" s="5">
        <f t="shared" si="5"/>
        <v>0</v>
      </c>
    </row>
    <row r="10" spans="1:40" x14ac:dyDescent="0.45">
      <c r="A10" s="25" t="s">
        <v>309</v>
      </c>
      <c r="B10" s="26">
        <v>31564</v>
      </c>
      <c r="C10" s="27">
        <v>10</v>
      </c>
      <c r="D10" s="4" t="s">
        <v>12</v>
      </c>
      <c r="E10" s="4" t="s">
        <v>13</v>
      </c>
      <c r="H10" s="24">
        <v>472.5</v>
      </c>
      <c r="I10" s="5"/>
      <c r="J10" s="5">
        <v>472.5</v>
      </c>
      <c r="K10" s="5"/>
      <c r="L10" s="14"/>
      <c r="M10" s="70">
        <v>2019</v>
      </c>
      <c r="P10" s="5">
        <f t="shared" si="2"/>
        <v>0</v>
      </c>
      <c r="R10" s="13">
        <v>472.5</v>
      </c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>
        <v>-472.5</v>
      </c>
      <c r="AG10" s="5">
        <v>0</v>
      </c>
      <c r="AH10" s="6">
        <f t="shared" si="3"/>
        <v>0</v>
      </c>
      <c r="AI10" s="14"/>
      <c r="AJ10" s="5"/>
      <c r="AK10" s="5">
        <f t="shared" si="4"/>
        <v>0</v>
      </c>
      <c r="AL10" s="5">
        <f t="shared" si="0"/>
        <v>0</v>
      </c>
      <c r="AM10" s="11">
        <f t="shared" si="1"/>
        <v>0</v>
      </c>
      <c r="AN10" s="5">
        <f t="shared" si="5"/>
        <v>0</v>
      </c>
    </row>
    <row r="11" spans="1:40" x14ac:dyDescent="0.45">
      <c r="A11" s="25" t="s">
        <v>356</v>
      </c>
      <c r="B11" s="26">
        <v>32143</v>
      </c>
      <c r="C11" s="27">
        <v>7</v>
      </c>
      <c r="D11" s="4" t="s">
        <v>12</v>
      </c>
      <c r="E11" s="4" t="s">
        <v>13</v>
      </c>
      <c r="H11" s="24">
        <v>149.99</v>
      </c>
      <c r="I11" s="5"/>
      <c r="J11" s="5"/>
      <c r="K11" s="5"/>
      <c r="L11" s="14"/>
      <c r="M11" s="70"/>
      <c r="P11" s="5">
        <f t="shared" si="2"/>
        <v>0</v>
      </c>
      <c r="R11" s="13">
        <v>149.99</v>
      </c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5">
        <v>0</v>
      </c>
      <c r="AH11" s="6">
        <f t="shared" si="3"/>
        <v>0</v>
      </c>
      <c r="AI11" s="14"/>
      <c r="AJ11" s="5"/>
      <c r="AK11" s="5">
        <f t="shared" si="4"/>
        <v>149.99</v>
      </c>
      <c r="AL11" s="5">
        <f t="shared" ref="AL11:AL30" si="6">SUM(R11:AI11)</f>
        <v>149.99</v>
      </c>
      <c r="AM11" s="11">
        <f t="shared" si="1"/>
        <v>-149.99</v>
      </c>
      <c r="AN11" s="5">
        <f t="shared" si="5"/>
        <v>0</v>
      </c>
    </row>
    <row r="12" spans="1:40" x14ac:dyDescent="0.45">
      <c r="A12" s="25" t="s">
        <v>309</v>
      </c>
      <c r="B12" s="26">
        <v>32143</v>
      </c>
      <c r="C12" s="27">
        <v>7</v>
      </c>
      <c r="D12" s="4" t="s">
        <v>12</v>
      </c>
      <c r="E12" s="4" t="s">
        <v>13</v>
      </c>
      <c r="H12" s="24">
        <v>668</v>
      </c>
      <c r="I12" s="5"/>
      <c r="J12" s="5">
        <v>668</v>
      </c>
      <c r="K12" s="5"/>
      <c r="L12" s="14"/>
      <c r="M12" s="70">
        <v>2019</v>
      </c>
      <c r="P12" s="5">
        <f t="shared" si="2"/>
        <v>0</v>
      </c>
      <c r="R12" s="13">
        <v>668</v>
      </c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>
        <v>-668</v>
      </c>
      <c r="AG12" s="5">
        <v>0</v>
      </c>
      <c r="AH12" s="6">
        <f t="shared" si="3"/>
        <v>0</v>
      </c>
      <c r="AI12" s="14"/>
      <c r="AJ12" s="5"/>
      <c r="AK12" s="5">
        <f t="shared" si="4"/>
        <v>0</v>
      </c>
      <c r="AL12" s="5">
        <f t="shared" si="6"/>
        <v>0</v>
      </c>
      <c r="AM12" s="11">
        <f t="shared" si="1"/>
        <v>0</v>
      </c>
      <c r="AN12" s="5">
        <f t="shared" si="5"/>
        <v>0</v>
      </c>
    </row>
    <row r="13" spans="1:40" x14ac:dyDescent="0.45">
      <c r="A13" s="25" t="s">
        <v>357</v>
      </c>
      <c r="B13" s="26">
        <v>32356</v>
      </c>
      <c r="C13" s="27">
        <v>7</v>
      </c>
      <c r="D13" s="4" t="s">
        <v>12</v>
      </c>
      <c r="E13" s="4" t="s">
        <v>13</v>
      </c>
      <c r="H13" s="24">
        <v>525</v>
      </c>
      <c r="I13" s="5"/>
      <c r="J13" s="5"/>
      <c r="K13" s="5"/>
      <c r="L13" s="14"/>
      <c r="M13" s="70"/>
      <c r="P13" s="5">
        <f t="shared" si="2"/>
        <v>0</v>
      </c>
      <c r="R13" s="13">
        <v>525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5">
        <v>0</v>
      </c>
      <c r="AH13" s="6">
        <f t="shared" si="3"/>
        <v>0</v>
      </c>
      <c r="AI13" s="14"/>
      <c r="AJ13" s="5"/>
      <c r="AK13" s="5">
        <f t="shared" si="4"/>
        <v>525</v>
      </c>
      <c r="AL13" s="5">
        <f t="shared" si="6"/>
        <v>525</v>
      </c>
      <c r="AM13" s="11">
        <f t="shared" si="1"/>
        <v>-525</v>
      </c>
      <c r="AN13" s="5">
        <f t="shared" si="5"/>
        <v>0</v>
      </c>
    </row>
    <row r="14" spans="1:40" x14ac:dyDescent="0.45">
      <c r="A14" s="25" t="s">
        <v>358</v>
      </c>
      <c r="B14" s="26">
        <v>32813</v>
      </c>
      <c r="C14" s="27">
        <v>7</v>
      </c>
      <c r="D14" s="4" t="s">
        <v>12</v>
      </c>
      <c r="E14" s="4" t="s">
        <v>13</v>
      </c>
      <c r="H14" s="24">
        <v>1900</v>
      </c>
      <c r="I14" s="5"/>
      <c r="J14" s="5"/>
      <c r="K14" s="5"/>
      <c r="L14" s="14"/>
      <c r="M14" s="70"/>
      <c r="P14" s="5">
        <f t="shared" si="2"/>
        <v>0</v>
      </c>
      <c r="R14" s="13">
        <v>1900</v>
      </c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5">
        <v>0</v>
      </c>
      <c r="AH14" s="6">
        <f t="shared" si="3"/>
        <v>0</v>
      </c>
      <c r="AI14" s="14"/>
      <c r="AJ14" s="5"/>
      <c r="AK14" s="5">
        <f t="shared" si="4"/>
        <v>1900</v>
      </c>
      <c r="AL14" s="5">
        <f t="shared" si="6"/>
        <v>1900</v>
      </c>
      <c r="AM14" s="11">
        <f t="shared" si="1"/>
        <v>-1900</v>
      </c>
      <c r="AN14" s="5">
        <f t="shared" si="5"/>
        <v>0</v>
      </c>
    </row>
    <row r="15" spans="1:40" x14ac:dyDescent="0.45">
      <c r="A15" s="25" t="s">
        <v>359</v>
      </c>
      <c r="B15" s="26">
        <v>33117</v>
      </c>
      <c r="C15" s="27">
        <v>7</v>
      </c>
      <c r="D15" s="4" t="s">
        <v>12</v>
      </c>
      <c r="E15" s="4" t="s">
        <v>13</v>
      </c>
      <c r="H15" s="24">
        <v>456</v>
      </c>
      <c r="I15" s="5"/>
      <c r="J15" s="5">
        <v>456</v>
      </c>
      <c r="K15" s="5"/>
      <c r="L15" s="14"/>
      <c r="M15" s="70">
        <v>2019</v>
      </c>
      <c r="P15" s="5">
        <f t="shared" si="2"/>
        <v>0</v>
      </c>
      <c r="R15" s="13">
        <v>456</v>
      </c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>
        <v>-456</v>
      </c>
      <c r="AG15" s="5">
        <v>0</v>
      </c>
      <c r="AH15" s="6">
        <f t="shared" si="3"/>
        <v>0</v>
      </c>
      <c r="AI15" s="14"/>
      <c r="AJ15" s="5"/>
      <c r="AK15" s="5">
        <f t="shared" si="4"/>
        <v>0</v>
      </c>
      <c r="AL15" s="5">
        <f t="shared" si="6"/>
        <v>0</v>
      </c>
      <c r="AM15" s="11">
        <f t="shared" si="1"/>
        <v>0</v>
      </c>
      <c r="AN15" s="5">
        <f t="shared" si="5"/>
        <v>0</v>
      </c>
    </row>
    <row r="16" spans="1:40" x14ac:dyDescent="0.45">
      <c r="A16" s="25" t="s">
        <v>360</v>
      </c>
      <c r="B16" s="26">
        <v>33238</v>
      </c>
      <c r="C16" s="27">
        <v>7</v>
      </c>
      <c r="D16" s="4" t="s">
        <v>12</v>
      </c>
      <c r="E16" s="4" t="s">
        <v>13</v>
      </c>
      <c r="H16" s="24">
        <v>495.25</v>
      </c>
      <c r="I16" s="5"/>
      <c r="J16" s="5">
        <v>495.25</v>
      </c>
      <c r="K16" s="5"/>
      <c r="L16" s="14"/>
      <c r="M16" s="70">
        <v>2019</v>
      </c>
      <c r="P16" s="5">
        <f t="shared" si="2"/>
        <v>0</v>
      </c>
      <c r="R16" s="13">
        <v>495.25</v>
      </c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>
        <v>-495.25</v>
      </c>
      <c r="AG16" s="5">
        <v>0</v>
      </c>
      <c r="AH16" s="6">
        <f t="shared" si="3"/>
        <v>0</v>
      </c>
      <c r="AI16" s="14"/>
      <c r="AJ16" s="5"/>
      <c r="AK16" s="5">
        <f t="shared" si="4"/>
        <v>0</v>
      </c>
      <c r="AL16" s="5">
        <f t="shared" si="6"/>
        <v>0</v>
      </c>
      <c r="AM16" s="11">
        <f t="shared" si="1"/>
        <v>0</v>
      </c>
      <c r="AN16" s="5">
        <f t="shared" si="5"/>
        <v>0</v>
      </c>
    </row>
    <row r="17" spans="1:40" x14ac:dyDescent="0.45">
      <c r="A17" s="25" t="s">
        <v>309</v>
      </c>
      <c r="B17" s="26">
        <v>33548</v>
      </c>
      <c r="C17" s="27">
        <v>7</v>
      </c>
      <c r="D17" s="4" t="s">
        <v>12</v>
      </c>
      <c r="E17" s="4" t="s">
        <v>13</v>
      </c>
      <c r="H17" s="24">
        <v>531</v>
      </c>
      <c r="I17" s="5"/>
      <c r="J17" s="5">
        <v>531</v>
      </c>
      <c r="K17" s="5"/>
      <c r="L17" s="14"/>
      <c r="M17" s="70">
        <v>2019</v>
      </c>
      <c r="P17" s="5">
        <f t="shared" si="2"/>
        <v>0</v>
      </c>
      <c r="R17" s="13">
        <v>531</v>
      </c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>
        <v>-531</v>
      </c>
      <c r="AG17" s="5">
        <v>0</v>
      </c>
      <c r="AH17" s="6">
        <f t="shared" si="3"/>
        <v>0</v>
      </c>
      <c r="AI17" s="14"/>
      <c r="AJ17" s="5"/>
      <c r="AK17" s="5">
        <f t="shared" si="4"/>
        <v>0</v>
      </c>
      <c r="AL17" s="5">
        <f t="shared" si="6"/>
        <v>0</v>
      </c>
      <c r="AM17" s="11">
        <f t="shared" si="1"/>
        <v>0</v>
      </c>
      <c r="AN17" s="5">
        <f t="shared" si="5"/>
        <v>0</v>
      </c>
    </row>
    <row r="18" spans="1:40" x14ac:dyDescent="0.45">
      <c r="A18" s="25" t="s">
        <v>361</v>
      </c>
      <c r="B18" s="26">
        <v>34283</v>
      </c>
      <c r="C18" s="27">
        <v>7</v>
      </c>
      <c r="D18" s="4" t="s">
        <v>12</v>
      </c>
      <c r="E18" s="4" t="s">
        <v>13</v>
      </c>
      <c r="H18" s="24">
        <v>196.1</v>
      </c>
      <c r="I18" s="5"/>
      <c r="J18" s="5"/>
      <c r="K18" s="5"/>
      <c r="L18" s="14"/>
      <c r="M18" s="70"/>
      <c r="P18" s="5">
        <f t="shared" si="2"/>
        <v>0</v>
      </c>
      <c r="R18" s="13">
        <v>196.1</v>
      </c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5">
        <v>0</v>
      </c>
      <c r="AH18" s="6">
        <f t="shared" si="3"/>
        <v>0</v>
      </c>
      <c r="AI18" s="14"/>
      <c r="AJ18" s="5"/>
      <c r="AK18" s="5">
        <f t="shared" si="4"/>
        <v>196.1</v>
      </c>
      <c r="AL18" s="5">
        <f t="shared" si="6"/>
        <v>196.1</v>
      </c>
      <c r="AM18" s="11">
        <f t="shared" si="1"/>
        <v>-196.1</v>
      </c>
      <c r="AN18" s="5">
        <f t="shared" si="5"/>
        <v>0</v>
      </c>
    </row>
    <row r="19" spans="1:40" x14ac:dyDescent="0.45">
      <c r="A19" s="25" t="s">
        <v>362</v>
      </c>
      <c r="B19" s="26">
        <v>34421</v>
      </c>
      <c r="C19" s="27">
        <v>7</v>
      </c>
      <c r="D19" s="4" t="s">
        <v>12</v>
      </c>
      <c r="E19" s="4" t="s">
        <v>13</v>
      </c>
      <c r="H19" s="24">
        <v>120.85</v>
      </c>
      <c r="I19" s="5"/>
      <c r="J19" s="5"/>
      <c r="K19" s="5"/>
      <c r="L19" s="14"/>
      <c r="M19" s="70"/>
      <c r="P19" s="5">
        <f t="shared" si="2"/>
        <v>0</v>
      </c>
      <c r="R19" s="13">
        <v>120.85</v>
      </c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5">
        <v>0</v>
      </c>
      <c r="AH19" s="6">
        <f t="shared" si="3"/>
        <v>0</v>
      </c>
      <c r="AI19" s="14"/>
      <c r="AJ19" s="5"/>
      <c r="AK19" s="5">
        <f t="shared" si="4"/>
        <v>120.85</v>
      </c>
      <c r="AL19" s="5">
        <f t="shared" si="6"/>
        <v>120.85</v>
      </c>
      <c r="AM19" s="11">
        <f t="shared" si="1"/>
        <v>-120.85</v>
      </c>
      <c r="AN19" s="5">
        <f t="shared" si="5"/>
        <v>0</v>
      </c>
    </row>
    <row r="20" spans="1:40" x14ac:dyDescent="0.45">
      <c r="A20" s="25" t="s">
        <v>363</v>
      </c>
      <c r="B20" s="26">
        <v>34437</v>
      </c>
      <c r="C20" s="27">
        <v>10</v>
      </c>
      <c r="D20" s="4" t="s">
        <v>12</v>
      </c>
      <c r="E20" s="4" t="s">
        <v>13</v>
      </c>
      <c r="H20" s="24">
        <v>3902.57</v>
      </c>
      <c r="I20" s="5"/>
      <c r="J20" s="5"/>
      <c r="K20" s="5"/>
      <c r="L20" s="14"/>
      <c r="M20" s="70"/>
      <c r="P20" s="5">
        <f t="shared" si="2"/>
        <v>0</v>
      </c>
      <c r="R20" s="13">
        <v>3902.57</v>
      </c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5">
        <v>0</v>
      </c>
      <c r="AH20" s="6">
        <f t="shared" si="3"/>
        <v>0</v>
      </c>
      <c r="AI20" s="14"/>
      <c r="AJ20" s="5"/>
      <c r="AK20" s="5">
        <f t="shared" si="4"/>
        <v>3902.57</v>
      </c>
      <c r="AL20" s="5">
        <f t="shared" si="6"/>
        <v>3902.57</v>
      </c>
      <c r="AM20" s="11">
        <f t="shared" si="1"/>
        <v>-3902.57</v>
      </c>
      <c r="AN20" s="5">
        <f t="shared" si="5"/>
        <v>0</v>
      </c>
    </row>
    <row r="21" spans="1:40" x14ac:dyDescent="0.45">
      <c r="A21" s="25"/>
      <c r="B21" s="26"/>
      <c r="C21" s="27"/>
      <c r="D21" s="4" t="s">
        <v>12</v>
      </c>
      <c r="E21" s="4" t="s">
        <v>13</v>
      </c>
      <c r="H21" s="24"/>
      <c r="I21" s="5"/>
      <c r="J21" s="5"/>
      <c r="K21" s="5"/>
      <c r="L21" s="14"/>
      <c r="M21" s="70"/>
      <c r="P21" s="5">
        <f t="shared" si="2"/>
        <v>0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5">
        <v>0</v>
      </c>
      <c r="AH21" s="6">
        <f t="shared" si="3"/>
        <v>0</v>
      </c>
      <c r="AI21" s="14"/>
      <c r="AJ21" s="5"/>
      <c r="AK21" s="5">
        <f t="shared" si="4"/>
        <v>0</v>
      </c>
      <c r="AL21" s="5">
        <f t="shared" si="6"/>
        <v>0</v>
      </c>
      <c r="AM21" s="11">
        <f t="shared" si="1"/>
        <v>0</v>
      </c>
      <c r="AN21" s="5">
        <f t="shared" si="5"/>
        <v>0</v>
      </c>
    </row>
    <row r="22" spans="1:40" x14ac:dyDescent="0.45">
      <c r="A22" s="25"/>
      <c r="B22" s="26"/>
      <c r="C22" s="27"/>
      <c r="D22" s="4" t="s">
        <v>12</v>
      </c>
      <c r="E22" s="4" t="s">
        <v>13</v>
      </c>
      <c r="H22" s="24"/>
      <c r="I22" s="5"/>
      <c r="J22" s="5"/>
      <c r="K22" s="5"/>
      <c r="L22" s="14"/>
      <c r="M22" s="70"/>
      <c r="P22" s="5">
        <f t="shared" si="2"/>
        <v>0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5">
        <v>0</v>
      </c>
      <c r="AH22" s="6">
        <f t="shared" si="3"/>
        <v>0</v>
      </c>
      <c r="AI22" s="14"/>
      <c r="AJ22" s="5"/>
      <c r="AK22" s="5">
        <f t="shared" si="4"/>
        <v>0</v>
      </c>
      <c r="AL22" s="5">
        <f t="shared" si="6"/>
        <v>0</v>
      </c>
      <c r="AM22" s="11">
        <f t="shared" si="1"/>
        <v>0</v>
      </c>
      <c r="AN22" s="5">
        <f t="shared" si="5"/>
        <v>0</v>
      </c>
    </row>
    <row r="23" spans="1:40" x14ac:dyDescent="0.45">
      <c r="A23" s="25"/>
      <c r="B23" s="26"/>
      <c r="C23" s="27"/>
      <c r="D23" s="4" t="s">
        <v>12</v>
      </c>
      <c r="E23" s="4" t="s">
        <v>13</v>
      </c>
      <c r="H23" s="24"/>
      <c r="I23" s="5"/>
      <c r="J23" s="5"/>
      <c r="K23" s="5"/>
      <c r="L23" s="14"/>
      <c r="M23" s="70"/>
      <c r="P23" s="5">
        <f t="shared" si="2"/>
        <v>0</v>
      </c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5">
        <v>0</v>
      </c>
      <c r="AH23" s="6">
        <f t="shared" si="3"/>
        <v>0</v>
      </c>
      <c r="AI23" s="14"/>
      <c r="AJ23" s="5"/>
      <c r="AK23" s="5">
        <f t="shared" si="4"/>
        <v>0</v>
      </c>
      <c r="AL23" s="5">
        <f t="shared" si="6"/>
        <v>0</v>
      </c>
      <c r="AM23" s="11">
        <f t="shared" si="1"/>
        <v>0</v>
      </c>
      <c r="AN23" s="5">
        <f t="shared" si="5"/>
        <v>0</v>
      </c>
    </row>
    <row r="24" spans="1:40" x14ac:dyDescent="0.45">
      <c r="A24" s="25"/>
      <c r="B24" s="26"/>
      <c r="C24" s="27"/>
      <c r="D24" s="4" t="s">
        <v>12</v>
      </c>
      <c r="E24" s="4" t="s">
        <v>13</v>
      </c>
      <c r="H24" s="24"/>
      <c r="I24" s="5"/>
      <c r="J24" s="5"/>
      <c r="K24" s="5"/>
      <c r="L24" s="14"/>
      <c r="M24" s="70"/>
      <c r="P24" s="5">
        <f t="shared" si="2"/>
        <v>0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5">
        <v>0</v>
      </c>
      <c r="AH24" s="6">
        <f t="shared" si="3"/>
        <v>0</v>
      </c>
      <c r="AI24" s="14"/>
      <c r="AJ24" s="5"/>
      <c r="AK24" s="5">
        <f t="shared" si="4"/>
        <v>0</v>
      </c>
      <c r="AL24" s="5">
        <f t="shared" si="6"/>
        <v>0</v>
      </c>
      <c r="AM24" s="11">
        <f t="shared" si="1"/>
        <v>0</v>
      </c>
      <c r="AN24" s="5">
        <f t="shared" si="5"/>
        <v>0</v>
      </c>
    </row>
    <row r="25" spans="1:40" x14ac:dyDescent="0.45">
      <c r="A25" s="25"/>
      <c r="B25" s="26"/>
      <c r="C25" s="27"/>
      <c r="D25" s="4" t="s">
        <v>12</v>
      </c>
      <c r="E25" s="4" t="s">
        <v>13</v>
      </c>
      <c r="H25" s="24"/>
      <c r="I25" s="5"/>
      <c r="J25" s="5"/>
      <c r="K25" s="5"/>
      <c r="L25" s="14"/>
      <c r="M25" s="70"/>
      <c r="P25" s="5">
        <f t="shared" si="2"/>
        <v>0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5">
        <v>0</v>
      </c>
      <c r="AH25" s="6">
        <f t="shared" si="3"/>
        <v>0</v>
      </c>
      <c r="AI25" s="14"/>
      <c r="AJ25" s="5"/>
      <c r="AK25" s="5">
        <f t="shared" si="4"/>
        <v>0</v>
      </c>
      <c r="AL25" s="5">
        <f t="shared" si="6"/>
        <v>0</v>
      </c>
      <c r="AM25" s="11">
        <f t="shared" si="1"/>
        <v>0</v>
      </c>
      <c r="AN25" s="5">
        <f t="shared" si="5"/>
        <v>0</v>
      </c>
    </row>
    <row r="26" spans="1:40" x14ac:dyDescent="0.45">
      <c r="A26" s="25"/>
      <c r="B26" s="26"/>
      <c r="C26" s="27"/>
      <c r="D26" s="4" t="s">
        <v>12</v>
      </c>
      <c r="E26" s="4" t="s">
        <v>13</v>
      </c>
      <c r="H26" s="24"/>
      <c r="I26" s="5"/>
      <c r="J26" s="5"/>
      <c r="K26" s="5"/>
      <c r="L26" s="14"/>
      <c r="M26" s="70"/>
      <c r="P26" s="5">
        <f t="shared" si="2"/>
        <v>0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5">
        <v>0</v>
      </c>
      <c r="AH26" s="6">
        <f t="shared" si="3"/>
        <v>0</v>
      </c>
      <c r="AI26" s="14"/>
      <c r="AJ26" s="5"/>
      <c r="AK26" s="5">
        <f t="shared" si="4"/>
        <v>0</v>
      </c>
      <c r="AL26" s="5">
        <f t="shared" si="6"/>
        <v>0</v>
      </c>
      <c r="AM26" s="11">
        <f t="shared" si="1"/>
        <v>0</v>
      </c>
      <c r="AN26" s="5">
        <f t="shared" si="5"/>
        <v>0</v>
      </c>
    </row>
    <row r="27" spans="1:40" x14ac:dyDescent="0.45">
      <c r="A27" s="25"/>
      <c r="B27" s="26"/>
      <c r="C27" s="27"/>
      <c r="D27" s="4" t="s">
        <v>12</v>
      </c>
      <c r="E27" s="4" t="s">
        <v>13</v>
      </c>
      <c r="H27" s="24"/>
      <c r="I27" s="5"/>
      <c r="J27" s="5"/>
      <c r="K27" s="5"/>
      <c r="L27" s="14"/>
      <c r="M27" s="70"/>
      <c r="P27" s="5">
        <f t="shared" si="2"/>
        <v>0</v>
      </c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5">
        <v>0</v>
      </c>
      <c r="AH27" s="6">
        <f t="shared" si="3"/>
        <v>0</v>
      </c>
      <c r="AI27" s="14"/>
      <c r="AJ27" s="5"/>
      <c r="AK27" s="5">
        <f t="shared" si="4"/>
        <v>0</v>
      </c>
      <c r="AL27" s="5">
        <f t="shared" si="6"/>
        <v>0</v>
      </c>
      <c r="AM27" s="11">
        <f t="shared" si="1"/>
        <v>0</v>
      </c>
      <c r="AN27" s="5">
        <f t="shared" si="5"/>
        <v>0</v>
      </c>
    </row>
    <row r="28" spans="1:40" x14ac:dyDescent="0.45">
      <c r="A28" s="25"/>
      <c r="B28" s="26"/>
      <c r="C28" s="27"/>
      <c r="D28" s="4" t="s">
        <v>12</v>
      </c>
      <c r="E28" s="4" t="s">
        <v>13</v>
      </c>
      <c r="H28" s="24"/>
      <c r="I28" s="5"/>
      <c r="J28" s="5"/>
      <c r="K28" s="5"/>
      <c r="L28" s="14"/>
      <c r="M28" s="70"/>
      <c r="P28" s="5">
        <f t="shared" si="2"/>
        <v>0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5">
        <v>0</v>
      </c>
      <c r="AH28" s="6">
        <f t="shared" si="3"/>
        <v>0</v>
      </c>
      <c r="AI28" s="14"/>
      <c r="AJ28" s="5"/>
      <c r="AK28" s="5">
        <f t="shared" si="4"/>
        <v>0</v>
      </c>
      <c r="AL28" s="5">
        <f t="shared" si="6"/>
        <v>0</v>
      </c>
      <c r="AM28" s="11">
        <f t="shared" si="1"/>
        <v>0</v>
      </c>
      <c r="AN28" s="5">
        <f t="shared" si="5"/>
        <v>0</v>
      </c>
    </row>
    <row r="29" spans="1:40" x14ac:dyDescent="0.45">
      <c r="A29" s="25"/>
      <c r="B29" s="26"/>
      <c r="C29" s="27"/>
      <c r="D29" s="4" t="s">
        <v>12</v>
      </c>
      <c r="E29" s="4" t="s">
        <v>13</v>
      </c>
      <c r="H29" s="24"/>
      <c r="I29" s="5"/>
      <c r="J29" s="5"/>
      <c r="K29" s="5"/>
      <c r="L29" s="14"/>
      <c r="M29" s="70"/>
      <c r="P29" s="5">
        <f t="shared" si="2"/>
        <v>0</v>
      </c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5">
        <v>0</v>
      </c>
      <c r="AH29" s="6">
        <f t="shared" si="3"/>
        <v>0</v>
      </c>
      <c r="AI29" s="14"/>
      <c r="AJ29" s="5"/>
      <c r="AK29" s="5">
        <f t="shared" si="4"/>
        <v>0</v>
      </c>
      <c r="AL29" s="5">
        <f t="shared" si="6"/>
        <v>0</v>
      </c>
      <c r="AM29" s="11">
        <f t="shared" si="1"/>
        <v>0</v>
      </c>
      <c r="AN29" s="5">
        <f t="shared" si="5"/>
        <v>0</v>
      </c>
    </row>
    <row r="30" spans="1:40" x14ac:dyDescent="0.45">
      <c r="A30" s="25"/>
      <c r="B30" s="26"/>
      <c r="C30" s="27"/>
      <c r="D30" s="4" t="s">
        <v>12</v>
      </c>
      <c r="E30" s="4" t="s">
        <v>13</v>
      </c>
      <c r="H30" s="24"/>
      <c r="I30" s="5"/>
      <c r="J30" s="5"/>
      <c r="K30" s="5"/>
      <c r="L30" s="14"/>
      <c r="M30" s="19"/>
      <c r="P30" s="5">
        <f t="shared" si="2"/>
        <v>0</v>
      </c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5">
        <v>0</v>
      </c>
      <c r="AH30" s="6">
        <f t="shared" si="3"/>
        <v>0</v>
      </c>
      <c r="AI30" s="14"/>
      <c r="AJ30" s="5"/>
      <c r="AK30" s="5">
        <f t="shared" si="4"/>
        <v>0</v>
      </c>
      <c r="AL30" s="5">
        <f t="shared" si="6"/>
        <v>0</v>
      </c>
      <c r="AM30" s="11">
        <f t="shared" si="1"/>
        <v>0</v>
      </c>
      <c r="AN30" s="5">
        <f t="shared" si="5"/>
        <v>0</v>
      </c>
    </row>
    <row r="31" spans="1:40" s="3" customFormat="1" x14ac:dyDescent="0.45">
      <c r="A31" s="3" t="str">
        <f>+A3</f>
        <v>SHOP EQUIPMENT # 157</v>
      </c>
      <c r="B31" s="4"/>
      <c r="C31" s="2"/>
      <c r="D31" s="8"/>
      <c r="E31" s="8"/>
      <c r="H31" s="9">
        <f>SUM(H4:H30)</f>
        <v>22819.519999999997</v>
      </c>
      <c r="I31" s="9">
        <f>SUM(I4:I30)</f>
        <v>0</v>
      </c>
      <c r="J31" s="9">
        <f>SUM(J4:J30)</f>
        <v>11930.01</v>
      </c>
      <c r="K31" s="12">
        <f>SUM(K4:K30)</f>
        <v>0</v>
      </c>
      <c r="L31" s="16">
        <f>SUM(L4:L30)</f>
        <v>0</v>
      </c>
      <c r="M31" s="20"/>
      <c r="P31" s="9">
        <f>SUM(P4:P30)</f>
        <v>0</v>
      </c>
      <c r="R31" s="15">
        <f t="shared" ref="R31:AF31" si="7">SUM(R4:R30)</f>
        <v>22819.519999999997</v>
      </c>
      <c r="S31" s="15">
        <f t="shared" si="7"/>
        <v>0</v>
      </c>
      <c r="T31" s="15">
        <f t="shared" si="7"/>
        <v>0</v>
      </c>
      <c r="U31" s="15">
        <f t="shared" si="7"/>
        <v>0</v>
      </c>
      <c r="V31" s="15">
        <f t="shared" si="7"/>
        <v>0</v>
      </c>
      <c r="W31" s="15">
        <f t="shared" si="7"/>
        <v>0</v>
      </c>
      <c r="X31" s="15">
        <f t="shared" si="7"/>
        <v>0</v>
      </c>
      <c r="Y31" s="15">
        <f t="shared" si="7"/>
        <v>0</v>
      </c>
      <c r="Z31" s="15">
        <f t="shared" si="7"/>
        <v>0</v>
      </c>
      <c r="AA31" s="15">
        <f t="shared" si="7"/>
        <v>0</v>
      </c>
      <c r="AB31" s="15">
        <f t="shared" si="7"/>
        <v>0</v>
      </c>
      <c r="AC31" s="15">
        <f t="shared" si="7"/>
        <v>0</v>
      </c>
      <c r="AD31" s="15">
        <f t="shared" si="7"/>
        <v>0</v>
      </c>
      <c r="AE31" s="15">
        <f t="shared" si="7"/>
        <v>0</v>
      </c>
      <c r="AF31" s="15">
        <f t="shared" si="7"/>
        <v>-11930.01</v>
      </c>
      <c r="AG31" s="15">
        <f t="shared" ref="AG31:AH31" si="8">SUM(AG4:AG30)</f>
        <v>0</v>
      </c>
      <c r="AH31" s="16">
        <f t="shared" si="8"/>
        <v>0</v>
      </c>
      <c r="AI31" s="16">
        <f>SUM(AI4:AI30)</f>
        <v>0</v>
      </c>
      <c r="AJ31" s="5"/>
      <c r="AK31" s="9">
        <f>SUM(AK4:AK30)</f>
        <v>10889.51</v>
      </c>
      <c r="AL31" s="9">
        <f>SUM(AL4:AL30)</f>
        <v>10889.51</v>
      </c>
      <c r="AM31" s="9">
        <f>SUM(AM4:AM30)</f>
        <v>-10889.51</v>
      </c>
      <c r="AN31" s="9">
        <f>SUM(AN4:AN30)</f>
        <v>0</v>
      </c>
    </row>
    <row r="32" spans="1:40" x14ac:dyDescent="0.45">
      <c r="H32" s="5"/>
      <c r="I32" s="5"/>
      <c r="J32" s="5"/>
      <c r="K32" s="5">
        <f>+H31+I31-J31-K31</f>
        <v>10889.509999999997</v>
      </c>
      <c r="M32" s="18"/>
      <c r="P32" s="5"/>
      <c r="R32" s="42">
        <f>SUM(R31:AC31)</f>
        <v>22819.519999999997</v>
      </c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J32" s="5"/>
      <c r="AL32" s="5"/>
    </row>
    <row r="33" spans="8:40" x14ac:dyDescent="0.45">
      <c r="H33" s="5"/>
      <c r="I33" s="5"/>
      <c r="J33" s="5"/>
      <c r="K33" s="5"/>
      <c r="M33" s="18"/>
      <c r="P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J33" s="5"/>
      <c r="AL33" s="5"/>
    </row>
    <row r="34" spans="8:40" x14ac:dyDescent="0.45">
      <c r="H34" s="5"/>
      <c r="I34" s="5"/>
      <c r="J34" s="5"/>
      <c r="K34" s="5"/>
      <c r="M34" s="18"/>
      <c r="P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L34" s="5"/>
      <c r="AN34" s="9"/>
    </row>
    <row r="35" spans="8:40" x14ac:dyDescent="0.45">
      <c r="H35" s="5"/>
      <c r="I35" s="5"/>
      <c r="J35" s="5"/>
      <c r="K35" s="5"/>
      <c r="M35" s="18"/>
      <c r="P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L35" s="5"/>
    </row>
    <row r="36" spans="8:40" x14ac:dyDescent="0.45">
      <c r="H36" s="5"/>
      <c r="I36" s="5"/>
      <c r="J36" s="5"/>
      <c r="K36" s="5"/>
      <c r="M36" s="18"/>
      <c r="P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J36" s="5"/>
      <c r="AK36" s="5"/>
      <c r="AL36" s="5"/>
    </row>
    <row r="37" spans="8:40" x14ac:dyDescent="0.45">
      <c r="H37" s="5"/>
      <c r="I37" s="5"/>
      <c r="J37" s="5"/>
      <c r="K37" s="5"/>
      <c r="M37" s="18"/>
      <c r="P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J37" s="5"/>
      <c r="AK37" s="5"/>
      <c r="AL37" s="5"/>
    </row>
    <row r="38" spans="8:40" x14ac:dyDescent="0.45">
      <c r="H38" s="5"/>
      <c r="I38" s="5"/>
      <c r="J38" s="5"/>
      <c r="K38" s="5"/>
      <c r="M38" s="18"/>
      <c r="P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J38" s="5"/>
      <c r="AK38" s="5"/>
      <c r="AL38" s="5"/>
    </row>
    <row r="39" spans="8:40" x14ac:dyDescent="0.45">
      <c r="H39" s="5"/>
      <c r="I39" s="5"/>
      <c r="J39" s="5"/>
      <c r="K39" s="5"/>
      <c r="M39" s="18"/>
      <c r="P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J39" s="5"/>
      <c r="AK39" s="5"/>
      <c r="AL39" s="5"/>
    </row>
    <row r="40" spans="8:40" x14ac:dyDescent="0.45">
      <c r="H40" s="5"/>
      <c r="I40" s="5"/>
      <c r="J40" s="5"/>
      <c r="K40" s="5"/>
      <c r="M40" s="18"/>
      <c r="P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J40" s="5"/>
      <c r="AK40" s="5"/>
      <c r="AL40" s="5"/>
    </row>
    <row r="41" spans="8:40" x14ac:dyDescent="0.45">
      <c r="H41" s="5"/>
      <c r="I41" s="5"/>
      <c r="J41" s="5"/>
      <c r="K41" s="5"/>
      <c r="M41" s="18"/>
      <c r="P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J41" s="5"/>
      <c r="AK41" s="5"/>
      <c r="AL41" s="5"/>
    </row>
    <row r="42" spans="8:40" x14ac:dyDescent="0.45">
      <c r="H42" s="5"/>
      <c r="I42" s="5"/>
      <c r="J42" s="5"/>
      <c r="K42" s="5"/>
      <c r="M42" s="18"/>
      <c r="P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J42" s="5"/>
      <c r="AK42" s="5"/>
      <c r="AL42" s="5"/>
    </row>
    <row r="43" spans="8:40" x14ac:dyDescent="0.45">
      <c r="H43" s="5"/>
      <c r="I43" s="5"/>
      <c r="J43" s="5"/>
      <c r="K43" s="5"/>
      <c r="M43" s="18"/>
      <c r="P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J43" s="5"/>
      <c r="AK43" s="5"/>
      <c r="AL43" s="5"/>
    </row>
    <row r="44" spans="8:40" x14ac:dyDescent="0.45">
      <c r="H44" s="5"/>
      <c r="I44" s="5"/>
      <c r="J44" s="5"/>
      <c r="K44" s="5"/>
      <c r="M44" s="18"/>
      <c r="P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J44" s="5"/>
      <c r="AK44" s="5"/>
      <c r="AL44" s="5"/>
    </row>
    <row r="45" spans="8:40" x14ac:dyDescent="0.45">
      <c r="H45" s="5"/>
      <c r="I45" s="5"/>
      <c r="J45" s="5"/>
      <c r="K45" s="5"/>
      <c r="M45" s="18"/>
      <c r="P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J45" s="5"/>
      <c r="AK45" s="5"/>
      <c r="AL45" s="5"/>
    </row>
    <row r="46" spans="8:40" x14ac:dyDescent="0.45">
      <c r="H46" s="5"/>
      <c r="I46" s="5"/>
      <c r="J46" s="5"/>
      <c r="K46" s="5"/>
      <c r="M46" s="18"/>
      <c r="P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J46" s="5"/>
      <c r="AK46" s="5"/>
      <c r="AL46" s="5"/>
    </row>
    <row r="47" spans="8:40" x14ac:dyDescent="0.45">
      <c r="H47" s="5"/>
      <c r="I47" s="5"/>
      <c r="J47" s="5"/>
      <c r="K47" s="5"/>
      <c r="M47" s="18"/>
      <c r="P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J47" s="5"/>
      <c r="AK47" s="5"/>
      <c r="AL47" s="5"/>
    </row>
    <row r="48" spans="8:40" x14ac:dyDescent="0.45">
      <c r="H48" s="5"/>
      <c r="I48" s="5"/>
      <c r="J48" s="5"/>
      <c r="K48" s="5"/>
      <c r="M48" s="18"/>
      <c r="P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J48" s="5"/>
      <c r="AK48" s="5"/>
      <c r="AL48" s="5"/>
    </row>
    <row r="49" spans="8:38" x14ac:dyDescent="0.45">
      <c r="H49" s="5"/>
      <c r="I49" s="5"/>
      <c r="J49" s="5"/>
      <c r="K49" s="5"/>
      <c r="M49" s="18"/>
      <c r="P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J49" s="5"/>
      <c r="AK49" s="5"/>
      <c r="AL49" s="5"/>
    </row>
    <row r="50" spans="8:38" x14ac:dyDescent="0.45">
      <c r="H50" s="5"/>
      <c r="I50" s="5"/>
      <c r="J50" s="5"/>
      <c r="K50" s="5"/>
      <c r="M50" s="18"/>
      <c r="P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J50" s="5"/>
      <c r="AK50" s="5"/>
      <c r="AL50" s="5"/>
    </row>
    <row r="51" spans="8:38" x14ac:dyDescent="0.45">
      <c r="H51" s="5"/>
      <c r="I51" s="5"/>
      <c r="J51" s="5"/>
      <c r="K51" s="5"/>
      <c r="M51" s="18"/>
      <c r="P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J51" s="5"/>
      <c r="AK51" s="5"/>
      <c r="AL51" s="5"/>
    </row>
    <row r="52" spans="8:38" x14ac:dyDescent="0.45">
      <c r="H52" s="5"/>
      <c r="I52" s="5"/>
      <c r="J52" s="5"/>
      <c r="K52" s="5"/>
      <c r="M52" s="18"/>
      <c r="P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J52" s="5"/>
      <c r="AK52" s="5"/>
      <c r="AL52" s="5"/>
    </row>
    <row r="53" spans="8:38" x14ac:dyDescent="0.45">
      <c r="H53" s="5"/>
      <c r="I53" s="5"/>
      <c r="J53" s="5"/>
      <c r="K53" s="5"/>
      <c r="M53" s="18"/>
      <c r="P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J53" s="5"/>
      <c r="AK53" s="5"/>
      <c r="AL53" s="5"/>
    </row>
    <row r="54" spans="8:38" x14ac:dyDescent="0.45">
      <c r="H54" s="5"/>
      <c r="I54" s="5"/>
      <c r="J54" s="5"/>
      <c r="K54" s="5"/>
      <c r="M54" s="18"/>
      <c r="P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J54" s="5"/>
      <c r="AK54" s="5"/>
      <c r="AL54" s="5"/>
    </row>
    <row r="55" spans="8:38" x14ac:dyDescent="0.45">
      <c r="H55" s="5"/>
      <c r="I55" s="5"/>
      <c r="J55" s="5"/>
      <c r="K55" s="5"/>
      <c r="M55" s="18"/>
      <c r="P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J55" s="5"/>
      <c r="AK55" s="5"/>
      <c r="AL55" s="5"/>
    </row>
    <row r="56" spans="8:38" x14ac:dyDescent="0.45">
      <c r="H56" s="5"/>
      <c r="I56" s="5"/>
      <c r="J56" s="5"/>
      <c r="K56" s="5"/>
      <c r="M56" s="18"/>
      <c r="P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J56" s="5"/>
      <c r="AK56" s="5"/>
      <c r="AL56" s="5"/>
    </row>
    <row r="57" spans="8:38" x14ac:dyDescent="0.45">
      <c r="H57" s="5"/>
      <c r="I57" s="5"/>
      <c r="J57" s="5"/>
      <c r="K57" s="5"/>
      <c r="M57" s="18"/>
      <c r="P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J57" s="5"/>
      <c r="AK57" s="5"/>
      <c r="AL57" s="5"/>
    </row>
    <row r="58" spans="8:38" x14ac:dyDescent="0.45">
      <c r="H58" s="5"/>
      <c r="I58" s="5"/>
      <c r="J58" s="5"/>
      <c r="K58" s="5"/>
      <c r="M58" s="18"/>
      <c r="P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J58" s="5"/>
      <c r="AK58" s="5"/>
      <c r="AL58" s="5"/>
    </row>
    <row r="59" spans="8:38" x14ac:dyDescent="0.45">
      <c r="H59" s="5"/>
      <c r="I59" s="5"/>
      <c r="J59" s="5"/>
      <c r="K59" s="5"/>
      <c r="M59" s="18"/>
      <c r="P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J59" s="5"/>
      <c r="AK59" s="5"/>
      <c r="AL59" s="5"/>
    </row>
    <row r="60" spans="8:38" x14ac:dyDescent="0.45">
      <c r="H60" s="5"/>
      <c r="I60" s="5"/>
      <c r="J60" s="5"/>
      <c r="K60" s="5"/>
      <c r="M60" s="18"/>
      <c r="P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J60" s="5"/>
      <c r="AK60" s="5"/>
      <c r="AL60" s="5"/>
    </row>
    <row r="61" spans="8:38" x14ac:dyDescent="0.45">
      <c r="H61" s="5"/>
      <c r="I61" s="5"/>
      <c r="J61" s="5"/>
      <c r="K61" s="5"/>
      <c r="M61" s="18"/>
      <c r="P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J61" s="5"/>
      <c r="AK61" s="5"/>
      <c r="AL61" s="5"/>
    </row>
    <row r="62" spans="8:38" x14ac:dyDescent="0.45">
      <c r="H62" s="5"/>
      <c r="I62" s="5"/>
      <c r="J62" s="5"/>
      <c r="K62" s="5"/>
      <c r="M62" s="18"/>
      <c r="P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J62" s="5"/>
      <c r="AK62" s="5"/>
      <c r="AL62" s="5"/>
    </row>
    <row r="63" spans="8:38" x14ac:dyDescent="0.45">
      <c r="H63" s="5"/>
      <c r="I63" s="5"/>
      <c r="J63" s="5"/>
      <c r="K63" s="5"/>
      <c r="M63" s="18"/>
      <c r="P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J63" s="5"/>
      <c r="AK63" s="5"/>
      <c r="AL63" s="5"/>
    </row>
    <row r="64" spans="8:38" x14ac:dyDescent="0.45">
      <c r="H64" s="5"/>
      <c r="I64" s="5"/>
      <c r="J64" s="5"/>
      <c r="K64" s="5"/>
      <c r="M64" s="18"/>
      <c r="P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J64" s="5"/>
      <c r="AK64" s="5"/>
      <c r="AL64" s="5"/>
    </row>
    <row r="65" spans="8:38" x14ac:dyDescent="0.45">
      <c r="H65" s="5"/>
      <c r="I65" s="5"/>
      <c r="J65" s="5"/>
      <c r="K65" s="5"/>
      <c r="M65" s="18"/>
      <c r="P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J65" s="5"/>
      <c r="AK65" s="5"/>
      <c r="AL65" s="5"/>
    </row>
    <row r="66" spans="8:38" x14ac:dyDescent="0.45">
      <c r="H66" s="5"/>
      <c r="I66" s="5"/>
      <c r="J66" s="5"/>
      <c r="K66" s="5"/>
      <c r="M66" s="18"/>
      <c r="P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J66" s="5"/>
      <c r="AK66" s="5"/>
      <c r="AL66" s="5"/>
    </row>
    <row r="67" spans="8:38" x14ac:dyDescent="0.45">
      <c r="H67" s="5"/>
      <c r="I67" s="5"/>
      <c r="J67" s="5"/>
      <c r="K67" s="5"/>
      <c r="M67" s="18"/>
      <c r="P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J67" s="5"/>
      <c r="AK67" s="5"/>
      <c r="AL67" s="5"/>
    </row>
    <row r="68" spans="8:38" x14ac:dyDescent="0.45">
      <c r="H68" s="5"/>
      <c r="I68" s="5"/>
      <c r="J68" s="5"/>
      <c r="K68" s="5"/>
      <c r="M68" s="18"/>
      <c r="P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J68" s="5"/>
      <c r="AK68" s="5"/>
      <c r="AL68" s="5"/>
    </row>
    <row r="69" spans="8:38" x14ac:dyDescent="0.45">
      <c r="H69" s="5"/>
      <c r="I69" s="5"/>
      <c r="J69" s="5"/>
      <c r="K69" s="5"/>
      <c r="M69" s="18"/>
      <c r="P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J69" s="5"/>
      <c r="AK69" s="5"/>
      <c r="AL69" s="5"/>
    </row>
    <row r="70" spans="8:38" x14ac:dyDescent="0.45">
      <c r="H70" s="5"/>
      <c r="I70" s="5"/>
      <c r="J70" s="5"/>
      <c r="K70" s="5"/>
      <c r="M70" s="18"/>
      <c r="P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J70" s="5"/>
      <c r="AK70" s="5"/>
      <c r="AL70" s="5"/>
    </row>
    <row r="71" spans="8:38" x14ac:dyDescent="0.45">
      <c r="H71" s="5"/>
      <c r="I71" s="5"/>
      <c r="J71" s="5"/>
      <c r="K71" s="5"/>
      <c r="M71" s="18"/>
      <c r="P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J71" s="5"/>
      <c r="AK71" s="5"/>
      <c r="AL71" s="5"/>
    </row>
    <row r="72" spans="8:38" x14ac:dyDescent="0.45">
      <c r="H72" s="5"/>
      <c r="I72" s="5"/>
      <c r="J72" s="5"/>
      <c r="K72" s="5"/>
      <c r="M72" s="18"/>
      <c r="P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J72" s="5"/>
      <c r="AK72" s="5"/>
      <c r="AL72" s="5"/>
    </row>
    <row r="73" spans="8:38" x14ac:dyDescent="0.45">
      <c r="H73" s="5"/>
      <c r="I73" s="5"/>
      <c r="J73" s="5"/>
      <c r="K73" s="5"/>
      <c r="M73" s="18"/>
      <c r="P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J73" s="5"/>
      <c r="AK73" s="5"/>
      <c r="AL73" s="5"/>
    </row>
    <row r="74" spans="8:38" x14ac:dyDescent="0.45">
      <c r="H74" s="5"/>
      <c r="I74" s="5"/>
      <c r="J74" s="5"/>
      <c r="K74" s="5"/>
      <c r="M74" s="18"/>
      <c r="P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J74" s="5"/>
      <c r="AK74" s="5"/>
      <c r="AL74" s="5"/>
    </row>
    <row r="75" spans="8:38" x14ac:dyDescent="0.45">
      <c r="H75" s="5"/>
      <c r="I75" s="5"/>
      <c r="J75" s="5"/>
      <c r="K75" s="5"/>
      <c r="M75" s="18"/>
      <c r="P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J75" s="5"/>
      <c r="AK75" s="5"/>
      <c r="AL75" s="5"/>
    </row>
    <row r="76" spans="8:38" x14ac:dyDescent="0.45">
      <c r="H76" s="5"/>
      <c r="I76" s="5"/>
      <c r="J76" s="5"/>
      <c r="K76" s="5"/>
      <c r="M76" s="18"/>
      <c r="P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J76" s="5"/>
      <c r="AK76" s="5"/>
      <c r="AL76" s="5"/>
    </row>
    <row r="77" spans="8:38" x14ac:dyDescent="0.45">
      <c r="H77" s="5"/>
      <c r="I77" s="5"/>
      <c r="J77" s="5"/>
      <c r="K77" s="5"/>
      <c r="M77" s="18"/>
      <c r="P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J77" s="5"/>
      <c r="AK77" s="5"/>
      <c r="AL77" s="5"/>
    </row>
    <row r="78" spans="8:38" x14ac:dyDescent="0.45">
      <c r="H78" s="5"/>
      <c r="I78" s="5"/>
      <c r="J78" s="5"/>
      <c r="K78" s="5"/>
      <c r="M78" s="18"/>
      <c r="P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J78" s="5"/>
      <c r="AK78" s="5"/>
      <c r="AL78" s="5"/>
    </row>
    <row r="79" spans="8:38" x14ac:dyDescent="0.45">
      <c r="H79" s="5"/>
      <c r="I79" s="5"/>
      <c r="J79" s="5"/>
      <c r="K79" s="5"/>
      <c r="M79" s="18"/>
      <c r="P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J79" s="5"/>
      <c r="AK79" s="5"/>
      <c r="AL79" s="5"/>
    </row>
    <row r="80" spans="8:38" x14ac:dyDescent="0.45">
      <c r="H80" s="5"/>
      <c r="I80" s="5"/>
      <c r="J80" s="5"/>
      <c r="K80" s="5"/>
      <c r="M80" s="18"/>
      <c r="P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J80" s="5"/>
      <c r="AK80" s="5"/>
      <c r="AL80" s="5"/>
    </row>
    <row r="81" spans="8:38" x14ac:dyDescent="0.45">
      <c r="H81" s="5"/>
      <c r="I81" s="5"/>
      <c r="J81" s="5"/>
      <c r="K81" s="5"/>
      <c r="M81" s="18"/>
      <c r="P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J81" s="5"/>
      <c r="AK81" s="5"/>
      <c r="AL81" s="5"/>
    </row>
    <row r="82" spans="8:38" x14ac:dyDescent="0.45">
      <c r="H82" s="5"/>
      <c r="I82" s="5"/>
      <c r="J82" s="5"/>
      <c r="K82" s="5"/>
      <c r="M82" s="18"/>
      <c r="P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J82" s="5"/>
      <c r="AK82" s="5"/>
      <c r="AL82" s="5"/>
    </row>
    <row r="83" spans="8:38" x14ac:dyDescent="0.45">
      <c r="H83" s="5"/>
      <c r="I83" s="5"/>
      <c r="J83" s="5"/>
      <c r="K83" s="5"/>
      <c r="M83" s="18"/>
      <c r="P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J83" s="5"/>
      <c r="AK83" s="5"/>
      <c r="AL83" s="5"/>
    </row>
    <row r="84" spans="8:38" x14ac:dyDescent="0.45">
      <c r="H84" s="5"/>
      <c r="I84" s="5"/>
      <c r="J84" s="5"/>
      <c r="K84" s="5"/>
      <c r="M84" s="18"/>
      <c r="P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J84" s="5"/>
      <c r="AK84" s="5"/>
      <c r="AL84" s="5"/>
    </row>
    <row r="85" spans="8:38" x14ac:dyDescent="0.45">
      <c r="H85" s="5"/>
      <c r="I85" s="5"/>
      <c r="J85" s="5"/>
      <c r="K85" s="5"/>
      <c r="M85" s="18"/>
      <c r="P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J85" s="5"/>
      <c r="AK85" s="5"/>
      <c r="AL85" s="5"/>
    </row>
    <row r="86" spans="8:38" x14ac:dyDescent="0.45">
      <c r="H86" s="5"/>
      <c r="I86" s="5"/>
      <c r="J86" s="5"/>
      <c r="K86" s="5"/>
      <c r="M86" s="18"/>
      <c r="P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J86" s="5"/>
      <c r="AK86" s="5"/>
      <c r="AL86" s="5"/>
    </row>
    <row r="87" spans="8:38" x14ac:dyDescent="0.45">
      <c r="H87" s="5"/>
      <c r="I87" s="5"/>
      <c r="J87" s="5"/>
      <c r="K87" s="5"/>
      <c r="M87" s="18"/>
      <c r="P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J87" s="5"/>
      <c r="AK87" s="5"/>
      <c r="AL87" s="5"/>
    </row>
    <row r="88" spans="8:38" x14ac:dyDescent="0.45">
      <c r="H88" s="5"/>
      <c r="I88" s="5"/>
      <c r="J88" s="5"/>
      <c r="K88" s="5"/>
      <c r="M88" s="18"/>
      <c r="P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J88" s="5"/>
      <c r="AK88" s="5"/>
      <c r="AL88" s="5"/>
    </row>
    <row r="89" spans="8:38" x14ac:dyDescent="0.45">
      <c r="H89" s="5"/>
      <c r="I89" s="5"/>
      <c r="J89" s="5"/>
      <c r="K89" s="5"/>
      <c r="M89" s="18"/>
      <c r="P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J89" s="5"/>
      <c r="AK89" s="5"/>
      <c r="AL89" s="5"/>
    </row>
    <row r="90" spans="8:38" x14ac:dyDescent="0.45">
      <c r="H90" s="5"/>
      <c r="I90" s="5"/>
      <c r="J90" s="5"/>
      <c r="K90" s="5"/>
      <c r="M90" s="18"/>
      <c r="P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J90" s="5"/>
      <c r="AK90" s="5"/>
      <c r="AL90" s="5"/>
    </row>
    <row r="91" spans="8:38" x14ac:dyDescent="0.45">
      <c r="H91" s="5"/>
      <c r="I91" s="5"/>
      <c r="J91" s="5"/>
      <c r="K91" s="5"/>
      <c r="M91" s="18"/>
      <c r="P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J91" s="5"/>
      <c r="AK91" s="5"/>
      <c r="AL91" s="5"/>
    </row>
    <row r="92" spans="8:38" x14ac:dyDescent="0.45">
      <c r="H92" s="5"/>
      <c r="I92" s="5"/>
      <c r="J92" s="5"/>
      <c r="K92" s="5"/>
      <c r="M92" s="18"/>
      <c r="P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J92" s="5"/>
      <c r="AK92" s="5"/>
      <c r="AL92" s="5"/>
    </row>
    <row r="93" spans="8:38" x14ac:dyDescent="0.45">
      <c r="H93" s="5"/>
      <c r="I93" s="5"/>
      <c r="J93" s="5"/>
      <c r="K93" s="5"/>
      <c r="M93" s="18"/>
      <c r="P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J93" s="5"/>
      <c r="AK93" s="5"/>
      <c r="AL93" s="5"/>
    </row>
    <row r="94" spans="8:38" x14ac:dyDescent="0.45">
      <c r="H94" s="5"/>
      <c r="I94" s="5"/>
      <c r="J94" s="5"/>
      <c r="K94" s="5"/>
      <c r="M94" s="18"/>
      <c r="P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J94" s="5"/>
      <c r="AK94" s="5"/>
      <c r="AL94" s="5"/>
    </row>
    <row r="95" spans="8:38" x14ac:dyDescent="0.45">
      <c r="H95" s="5"/>
      <c r="I95" s="5"/>
      <c r="J95" s="5"/>
      <c r="K95" s="5"/>
      <c r="M95" s="18"/>
      <c r="P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J95" s="5"/>
      <c r="AK95" s="5"/>
      <c r="AL95" s="5"/>
    </row>
    <row r="96" spans="8:38" x14ac:dyDescent="0.45">
      <c r="H96" s="5"/>
      <c r="I96" s="5"/>
      <c r="J96" s="5"/>
      <c r="K96" s="5"/>
      <c r="M96" s="18"/>
      <c r="P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J96" s="5"/>
      <c r="AK96" s="5"/>
      <c r="AL96" s="5"/>
    </row>
    <row r="97" spans="8:38" x14ac:dyDescent="0.45">
      <c r="H97" s="5"/>
      <c r="I97" s="5"/>
      <c r="J97" s="5"/>
      <c r="K97" s="5"/>
      <c r="M97" s="18"/>
      <c r="P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J97" s="5"/>
      <c r="AK97" s="5"/>
      <c r="AL97" s="5"/>
    </row>
    <row r="98" spans="8:38" x14ac:dyDescent="0.45">
      <c r="H98" s="5"/>
      <c r="I98" s="5"/>
      <c r="J98" s="5"/>
      <c r="K98" s="5"/>
      <c r="M98" s="18"/>
      <c r="P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J98" s="5"/>
      <c r="AK98" s="5"/>
      <c r="AL98" s="5"/>
    </row>
    <row r="99" spans="8:38" x14ac:dyDescent="0.45">
      <c r="H99" s="5"/>
      <c r="I99" s="5"/>
      <c r="J99" s="5"/>
      <c r="K99" s="5"/>
      <c r="M99" s="18"/>
      <c r="P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J99" s="5"/>
      <c r="AK99" s="5"/>
      <c r="AL99" s="5"/>
    </row>
    <row r="100" spans="8:38" x14ac:dyDescent="0.45">
      <c r="H100" s="5"/>
      <c r="I100" s="5"/>
      <c r="J100" s="5"/>
      <c r="K100" s="5"/>
      <c r="M100" s="18"/>
      <c r="P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J100" s="5"/>
      <c r="AK100" s="5"/>
      <c r="AL100" s="5"/>
    </row>
    <row r="101" spans="8:38" x14ac:dyDescent="0.45">
      <c r="H101" s="5"/>
      <c r="I101" s="5"/>
      <c r="J101" s="5"/>
      <c r="K101" s="5"/>
      <c r="M101" s="18"/>
      <c r="P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J101" s="5"/>
      <c r="AK101" s="5"/>
      <c r="AL101" s="5"/>
    </row>
    <row r="102" spans="8:38" x14ac:dyDescent="0.45">
      <c r="H102" s="5"/>
      <c r="I102" s="5"/>
      <c r="J102" s="5"/>
      <c r="K102" s="5"/>
      <c r="M102" s="18"/>
      <c r="P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J102" s="5"/>
      <c r="AK102" s="5"/>
      <c r="AL102" s="5"/>
    </row>
    <row r="103" spans="8:38" x14ac:dyDescent="0.45">
      <c r="H103" s="5"/>
      <c r="I103" s="5"/>
      <c r="J103" s="5"/>
      <c r="K103" s="5"/>
      <c r="M103" s="18"/>
      <c r="P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J103" s="5"/>
      <c r="AK103" s="5"/>
      <c r="AL103" s="5"/>
    </row>
    <row r="104" spans="8:38" x14ac:dyDescent="0.45">
      <c r="H104" s="5"/>
      <c r="I104" s="5"/>
      <c r="J104" s="5"/>
      <c r="K104" s="5"/>
      <c r="M104" s="18"/>
      <c r="P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J104" s="5"/>
      <c r="AK104" s="5"/>
      <c r="AL104" s="5"/>
    </row>
    <row r="105" spans="8:38" x14ac:dyDescent="0.45">
      <c r="H105" s="5"/>
      <c r="I105" s="5"/>
      <c r="J105" s="5"/>
      <c r="K105" s="5"/>
      <c r="M105" s="18"/>
      <c r="P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J105" s="5"/>
      <c r="AK105" s="5"/>
      <c r="AL105" s="5"/>
    </row>
    <row r="106" spans="8:38" x14ac:dyDescent="0.45">
      <c r="H106" s="5"/>
      <c r="I106" s="5"/>
      <c r="J106" s="5"/>
      <c r="K106" s="5"/>
      <c r="M106" s="18"/>
      <c r="P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J106" s="5"/>
      <c r="AK106" s="5"/>
      <c r="AL106" s="5"/>
    </row>
    <row r="107" spans="8:38" x14ac:dyDescent="0.45">
      <c r="H107" s="5"/>
      <c r="I107" s="5"/>
      <c r="J107" s="5"/>
      <c r="K107" s="5"/>
      <c r="M107" s="18"/>
      <c r="P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J107" s="5"/>
      <c r="AK107" s="5"/>
      <c r="AL107" s="5"/>
    </row>
    <row r="108" spans="8:38" x14ac:dyDescent="0.45">
      <c r="H108" s="5"/>
      <c r="I108" s="5"/>
      <c r="J108" s="5"/>
      <c r="K108" s="5"/>
      <c r="M108" s="18"/>
      <c r="P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J108" s="5"/>
      <c r="AK108" s="5"/>
      <c r="AL108" s="5"/>
    </row>
    <row r="109" spans="8:38" x14ac:dyDescent="0.45">
      <c r="H109" s="5"/>
      <c r="I109" s="5"/>
      <c r="J109" s="5"/>
      <c r="K109" s="5"/>
      <c r="M109" s="18"/>
      <c r="P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J109" s="5"/>
      <c r="AK109" s="5"/>
      <c r="AL109" s="5"/>
    </row>
    <row r="110" spans="8:38" x14ac:dyDescent="0.45">
      <c r="H110" s="5"/>
      <c r="I110" s="5"/>
      <c r="J110" s="5"/>
      <c r="K110" s="5"/>
      <c r="M110" s="18"/>
      <c r="P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J110" s="5"/>
      <c r="AK110" s="5"/>
      <c r="AL110" s="5"/>
    </row>
    <row r="111" spans="8:38" x14ac:dyDescent="0.45">
      <c r="H111" s="5"/>
      <c r="I111" s="5"/>
      <c r="J111" s="5"/>
      <c r="K111" s="5"/>
      <c r="M111" s="18"/>
      <c r="P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J111" s="5"/>
      <c r="AK111" s="5"/>
      <c r="AL111" s="5"/>
    </row>
    <row r="112" spans="8:38" x14ac:dyDescent="0.45">
      <c r="H112" s="5"/>
      <c r="I112" s="5"/>
      <c r="J112" s="5"/>
      <c r="K112" s="5"/>
      <c r="M112" s="18"/>
      <c r="P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J112" s="5"/>
      <c r="AK112" s="5"/>
      <c r="AL112" s="5"/>
    </row>
    <row r="113" spans="8:38" x14ac:dyDescent="0.45">
      <c r="H113" s="5"/>
      <c r="I113" s="5"/>
      <c r="J113" s="5"/>
      <c r="K113" s="5"/>
      <c r="M113" s="18"/>
      <c r="P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J113" s="5"/>
      <c r="AK113" s="5"/>
      <c r="AL113" s="5"/>
    </row>
    <row r="114" spans="8:38" x14ac:dyDescent="0.45">
      <c r="H114" s="5"/>
      <c r="I114" s="5"/>
      <c r="J114" s="5"/>
      <c r="K114" s="5"/>
      <c r="M114" s="18"/>
      <c r="P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J114" s="5"/>
      <c r="AK114" s="5"/>
      <c r="AL114" s="5"/>
    </row>
    <row r="115" spans="8:38" x14ac:dyDescent="0.45">
      <c r="H115" s="5"/>
      <c r="I115" s="5"/>
      <c r="J115" s="5"/>
      <c r="K115" s="5"/>
      <c r="M115" s="18"/>
      <c r="P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J115" s="5"/>
      <c r="AK115" s="5"/>
      <c r="AL115" s="5"/>
    </row>
    <row r="116" spans="8:38" x14ac:dyDescent="0.45">
      <c r="H116" s="5"/>
      <c r="I116" s="5"/>
      <c r="J116" s="5"/>
      <c r="K116" s="5"/>
      <c r="M116" s="18"/>
      <c r="P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J116" s="5"/>
      <c r="AK116" s="5"/>
      <c r="AL116" s="5"/>
    </row>
    <row r="117" spans="8:38" x14ac:dyDescent="0.45">
      <c r="H117" s="5"/>
      <c r="I117" s="5"/>
      <c r="J117" s="5"/>
      <c r="K117" s="5"/>
      <c r="M117" s="18"/>
      <c r="P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J117" s="5"/>
      <c r="AK117" s="5"/>
      <c r="AL117" s="5"/>
    </row>
    <row r="118" spans="8:38" x14ac:dyDescent="0.45">
      <c r="H118" s="5"/>
      <c r="I118" s="5"/>
      <c r="J118" s="5"/>
      <c r="K118" s="5"/>
      <c r="M118" s="18"/>
      <c r="P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J118" s="5"/>
      <c r="AK118" s="5"/>
      <c r="AL118" s="5"/>
    </row>
    <row r="119" spans="8:38" x14ac:dyDescent="0.45">
      <c r="H119" s="5"/>
      <c r="I119" s="5"/>
      <c r="J119" s="5"/>
      <c r="K119" s="5"/>
      <c r="M119" s="18"/>
      <c r="P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J119" s="5"/>
      <c r="AK119" s="5"/>
      <c r="AL119" s="5"/>
    </row>
    <row r="120" spans="8:38" x14ac:dyDescent="0.45">
      <c r="H120" s="5"/>
      <c r="I120" s="5"/>
      <c r="J120" s="5"/>
      <c r="K120" s="5"/>
      <c r="M120" s="18"/>
      <c r="P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J120" s="5"/>
      <c r="AK120" s="5"/>
      <c r="AL120" s="5"/>
    </row>
    <row r="121" spans="8:38" x14ac:dyDescent="0.45">
      <c r="H121" s="5"/>
      <c r="I121" s="5"/>
      <c r="J121" s="5"/>
      <c r="K121" s="5"/>
      <c r="M121" s="18"/>
      <c r="P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J121" s="5"/>
      <c r="AL121" s="5"/>
    </row>
    <row r="122" spans="8:38" x14ac:dyDescent="0.45">
      <c r="H122" s="5"/>
      <c r="I122" s="5"/>
      <c r="J122" s="5"/>
      <c r="K122" s="5"/>
      <c r="M122" s="18"/>
      <c r="P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J122" s="5"/>
      <c r="AL122" s="5"/>
    </row>
    <row r="123" spans="8:38" x14ac:dyDescent="0.45">
      <c r="H123" s="5"/>
      <c r="I123" s="5"/>
      <c r="J123" s="5"/>
      <c r="K123" s="5"/>
      <c r="M123" s="18"/>
      <c r="P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J123" s="5"/>
      <c r="AL123" s="5"/>
    </row>
    <row r="124" spans="8:38" x14ac:dyDescent="0.45">
      <c r="H124" s="5"/>
      <c r="I124" s="5"/>
      <c r="J124" s="5"/>
      <c r="K124" s="5"/>
      <c r="M124" s="18"/>
      <c r="P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J124" s="5"/>
      <c r="AL124" s="5"/>
    </row>
    <row r="125" spans="8:38" x14ac:dyDescent="0.45">
      <c r="H125" s="5"/>
      <c r="I125" s="5"/>
      <c r="J125" s="5"/>
      <c r="K125" s="5"/>
      <c r="M125" s="18"/>
      <c r="P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J125" s="5"/>
      <c r="AL125" s="5"/>
    </row>
    <row r="126" spans="8:38" x14ac:dyDescent="0.45">
      <c r="H126" s="5"/>
      <c r="I126" s="5"/>
      <c r="J126" s="5"/>
      <c r="K126" s="5"/>
      <c r="M126" s="18"/>
      <c r="P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J126" s="5"/>
      <c r="AL126" s="5"/>
    </row>
    <row r="127" spans="8:38" x14ac:dyDescent="0.45">
      <c r="H127" s="5"/>
      <c r="I127" s="5"/>
      <c r="J127" s="5"/>
      <c r="K127" s="5"/>
      <c r="M127" s="18"/>
      <c r="P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J127" s="5"/>
      <c r="AL127" s="5"/>
    </row>
    <row r="128" spans="8:38" x14ac:dyDescent="0.45">
      <c r="H128" s="5"/>
      <c r="I128" s="5"/>
      <c r="J128" s="5"/>
      <c r="K128" s="5"/>
      <c r="M128" s="18"/>
      <c r="P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J128" s="5"/>
      <c r="AL128" s="5"/>
    </row>
    <row r="129" spans="8:38" x14ac:dyDescent="0.45">
      <c r="H129" s="5"/>
      <c r="I129" s="5"/>
      <c r="J129" s="5"/>
      <c r="K129" s="5"/>
      <c r="M129" s="18"/>
      <c r="P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J129" s="5"/>
      <c r="AL129" s="5"/>
    </row>
    <row r="130" spans="8:38" x14ac:dyDescent="0.45">
      <c r="H130" s="5"/>
      <c r="I130" s="5"/>
      <c r="J130" s="5"/>
      <c r="K130" s="5"/>
      <c r="M130" s="18"/>
      <c r="P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J130" s="5"/>
      <c r="AL130" s="5"/>
    </row>
    <row r="131" spans="8:38" x14ac:dyDescent="0.45">
      <c r="H131" s="5"/>
      <c r="I131" s="5"/>
      <c r="J131" s="5"/>
      <c r="K131" s="5"/>
      <c r="M131" s="18"/>
      <c r="P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J131" s="5"/>
      <c r="AL131" s="5"/>
    </row>
    <row r="132" spans="8:38" x14ac:dyDescent="0.45">
      <c r="H132" s="5"/>
      <c r="I132" s="5"/>
      <c r="J132" s="5"/>
      <c r="K132" s="5"/>
      <c r="M132" s="18"/>
      <c r="P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J132" s="5"/>
      <c r="AL132" s="5"/>
    </row>
    <row r="133" spans="8:38" x14ac:dyDescent="0.45">
      <c r="H133" s="5"/>
      <c r="I133" s="5"/>
      <c r="J133" s="5"/>
      <c r="K133" s="5"/>
      <c r="M133" s="18"/>
      <c r="P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J133" s="5"/>
      <c r="AL133" s="5"/>
    </row>
    <row r="134" spans="8:38" x14ac:dyDescent="0.45">
      <c r="H134" s="5"/>
      <c r="I134" s="5"/>
      <c r="J134" s="5"/>
      <c r="K134" s="5"/>
      <c r="M134" s="18"/>
      <c r="P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J134" s="5"/>
      <c r="AL134" s="5"/>
    </row>
    <row r="135" spans="8:38" x14ac:dyDescent="0.45">
      <c r="H135" s="5"/>
      <c r="I135" s="5"/>
      <c r="J135" s="5"/>
      <c r="K135" s="5"/>
      <c r="M135" s="18"/>
      <c r="P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J135" s="5"/>
      <c r="AL135" s="5"/>
    </row>
    <row r="136" spans="8:38" x14ac:dyDescent="0.45">
      <c r="H136" s="5"/>
      <c r="I136" s="5"/>
      <c r="J136" s="5"/>
      <c r="K136" s="5"/>
      <c r="M136" s="18"/>
      <c r="P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J136" s="5"/>
      <c r="AL136" s="5"/>
    </row>
    <row r="137" spans="8:38" x14ac:dyDescent="0.45">
      <c r="H137" s="5"/>
      <c r="I137" s="5"/>
      <c r="J137" s="5"/>
      <c r="K137" s="5"/>
      <c r="M137" s="18"/>
      <c r="P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J137" s="5"/>
      <c r="AL137" s="5"/>
    </row>
    <row r="138" spans="8:38" x14ac:dyDescent="0.45">
      <c r="H138" s="5"/>
      <c r="I138" s="5"/>
      <c r="J138" s="5"/>
      <c r="K138" s="5"/>
      <c r="M138" s="18"/>
      <c r="P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J138" s="5"/>
      <c r="AL138" s="5"/>
    </row>
    <row r="139" spans="8:38" x14ac:dyDescent="0.45">
      <c r="H139" s="5"/>
      <c r="I139" s="5"/>
      <c r="J139" s="5"/>
      <c r="K139" s="5"/>
      <c r="M139" s="18"/>
      <c r="P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J139" s="5"/>
      <c r="AL139" s="5"/>
    </row>
    <row r="140" spans="8:38" x14ac:dyDescent="0.45">
      <c r="H140" s="5"/>
      <c r="I140" s="5"/>
      <c r="J140" s="5"/>
      <c r="K140" s="5"/>
      <c r="M140" s="18"/>
      <c r="P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J140" s="5"/>
      <c r="AL140" s="5"/>
    </row>
  </sheetData>
  <conditionalFormatting sqref="AM1:AM1048576 AN31">
    <cfRule type="cellIs" dxfId="5" priority="2" operator="lessThan">
      <formula>0</formula>
    </cfRule>
  </conditionalFormatting>
  <conditionalFormatting sqref="AN34">
    <cfRule type="cellIs" dxfId="4" priority="1" operator="lessThan">
      <formula>0</formula>
    </cfRule>
  </conditionalFormatting>
  <printOptions gridLines="1"/>
  <pageMargins left="0.7" right="0.7" top="1.3958333333333333" bottom="0.75" header="0.3" footer="0.3"/>
  <pageSetup paperSize="5" scale="62" fitToHeight="0" orientation="landscape" r:id="rId1"/>
  <headerFooter>
    <oddHeader>&amp;C&amp;"-,Bold"&amp;14NORTH SHELBY WATER COMPANY
DEPRECIATION SCHEDULE 
SUMMARY SHEET
DECEMBER 31, 2021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AO141"/>
  <sheetViews>
    <sheetView zoomScale="90" zoomScaleNormal="90" workbookViewId="0">
      <selection activeCell="K4" sqref="K4:K31"/>
    </sheetView>
  </sheetViews>
  <sheetFormatPr defaultRowHeight="14.25" x14ac:dyDescent="0.45"/>
  <cols>
    <col min="1" max="1" width="38.265625" bestFit="1" customWidth="1"/>
    <col min="2" max="2" width="11.59765625" style="4" bestFit="1" customWidth="1"/>
    <col min="3" max="3" width="3.265625" style="2" bestFit="1" customWidth="1"/>
    <col min="4" max="4" width="3.73046875" style="2" bestFit="1" customWidth="1"/>
    <col min="5" max="5" width="2.73046875" style="2" bestFit="1" customWidth="1"/>
    <col min="6" max="7" width="1.73046875" customWidth="1"/>
    <col min="8" max="8" width="12.1328125" bestFit="1" customWidth="1"/>
    <col min="9" max="9" width="10.3984375" bestFit="1" customWidth="1"/>
    <col min="10" max="10" width="12.59765625" bestFit="1" customWidth="1"/>
    <col min="11" max="11" width="11.73046875" bestFit="1" customWidth="1"/>
    <col min="12" max="12" width="12" style="6" bestFit="1" customWidth="1"/>
    <col min="13" max="13" width="11.59765625" style="17" bestFit="1" customWidth="1"/>
    <col min="14" max="15" width="1.73046875" customWidth="1"/>
    <col min="16" max="16" width="11.73046875" bestFit="1" customWidth="1"/>
    <col min="17" max="17" width="1.73046875" customWidth="1"/>
    <col min="18" max="18" width="11.73046875" hidden="1" customWidth="1"/>
    <col min="19" max="28" width="10.59765625" hidden="1" customWidth="1"/>
    <col min="29" max="29" width="11.1328125" hidden="1" customWidth="1"/>
    <col min="30" max="30" width="11.1328125" customWidth="1"/>
    <col min="31" max="31" width="5.59765625" bestFit="1" customWidth="1"/>
    <col min="32" max="32" width="11.1328125" customWidth="1"/>
    <col min="33" max="33" width="5.59765625" bestFit="1" customWidth="1"/>
    <col min="34" max="34" width="5.59765625" style="6" bestFit="1" customWidth="1"/>
    <col min="35" max="35" width="13.1328125" style="6" bestFit="1" customWidth="1"/>
    <col min="36" max="36" width="2.73046875" customWidth="1"/>
    <col min="37" max="37" width="13.1328125" bestFit="1" customWidth="1"/>
    <col min="38" max="38" width="13.86328125" bestFit="1" customWidth="1"/>
    <col min="39" max="39" width="11.73046875" bestFit="1" customWidth="1"/>
    <col min="40" max="40" width="13.3984375" style="5" bestFit="1" customWidth="1"/>
  </cols>
  <sheetData>
    <row r="1" spans="1:40" s="1" customFormat="1" x14ac:dyDescent="0.45">
      <c r="B1" s="4"/>
      <c r="C1" s="2"/>
      <c r="D1" s="2"/>
      <c r="E1" s="2"/>
      <c r="H1" s="21" t="s">
        <v>0</v>
      </c>
      <c r="I1" s="21"/>
      <c r="J1" s="21"/>
      <c r="K1" s="21" t="s">
        <v>1</v>
      </c>
      <c r="L1" s="23">
        <v>2021</v>
      </c>
      <c r="M1" s="21" t="s">
        <v>16</v>
      </c>
      <c r="N1" s="21"/>
      <c r="O1" s="21"/>
      <c r="P1" s="21" t="s">
        <v>2</v>
      </c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2"/>
      <c r="AI1" s="23">
        <v>2021</v>
      </c>
      <c r="AJ1" s="21"/>
      <c r="AK1" s="1" t="s">
        <v>400</v>
      </c>
      <c r="AL1" s="21" t="s">
        <v>9</v>
      </c>
      <c r="AM1" s="21" t="s">
        <v>11</v>
      </c>
      <c r="AN1" s="56" t="s">
        <v>464</v>
      </c>
    </row>
    <row r="2" spans="1:40" s="1" customFormat="1" x14ac:dyDescent="0.45">
      <c r="B2" s="4"/>
      <c r="C2" s="2"/>
      <c r="D2" s="2"/>
      <c r="E2" s="2"/>
      <c r="H2" s="21" t="s">
        <v>3</v>
      </c>
      <c r="I2" s="21" t="s">
        <v>4</v>
      </c>
      <c r="J2" s="21" t="s">
        <v>5</v>
      </c>
      <c r="K2" s="21" t="s">
        <v>3</v>
      </c>
      <c r="L2" s="23" t="s">
        <v>399</v>
      </c>
      <c r="M2" s="21" t="s">
        <v>17</v>
      </c>
      <c r="N2" s="21"/>
      <c r="O2" s="21"/>
      <c r="P2" s="21" t="s">
        <v>6</v>
      </c>
      <c r="Q2" s="21"/>
      <c r="R2" s="21" t="s">
        <v>0</v>
      </c>
      <c r="S2" s="21">
        <v>2006</v>
      </c>
      <c r="T2" s="21">
        <v>2007</v>
      </c>
      <c r="U2" s="21">
        <v>2008</v>
      </c>
      <c r="V2" s="21">
        <v>2009</v>
      </c>
      <c r="W2" s="21">
        <v>2010</v>
      </c>
      <c r="X2" s="21">
        <v>2011</v>
      </c>
      <c r="Y2" s="21">
        <v>2012</v>
      </c>
      <c r="Z2" s="21">
        <v>2013</v>
      </c>
      <c r="AA2" s="21">
        <v>2014</v>
      </c>
      <c r="AB2" s="21">
        <v>2015</v>
      </c>
      <c r="AC2" s="21">
        <v>2016</v>
      </c>
      <c r="AD2" s="21">
        <v>2017</v>
      </c>
      <c r="AE2" s="21">
        <v>2018</v>
      </c>
      <c r="AF2" s="21">
        <v>2019</v>
      </c>
      <c r="AG2" s="21">
        <v>2020</v>
      </c>
      <c r="AH2" s="23">
        <v>2021</v>
      </c>
      <c r="AI2" s="23" t="s">
        <v>5</v>
      </c>
      <c r="AJ2" s="21"/>
      <c r="AK2" s="1" t="s">
        <v>401</v>
      </c>
      <c r="AL2" s="21" t="s">
        <v>10</v>
      </c>
      <c r="AM2" s="21" t="s">
        <v>6</v>
      </c>
      <c r="AN2" s="56" t="s">
        <v>465</v>
      </c>
    </row>
    <row r="3" spans="1:40" x14ac:dyDescent="0.45">
      <c r="A3" s="3" t="s">
        <v>350</v>
      </c>
      <c r="B3" s="28" t="s">
        <v>17</v>
      </c>
      <c r="C3" s="29" t="s">
        <v>20</v>
      </c>
    </row>
    <row r="4" spans="1:40" x14ac:dyDescent="0.45">
      <c r="A4" s="25" t="s">
        <v>364</v>
      </c>
      <c r="B4" s="26">
        <v>34548</v>
      </c>
      <c r="C4" s="27">
        <v>7</v>
      </c>
      <c r="D4" s="4" t="s">
        <v>12</v>
      </c>
      <c r="E4" s="4" t="s">
        <v>13</v>
      </c>
      <c r="H4" s="24">
        <v>1178.8900000000001</v>
      </c>
      <c r="I4" s="5"/>
      <c r="J4" s="5">
        <v>1178.8900000000001</v>
      </c>
      <c r="K4" s="5"/>
      <c r="L4" s="14"/>
      <c r="M4" s="70">
        <v>2019</v>
      </c>
      <c r="P4" s="5">
        <f>+K4</f>
        <v>0</v>
      </c>
      <c r="R4" s="13">
        <v>1178.8900000000001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5">
        <v>0</v>
      </c>
      <c r="AE4" s="5">
        <v>0</v>
      </c>
      <c r="AF4" s="13">
        <v>-1178.8900000000001</v>
      </c>
      <c r="AG4" s="5">
        <v>0</v>
      </c>
      <c r="AH4" s="6">
        <f>+IF(P4-AG4-S4-R4-T4-U4-V4-W4-X4-Y4-Z4-AA4-AB4-AC4-AD4-AE4-AF4&gt;1,ROUND(P4/C4,2),0)</f>
        <v>0</v>
      </c>
      <c r="AI4" s="14"/>
      <c r="AJ4" s="5"/>
      <c r="AK4" s="5">
        <f>+AL4-AI4-AH4</f>
        <v>0</v>
      </c>
      <c r="AL4" s="5">
        <f>SUM(R4:AI4)</f>
        <v>0</v>
      </c>
      <c r="AM4" s="11">
        <f t="shared" ref="AM4" si="0">+P4-AL4</f>
        <v>0</v>
      </c>
      <c r="AN4" s="5">
        <f>IF(AM4=0,AL4,0)</f>
        <v>0</v>
      </c>
    </row>
    <row r="5" spans="1:40" x14ac:dyDescent="0.45">
      <c r="A5" s="25" t="s">
        <v>365</v>
      </c>
      <c r="B5" s="26">
        <v>34548</v>
      </c>
      <c r="C5" s="27">
        <v>7</v>
      </c>
      <c r="D5" s="4" t="s">
        <v>12</v>
      </c>
      <c r="E5" s="4" t="s">
        <v>13</v>
      </c>
      <c r="H5" s="24">
        <v>1218.25</v>
      </c>
      <c r="I5" s="5"/>
      <c r="J5" s="5">
        <v>1218.25</v>
      </c>
      <c r="K5" s="5"/>
      <c r="L5" s="14"/>
      <c r="M5" s="70">
        <v>2019</v>
      </c>
      <c r="P5" s="5">
        <f t="shared" ref="P5:P31" si="1">+K5</f>
        <v>0</v>
      </c>
      <c r="R5" s="13">
        <v>1218.25</v>
      </c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5">
        <v>0</v>
      </c>
      <c r="AE5" s="5">
        <v>0</v>
      </c>
      <c r="AF5" s="13">
        <v>-1218.25</v>
      </c>
      <c r="AG5" s="5">
        <v>0</v>
      </c>
      <c r="AH5" s="6">
        <f t="shared" ref="AH5:AH31" si="2">+IF(P5-AG5-S5-R5-T5-U5-V5-W5-X5-Y5-Z5-AA5-AB5-AC5-AD5-AE5-AF5&gt;1,ROUND(P5/C5,2),0)</f>
        <v>0</v>
      </c>
      <c r="AI5" s="14"/>
      <c r="AJ5" s="5"/>
      <c r="AK5" s="5">
        <f t="shared" ref="AK5:AK31" si="3">+AL5-AI5-AH5</f>
        <v>0</v>
      </c>
      <c r="AL5" s="5">
        <f t="shared" ref="AL5:AL15" si="4">SUM(R5:AI5)</f>
        <v>0</v>
      </c>
      <c r="AM5" s="11">
        <f t="shared" ref="AM5:AM15" si="5">+P5-AL5</f>
        <v>0</v>
      </c>
      <c r="AN5" s="5">
        <f t="shared" ref="AN5:AN31" si="6">IF(AM5=0,AL5,0)</f>
        <v>0</v>
      </c>
    </row>
    <row r="6" spans="1:40" x14ac:dyDescent="0.45">
      <c r="A6" s="25" t="s">
        <v>366</v>
      </c>
      <c r="B6" s="26">
        <v>34674</v>
      </c>
      <c r="C6" s="27">
        <v>7</v>
      </c>
      <c r="D6" s="4" t="s">
        <v>12</v>
      </c>
      <c r="E6" s="4" t="s">
        <v>13</v>
      </c>
      <c r="H6" s="24">
        <v>114.95</v>
      </c>
      <c r="I6" s="5"/>
      <c r="J6" s="5"/>
      <c r="K6" s="5"/>
      <c r="L6" s="14"/>
      <c r="M6" s="70"/>
      <c r="P6" s="5">
        <f t="shared" si="1"/>
        <v>0</v>
      </c>
      <c r="R6" s="13">
        <v>114.95</v>
      </c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5">
        <v>0</v>
      </c>
      <c r="AE6" s="5">
        <v>0</v>
      </c>
      <c r="AF6" s="5">
        <v>0</v>
      </c>
      <c r="AG6" s="5">
        <v>0</v>
      </c>
      <c r="AH6" s="6">
        <f t="shared" si="2"/>
        <v>0</v>
      </c>
      <c r="AI6" s="14"/>
      <c r="AJ6" s="5"/>
      <c r="AK6" s="5">
        <f t="shared" si="3"/>
        <v>114.95</v>
      </c>
      <c r="AL6" s="5">
        <f t="shared" si="4"/>
        <v>114.95</v>
      </c>
      <c r="AM6" s="11">
        <f t="shared" si="5"/>
        <v>-114.95</v>
      </c>
      <c r="AN6" s="5">
        <f t="shared" si="6"/>
        <v>0</v>
      </c>
    </row>
    <row r="7" spans="1:40" x14ac:dyDescent="0.45">
      <c r="A7" s="25" t="s">
        <v>309</v>
      </c>
      <c r="B7" s="26">
        <v>34700</v>
      </c>
      <c r="C7" s="27">
        <v>7</v>
      </c>
      <c r="D7" s="4" t="s">
        <v>12</v>
      </c>
      <c r="E7" s="4" t="s">
        <v>13</v>
      </c>
      <c r="H7" s="24">
        <v>530</v>
      </c>
      <c r="I7" s="5"/>
      <c r="J7" s="5"/>
      <c r="K7" s="5"/>
      <c r="L7" s="14"/>
      <c r="M7" s="70"/>
      <c r="P7" s="5">
        <f t="shared" si="1"/>
        <v>0</v>
      </c>
      <c r="R7" s="13">
        <v>530</v>
      </c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5">
        <v>0</v>
      </c>
      <c r="AE7" s="5">
        <v>0</v>
      </c>
      <c r="AF7" s="5">
        <v>0</v>
      </c>
      <c r="AG7" s="5">
        <v>0</v>
      </c>
      <c r="AH7" s="6">
        <f t="shared" si="2"/>
        <v>0</v>
      </c>
      <c r="AI7" s="14"/>
      <c r="AJ7" s="5"/>
      <c r="AK7" s="5">
        <f t="shared" si="3"/>
        <v>530</v>
      </c>
      <c r="AL7" s="5">
        <f t="shared" ref="AL7:AL9" si="7">SUM(R7:AI7)</f>
        <v>530</v>
      </c>
      <c r="AM7" s="11">
        <f t="shared" ref="AM7:AM9" si="8">+P7-AL7</f>
        <v>-530</v>
      </c>
      <c r="AN7" s="5">
        <f t="shared" si="6"/>
        <v>0</v>
      </c>
    </row>
    <row r="8" spans="1:40" x14ac:dyDescent="0.45">
      <c r="A8" s="25" t="s">
        <v>367</v>
      </c>
      <c r="B8" s="26">
        <v>35146</v>
      </c>
      <c r="C8" s="27">
        <v>7</v>
      </c>
      <c r="D8" s="4" t="s">
        <v>12</v>
      </c>
      <c r="E8" s="4" t="s">
        <v>13</v>
      </c>
      <c r="H8" s="24">
        <v>52509.35</v>
      </c>
      <c r="I8" s="5"/>
      <c r="J8" s="5">
        <v>52509.35</v>
      </c>
      <c r="K8" s="5"/>
      <c r="L8" s="14"/>
      <c r="M8" s="70" t="s">
        <v>444</v>
      </c>
      <c r="P8" s="5">
        <f t="shared" si="1"/>
        <v>0</v>
      </c>
      <c r="R8" s="13">
        <v>52509.35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>
        <v>-52509.35</v>
      </c>
      <c r="AD8" s="5">
        <v>0</v>
      </c>
      <c r="AE8" s="5">
        <v>0</v>
      </c>
      <c r="AF8" s="5">
        <v>0</v>
      </c>
      <c r="AG8" s="5">
        <v>0</v>
      </c>
      <c r="AH8" s="6">
        <f t="shared" si="2"/>
        <v>0</v>
      </c>
      <c r="AI8" s="14"/>
      <c r="AJ8" s="5"/>
      <c r="AK8" s="5">
        <f t="shared" si="3"/>
        <v>0</v>
      </c>
      <c r="AL8" s="5">
        <f t="shared" si="7"/>
        <v>0</v>
      </c>
      <c r="AM8" s="11">
        <f t="shared" si="8"/>
        <v>0</v>
      </c>
      <c r="AN8" s="5">
        <f t="shared" si="6"/>
        <v>0</v>
      </c>
    </row>
    <row r="9" spans="1:40" x14ac:dyDescent="0.45">
      <c r="A9" s="25" t="s">
        <v>368</v>
      </c>
      <c r="B9" s="26">
        <v>35163</v>
      </c>
      <c r="C9" s="27">
        <v>7</v>
      </c>
      <c r="D9" s="4" t="s">
        <v>12</v>
      </c>
      <c r="E9" s="4" t="s">
        <v>13</v>
      </c>
      <c r="H9" s="24">
        <v>405.35</v>
      </c>
      <c r="I9" s="5"/>
      <c r="J9" s="5"/>
      <c r="K9" s="5"/>
      <c r="L9" s="14"/>
      <c r="M9" s="70"/>
      <c r="P9" s="5">
        <f t="shared" si="1"/>
        <v>0</v>
      </c>
      <c r="R9" s="13">
        <v>405.35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5">
        <v>0</v>
      </c>
      <c r="AE9" s="5">
        <v>0</v>
      </c>
      <c r="AF9" s="5">
        <v>0</v>
      </c>
      <c r="AG9" s="5">
        <v>0</v>
      </c>
      <c r="AH9" s="6">
        <f t="shared" si="2"/>
        <v>0</v>
      </c>
      <c r="AI9" s="14"/>
      <c r="AJ9" s="5"/>
      <c r="AK9" s="5">
        <f t="shared" si="3"/>
        <v>405.35</v>
      </c>
      <c r="AL9" s="5">
        <f t="shared" si="7"/>
        <v>405.35</v>
      </c>
      <c r="AM9" s="11">
        <f t="shared" si="8"/>
        <v>-405.35</v>
      </c>
      <c r="AN9" s="5">
        <f t="shared" si="6"/>
        <v>0</v>
      </c>
    </row>
    <row r="10" spans="1:40" x14ac:dyDescent="0.45">
      <c r="A10" s="25" t="s">
        <v>369</v>
      </c>
      <c r="B10" s="26"/>
      <c r="C10" s="27">
        <v>7</v>
      </c>
      <c r="D10" s="4" t="s">
        <v>12</v>
      </c>
      <c r="E10" s="4" t="s">
        <v>13</v>
      </c>
      <c r="H10" s="24">
        <v>6105.6</v>
      </c>
      <c r="I10" s="5"/>
      <c r="J10" s="5"/>
      <c r="K10" s="5"/>
      <c r="L10" s="14"/>
      <c r="M10" s="70"/>
      <c r="P10" s="5">
        <f t="shared" si="1"/>
        <v>0</v>
      </c>
      <c r="R10" s="13">
        <v>6105.6</v>
      </c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5">
        <v>0</v>
      </c>
      <c r="AE10" s="5">
        <v>0</v>
      </c>
      <c r="AF10" s="5">
        <v>0</v>
      </c>
      <c r="AG10" s="5">
        <v>0</v>
      </c>
      <c r="AH10" s="6">
        <f t="shared" si="2"/>
        <v>0</v>
      </c>
      <c r="AI10" s="14"/>
      <c r="AJ10" s="5"/>
      <c r="AK10" s="5">
        <f t="shared" si="3"/>
        <v>6105.6</v>
      </c>
      <c r="AL10" s="5">
        <f t="shared" si="4"/>
        <v>6105.6</v>
      </c>
      <c r="AM10" s="11">
        <f t="shared" si="5"/>
        <v>-6105.6</v>
      </c>
      <c r="AN10" s="5">
        <f t="shared" si="6"/>
        <v>0</v>
      </c>
    </row>
    <row r="11" spans="1:40" x14ac:dyDescent="0.45">
      <c r="A11" s="25" t="s">
        <v>370</v>
      </c>
      <c r="B11" s="26">
        <v>35216</v>
      </c>
      <c r="C11" s="27">
        <v>7</v>
      </c>
      <c r="D11" s="4" t="s">
        <v>12</v>
      </c>
      <c r="E11" s="4" t="s">
        <v>13</v>
      </c>
      <c r="H11" s="24">
        <v>5000</v>
      </c>
      <c r="I11" s="5"/>
      <c r="J11" s="5"/>
      <c r="K11" s="5"/>
      <c r="L11" s="14"/>
      <c r="M11" s="70"/>
      <c r="P11" s="5">
        <f t="shared" si="1"/>
        <v>0</v>
      </c>
      <c r="R11" s="13">
        <v>5000</v>
      </c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5">
        <v>0</v>
      </c>
      <c r="AE11" s="5">
        <v>0</v>
      </c>
      <c r="AF11" s="5">
        <v>0</v>
      </c>
      <c r="AG11" s="5">
        <v>0</v>
      </c>
      <c r="AH11" s="6">
        <f t="shared" si="2"/>
        <v>0</v>
      </c>
      <c r="AI11" s="14"/>
      <c r="AJ11" s="5"/>
      <c r="AK11" s="5">
        <f t="shared" si="3"/>
        <v>5000</v>
      </c>
      <c r="AL11" s="5">
        <f t="shared" si="4"/>
        <v>5000</v>
      </c>
      <c r="AM11" s="11">
        <f t="shared" si="5"/>
        <v>-5000</v>
      </c>
      <c r="AN11" s="5">
        <f t="shared" si="6"/>
        <v>0</v>
      </c>
    </row>
    <row r="12" spans="1:40" x14ac:dyDescent="0.45">
      <c r="A12" s="25"/>
      <c r="B12" s="26">
        <v>35216</v>
      </c>
      <c r="C12" s="27">
        <v>7</v>
      </c>
      <c r="D12" s="4" t="s">
        <v>12</v>
      </c>
      <c r="E12" s="4" t="s">
        <v>13</v>
      </c>
      <c r="H12" s="24">
        <v>0</v>
      </c>
      <c r="I12" s="5"/>
      <c r="J12" s="5"/>
      <c r="K12" s="5"/>
      <c r="L12" s="14"/>
      <c r="M12" s="70"/>
      <c r="P12" s="5">
        <f t="shared" si="1"/>
        <v>0</v>
      </c>
      <c r="R12" s="13">
        <v>0</v>
      </c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5">
        <v>0</v>
      </c>
      <c r="AE12" s="5">
        <v>0</v>
      </c>
      <c r="AF12" s="5">
        <v>0</v>
      </c>
      <c r="AG12" s="5">
        <v>0</v>
      </c>
      <c r="AH12" s="6">
        <f t="shared" si="2"/>
        <v>0</v>
      </c>
      <c r="AI12" s="14"/>
      <c r="AJ12" s="5"/>
      <c r="AK12" s="5">
        <f t="shared" si="3"/>
        <v>0</v>
      </c>
      <c r="AL12" s="5">
        <f t="shared" si="4"/>
        <v>0</v>
      </c>
      <c r="AM12" s="11">
        <f t="shared" si="5"/>
        <v>0</v>
      </c>
      <c r="AN12" s="5">
        <f t="shared" si="6"/>
        <v>0</v>
      </c>
    </row>
    <row r="13" spans="1:40" x14ac:dyDescent="0.45">
      <c r="A13" s="25" t="s">
        <v>371</v>
      </c>
      <c r="B13" s="26">
        <v>35350</v>
      </c>
      <c r="C13" s="27">
        <v>7</v>
      </c>
      <c r="D13" s="4" t="s">
        <v>12</v>
      </c>
      <c r="E13" s="4" t="s">
        <v>13</v>
      </c>
      <c r="H13" s="24">
        <v>150</v>
      </c>
      <c r="I13" s="5"/>
      <c r="J13" s="5"/>
      <c r="K13" s="5"/>
      <c r="L13" s="14"/>
      <c r="M13" s="70"/>
      <c r="P13" s="5">
        <f t="shared" si="1"/>
        <v>0</v>
      </c>
      <c r="R13" s="13">
        <v>150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5">
        <v>0</v>
      </c>
      <c r="AE13" s="5">
        <v>0</v>
      </c>
      <c r="AF13" s="5">
        <v>0</v>
      </c>
      <c r="AG13" s="5">
        <v>0</v>
      </c>
      <c r="AH13" s="6">
        <f t="shared" si="2"/>
        <v>0</v>
      </c>
      <c r="AI13" s="14"/>
      <c r="AJ13" s="5"/>
      <c r="AK13" s="5">
        <f t="shared" si="3"/>
        <v>150</v>
      </c>
      <c r="AL13" s="5">
        <f t="shared" si="4"/>
        <v>150</v>
      </c>
      <c r="AM13" s="11">
        <f t="shared" si="5"/>
        <v>-150</v>
      </c>
      <c r="AN13" s="5">
        <f t="shared" si="6"/>
        <v>0</v>
      </c>
    </row>
    <row r="14" spans="1:40" x14ac:dyDescent="0.45">
      <c r="A14" s="25" t="s">
        <v>372</v>
      </c>
      <c r="B14" s="26">
        <v>35430</v>
      </c>
      <c r="C14" s="27">
        <v>7</v>
      </c>
      <c r="D14" s="4" t="s">
        <v>12</v>
      </c>
      <c r="E14" s="4" t="s">
        <v>13</v>
      </c>
      <c r="H14" s="24">
        <v>1068.48</v>
      </c>
      <c r="I14" s="5"/>
      <c r="J14" s="5"/>
      <c r="K14" s="5"/>
      <c r="L14" s="14"/>
      <c r="M14" s="70"/>
      <c r="P14" s="5">
        <f t="shared" si="1"/>
        <v>0</v>
      </c>
      <c r="R14" s="13">
        <v>1068.48</v>
      </c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5">
        <v>0</v>
      </c>
      <c r="AE14" s="5">
        <v>0</v>
      </c>
      <c r="AF14" s="5">
        <v>0</v>
      </c>
      <c r="AG14" s="5">
        <v>0</v>
      </c>
      <c r="AH14" s="6">
        <f t="shared" si="2"/>
        <v>0</v>
      </c>
      <c r="AI14" s="14"/>
      <c r="AJ14" s="5"/>
      <c r="AK14" s="5">
        <f t="shared" si="3"/>
        <v>1068.48</v>
      </c>
      <c r="AL14" s="5">
        <f t="shared" si="4"/>
        <v>1068.48</v>
      </c>
      <c r="AM14" s="11">
        <f t="shared" si="5"/>
        <v>-1068.48</v>
      </c>
      <c r="AN14" s="5">
        <f t="shared" si="6"/>
        <v>0</v>
      </c>
    </row>
    <row r="15" spans="1:40" x14ac:dyDescent="0.45">
      <c r="A15" s="25" t="s">
        <v>373</v>
      </c>
      <c r="B15" s="26">
        <v>35612</v>
      </c>
      <c r="C15" s="27">
        <v>5</v>
      </c>
      <c r="D15" s="4" t="s">
        <v>12</v>
      </c>
      <c r="E15" s="4" t="s">
        <v>13</v>
      </c>
      <c r="H15" s="24">
        <v>1721.96</v>
      </c>
      <c r="I15" s="5"/>
      <c r="J15" s="5"/>
      <c r="K15" s="5"/>
      <c r="L15" s="14"/>
      <c r="M15" s="70"/>
      <c r="P15" s="5">
        <f t="shared" si="1"/>
        <v>0</v>
      </c>
      <c r="R15" s="13">
        <v>1721.96</v>
      </c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5">
        <v>0</v>
      </c>
      <c r="AE15" s="5">
        <v>0</v>
      </c>
      <c r="AF15" s="5">
        <v>0</v>
      </c>
      <c r="AG15" s="5">
        <v>0</v>
      </c>
      <c r="AH15" s="6">
        <f t="shared" si="2"/>
        <v>0</v>
      </c>
      <c r="AI15" s="14"/>
      <c r="AJ15" s="5"/>
      <c r="AK15" s="5">
        <f t="shared" si="3"/>
        <v>1721.96</v>
      </c>
      <c r="AL15" s="5">
        <f t="shared" si="4"/>
        <v>1721.96</v>
      </c>
      <c r="AM15" s="11">
        <f t="shared" si="5"/>
        <v>-1721.96</v>
      </c>
      <c r="AN15" s="5">
        <f t="shared" si="6"/>
        <v>0</v>
      </c>
    </row>
    <row r="16" spans="1:40" x14ac:dyDescent="0.45">
      <c r="A16" s="25" t="s">
        <v>374</v>
      </c>
      <c r="B16" s="26">
        <v>35704</v>
      </c>
      <c r="C16" s="27">
        <v>15</v>
      </c>
      <c r="D16" s="4" t="s">
        <v>12</v>
      </c>
      <c r="E16" s="4" t="s">
        <v>13</v>
      </c>
      <c r="H16" s="24">
        <v>47795</v>
      </c>
      <c r="I16" s="5"/>
      <c r="J16" s="5"/>
      <c r="K16" s="5"/>
      <c r="L16" s="14"/>
      <c r="M16" s="70"/>
      <c r="P16" s="5">
        <f t="shared" si="1"/>
        <v>0</v>
      </c>
      <c r="R16" s="13">
        <v>26287.22</v>
      </c>
      <c r="S16" s="13">
        <v>3186.33</v>
      </c>
      <c r="T16" s="13"/>
      <c r="U16" s="13"/>
      <c r="V16" s="13"/>
      <c r="W16" s="13"/>
      <c r="X16" s="13"/>
      <c r="Y16" s="13"/>
      <c r="Z16" s="13"/>
      <c r="AA16" s="13"/>
      <c r="AB16" s="13"/>
      <c r="AC16" s="13">
        <v>18321.45</v>
      </c>
      <c r="AD16" s="5">
        <v>0</v>
      </c>
      <c r="AE16" s="5">
        <v>0</v>
      </c>
      <c r="AF16" s="5">
        <v>0</v>
      </c>
      <c r="AG16" s="5">
        <v>0</v>
      </c>
      <c r="AH16" s="6">
        <f t="shared" si="2"/>
        <v>0</v>
      </c>
      <c r="AI16" s="14"/>
      <c r="AJ16" s="5"/>
      <c r="AK16" s="5">
        <f t="shared" si="3"/>
        <v>47795</v>
      </c>
      <c r="AL16" s="5">
        <f t="shared" ref="AL16:AL31" si="9">SUM(R16:AI16)</f>
        <v>47795</v>
      </c>
      <c r="AM16" s="11">
        <f t="shared" ref="AM16:AM31" si="10">+P16-AL16</f>
        <v>-47795</v>
      </c>
      <c r="AN16" s="5">
        <f t="shared" si="6"/>
        <v>0</v>
      </c>
    </row>
    <row r="17" spans="1:40" x14ac:dyDescent="0.45">
      <c r="A17" s="25" t="s">
        <v>313</v>
      </c>
      <c r="B17" s="26">
        <v>35810</v>
      </c>
      <c r="C17" s="27">
        <v>5</v>
      </c>
      <c r="D17" s="4" t="s">
        <v>12</v>
      </c>
      <c r="E17" s="4" t="s">
        <v>13</v>
      </c>
      <c r="H17" s="24">
        <v>635.99</v>
      </c>
      <c r="I17" s="5"/>
      <c r="J17" s="5"/>
      <c r="K17" s="5"/>
      <c r="L17" s="14"/>
      <c r="M17" s="70"/>
      <c r="P17" s="5">
        <f t="shared" si="1"/>
        <v>0</v>
      </c>
      <c r="R17" s="13">
        <v>635.99</v>
      </c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5">
        <v>0</v>
      </c>
      <c r="AE17" s="5">
        <v>0</v>
      </c>
      <c r="AF17" s="5">
        <v>0</v>
      </c>
      <c r="AG17" s="5">
        <v>0</v>
      </c>
      <c r="AH17" s="6">
        <f t="shared" si="2"/>
        <v>0</v>
      </c>
      <c r="AI17" s="14"/>
      <c r="AJ17" s="5"/>
      <c r="AK17" s="5">
        <f t="shared" si="3"/>
        <v>635.99</v>
      </c>
      <c r="AL17" s="5">
        <f t="shared" si="9"/>
        <v>635.99</v>
      </c>
      <c r="AM17" s="11">
        <f t="shared" si="10"/>
        <v>-635.99</v>
      </c>
      <c r="AN17" s="5">
        <f t="shared" si="6"/>
        <v>0</v>
      </c>
    </row>
    <row r="18" spans="1:40" x14ac:dyDescent="0.45">
      <c r="A18" s="25" t="s">
        <v>347</v>
      </c>
      <c r="B18" s="26">
        <v>35810</v>
      </c>
      <c r="C18" s="27">
        <v>10</v>
      </c>
      <c r="D18" s="4" t="s">
        <v>12</v>
      </c>
      <c r="E18" s="4" t="s">
        <v>13</v>
      </c>
      <c r="H18" s="24">
        <v>350</v>
      </c>
      <c r="I18" s="5"/>
      <c r="J18" s="5"/>
      <c r="K18" s="5"/>
      <c r="L18" s="14"/>
      <c r="M18" s="70"/>
      <c r="P18" s="5">
        <f t="shared" si="1"/>
        <v>0</v>
      </c>
      <c r="R18" s="13">
        <v>262.5</v>
      </c>
      <c r="S18" s="13">
        <v>35</v>
      </c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5">
        <v>52.5</v>
      </c>
      <c r="AE18" s="5">
        <v>0</v>
      </c>
      <c r="AF18" s="5">
        <v>0</v>
      </c>
      <c r="AG18" s="5">
        <v>0</v>
      </c>
      <c r="AH18" s="6">
        <f t="shared" si="2"/>
        <v>0</v>
      </c>
      <c r="AI18" s="14"/>
      <c r="AJ18" s="5"/>
      <c r="AK18" s="5">
        <f t="shared" si="3"/>
        <v>350</v>
      </c>
      <c r="AL18" s="5">
        <f t="shared" si="9"/>
        <v>350</v>
      </c>
      <c r="AM18" s="11">
        <f t="shared" si="10"/>
        <v>-350</v>
      </c>
      <c r="AN18" s="5">
        <f t="shared" si="6"/>
        <v>0</v>
      </c>
    </row>
    <row r="19" spans="1:40" x14ac:dyDescent="0.45">
      <c r="A19" s="25" t="s">
        <v>351</v>
      </c>
      <c r="B19" s="26">
        <v>35991</v>
      </c>
      <c r="C19" s="27">
        <v>7</v>
      </c>
      <c r="D19" s="4" t="s">
        <v>12</v>
      </c>
      <c r="E19" s="4" t="s">
        <v>13</v>
      </c>
      <c r="H19" s="24">
        <v>854</v>
      </c>
      <c r="I19" s="5"/>
      <c r="J19" s="5">
        <v>854</v>
      </c>
      <c r="K19" s="5"/>
      <c r="L19" s="14"/>
      <c r="M19" s="70">
        <v>2019</v>
      </c>
      <c r="P19" s="5">
        <f t="shared" si="1"/>
        <v>0</v>
      </c>
      <c r="R19" s="13">
        <v>854</v>
      </c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5">
        <v>0</v>
      </c>
      <c r="AE19" s="5">
        <v>0</v>
      </c>
      <c r="AF19" s="13">
        <v>-854</v>
      </c>
      <c r="AG19" s="5">
        <v>0</v>
      </c>
      <c r="AH19" s="6">
        <f t="shared" si="2"/>
        <v>0</v>
      </c>
      <c r="AI19" s="14"/>
      <c r="AJ19" s="5"/>
      <c r="AK19" s="5">
        <f t="shared" si="3"/>
        <v>0</v>
      </c>
      <c r="AL19" s="5">
        <f t="shared" si="9"/>
        <v>0</v>
      </c>
      <c r="AM19" s="11">
        <f t="shared" si="10"/>
        <v>0</v>
      </c>
      <c r="AN19" s="5">
        <f t="shared" si="6"/>
        <v>0</v>
      </c>
    </row>
    <row r="20" spans="1:40" x14ac:dyDescent="0.45">
      <c r="A20" s="25" t="s">
        <v>375</v>
      </c>
      <c r="B20" s="26">
        <v>35991</v>
      </c>
      <c r="C20" s="27">
        <v>3</v>
      </c>
      <c r="D20" s="4" t="s">
        <v>12</v>
      </c>
      <c r="E20" s="4" t="s">
        <v>13</v>
      </c>
      <c r="H20" s="24">
        <v>1025.92</v>
      </c>
      <c r="I20" s="5"/>
      <c r="J20" s="5"/>
      <c r="K20" s="5"/>
      <c r="L20" s="14"/>
      <c r="M20" s="70"/>
      <c r="P20" s="5">
        <f t="shared" si="1"/>
        <v>0</v>
      </c>
      <c r="R20" s="13">
        <v>1025.92</v>
      </c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5">
        <v>0</v>
      </c>
      <c r="AE20" s="5">
        <v>0</v>
      </c>
      <c r="AF20" s="5">
        <v>0</v>
      </c>
      <c r="AG20" s="5">
        <v>0</v>
      </c>
      <c r="AH20" s="6">
        <f t="shared" si="2"/>
        <v>0</v>
      </c>
      <c r="AI20" s="14"/>
      <c r="AJ20" s="5"/>
      <c r="AK20" s="5">
        <f t="shared" si="3"/>
        <v>1025.92</v>
      </c>
      <c r="AL20" s="5">
        <f t="shared" si="9"/>
        <v>1025.92</v>
      </c>
      <c r="AM20" s="11">
        <f t="shared" si="10"/>
        <v>-1025.92</v>
      </c>
      <c r="AN20" s="5">
        <f t="shared" si="6"/>
        <v>0</v>
      </c>
    </row>
    <row r="21" spans="1:40" x14ac:dyDescent="0.45">
      <c r="A21" s="25" t="s">
        <v>376</v>
      </c>
      <c r="B21" s="26"/>
      <c r="C21" s="27">
        <v>7</v>
      </c>
      <c r="D21" s="4" t="s">
        <v>12</v>
      </c>
      <c r="E21" s="4" t="s">
        <v>13</v>
      </c>
      <c r="H21" s="24">
        <v>162.71</v>
      </c>
      <c r="I21" s="5"/>
      <c r="J21" s="5"/>
      <c r="K21" s="5"/>
      <c r="L21" s="14"/>
      <c r="M21" s="70"/>
      <c r="P21" s="5">
        <f t="shared" si="1"/>
        <v>0</v>
      </c>
      <c r="R21" s="13">
        <v>151.06</v>
      </c>
      <c r="S21" s="13">
        <v>11.65</v>
      </c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5">
        <v>0</v>
      </c>
      <c r="AE21" s="5">
        <v>0</v>
      </c>
      <c r="AF21" s="5">
        <v>0</v>
      </c>
      <c r="AG21" s="5">
        <v>0</v>
      </c>
      <c r="AH21" s="6">
        <f t="shared" si="2"/>
        <v>0</v>
      </c>
      <c r="AI21" s="14"/>
      <c r="AJ21" s="5"/>
      <c r="AK21" s="5">
        <f t="shared" si="3"/>
        <v>162.71</v>
      </c>
      <c r="AL21" s="5">
        <f t="shared" si="9"/>
        <v>162.71</v>
      </c>
      <c r="AM21" s="11">
        <f t="shared" si="10"/>
        <v>-162.71</v>
      </c>
      <c r="AN21" s="5">
        <f t="shared" si="6"/>
        <v>0</v>
      </c>
    </row>
    <row r="22" spans="1:40" x14ac:dyDescent="0.45">
      <c r="A22" s="25" t="s">
        <v>377</v>
      </c>
      <c r="B22" s="26">
        <v>36343</v>
      </c>
      <c r="C22" s="27">
        <v>7</v>
      </c>
      <c r="D22" s="4" t="s">
        <v>12</v>
      </c>
      <c r="E22" s="4" t="s">
        <v>13</v>
      </c>
      <c r="H22" s="24">
        <v>742</v>
      </c>
      <c r="I22" s="5"/>
      <c r="J22" s="5"/>
      <c r="K22" s="5"/>
      <c r="L22" s="14"/>
      <c r="M22" s="70"/>
      <c r="P22" s="5">
        <f t="shared" si="1"/>
        <v>0</v>
      </c>
      <c r="R22" s="13">
        <v>689</v>
      </c>
      <c r="S22" s="13">
        <v>53</v>
      </c>
      <c r="T22" s="13">
        <v>53</v>
      </c>
      <c r="U22" s="13">
        <v>-53</v>
      </c>
      <c r="V22" s="13"/>
      <c r="W22" s="13"/>
      <c r="X22" s="13"/>
      <c r="Y22" s="13"/>
      <c r="Z22" s="13"/>
      <c r="AA22" s="13"/>
      <c r="AB22" s="13"/>
      <c r="AC22" s="13"/>
      <c r="AD22" s="5">
        <v>0</v>
      </c>
      <c r="AE22" s="5">
        <v>0</v>
      </c>
      <c r="AF22" s="5">
        <v>0</v>
      </c>
      <c r="AG22" s="5">
        <v>0</v>
      </c>
      <c r="AH22" s="6">
        <f t="shared" si="2"/>
        <v>0</v>
      </c>
      <c r="AI22" s="14"/>
      <c r="AJ22" s="5"/>
      <c r="AK22" s="5">
        <f t="shared" si="3"/>
        <v>742</v>
      </c>
      <c r="AL22" s="5">
        <f t="shared" si="9"/>
        <v>742</v>
      </c>
      <c r="AM22" s="11">
        <f t="shared" si="10"/>
        <v>-742</v>
      </c>
      <c r="AN22" s="5">
        <f t="shared" si="6"/>
        <v>0</v>
      </c>
    </row>
    <row r="23" spans="1:40" x14ac:dyDescent="0.45">
      <c r="A23" s="25" t="s">
        <v>378</v>
      </c>
      <c r="B23" s="26">
        <v>36376</v>
      </c>
      <c r="C23" s="27">
        <v>5</v>
      </c>
      <c r="D23" s="4" t="s">
        <v>12</v>
      </c>
      <c r="E23" s="4" t="s">
        <v>13</v>
      </c>
      <c r="H23" s="24">
        <v>250</v>
      </c>
      <c r="I23" s="5"/>
      <c r="J23" s="5"/>
      <c r="K23" s="5"/>
      <c r="L23" s="14"/>
      <c r="M23" s="70"/>
      <c r="P23" s="5">
        <f t="shared" si="1"/>
        <v>0</v>
      </c>
      <c r="R23" s="13">
        <v>250</v>
      </c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5">
        <v>0</v>
      </c>
      <c r="AE23" s="5">
        <v>0</v>
      </c>
      <c r="AF23" s="5">
        <v>0</v>
      </c>
      <c r="AG23" s="5">
        <v>0</v>
      </c>
      <c r="AH23" s="6">
        <f t="shared" si="2"/>
        <v>0</v>
      </c>
      <c r="AI23" s="14"/>
      <c r="AJ23" s="5"/>
      <c r="AK23" s="5">
        <f t="shared" si="3"/>
        <v>250</v>
      </c>
      <c r="AL23" s="5">
        <f t="shared" si="9"/>
        <v>250</v>
      </c>
      <c r="AM23" s="11">
        <f t="shared" si="10"/>
        <v>-250</v>
      </c>
      <c r="AN23" s="5">
        <f t="shared" si="6"/>
        <v>0</v>
      </c>
    </row>
    <row r="24" spans="1:40" x14ac:dyDescent="0.45">
      <c r="A24" s="25" t="s">
        <v>379</v>
      </c>
      <c r="B24" s="26">
        <v>36629</v>
      </c>
      <c r="C24" s="27">
        <v>3</v>
      </c>
      <c r="D24" s="4" t="s">
        <v>12</v>
      </c>
      <c r="E24" s="4" t="s">
        <v>13</v>
      </c>
      <c r="H24" s="24">
        <v>143.09</v>
      </c>
      <c r="I24" s="5"/>
      <c r="J24" s="5">
        <v>143.09</v>
      </c>
      <c r="K24" s="5"/>
      <c r="L24" s="14"/>
      <c r="M24" s="70">
        <v>2019</v>
      </c>
      <c r="P24" s="5">
        <f t="shared" si="1"/>
        <v>0</v>
      </c>
      <c r="R24" s="13">
        <v>143.09</v>
      </c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5">
        <v>0</v>
      </c>
      <c r="AE24" s="5">
        <v>0</v>
      </c>
      <c r="AF24" s="13">
        <v>-143.09</v>
      </c>
      <c r="AG24" s="5">
        <v>0</v>
      </c>
      <c r="AH24" s="6">
        <f t="shared" si="2"/>
        <v>0</v>
      </c>
      <c r="AI24" s="14"/>
      <c r="AJ24" s="5"/>
      <c r="AK24" s="5">
        <f t="shared" si="3"/>
        <v>0</v>
      </c>
      <c r="AL24" s="5">
        <f t="shared" si="9"/>
        <v>0</v>
      </c>
      <c r="AM24" s="11">
        <f t="shared" si="10"/>
        <v>0</v>
      </c>
      <c r="AN24" s="5">
        <f t="shared" si="6"/>
        <v>0</v>
      </c>
    </row>
    <row r="25" spans="1:40" x14ac:dyDescent="0.45">
      <c r="A25" s="25" t="s">
        <v>380</v>
      </c>
      <c r="B25" s="26">
        <v>36734</v>
      </c>
      <c r="C25" s="27">
        <v>5</v>
      </c>
      <c r="D25" s="4" t="s">
        <v>12</v>
      </c>
      <c r="E25" s="4" t="s">
        <v>13</v>
      </c>
      <c r="H25" s="24">
        <v>978.8</v>
      </c>
      <c r="I25" s="5"/>
      <c r="J25" s="5"/>
      <c r="K25" s="5"/>
      <c r="L25" s="14"/>
      <c r="M25" s="70"/>
      <c r="P25" s="5">
        <f t="shared" si="1"/>
        <v>0</v>
      </c>
      <c r="R25" s="13">
        <v>978.8</v>
      </c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5">
        <v>0</v>
      </c>
      <c r="AE25" s="5">
        <v>0</v>
      </c>
      <c r="AF25" s="5">
        <v>0</v>
      </c>
      <c r="AG25" s="5">
        <v>0</v>
      </c>
      <c r="AH25" s="6">
        <f t="shared" si="2"/>
        <v>0</v>
      </c>
      <c r="AI25" s="14"/>
      <c r="AJ25" s="5"/>
      <c r="AK25" s="5">
        <f t="shared" si="3"/>
        <v>978.8</v>
      </c>
      <c r="AL25" s="5">
        <f t="shared" si="9"/>
        <v>978.8</v>
      </c>
      <c r="AM25" s="11">
        <f t="shared" si="10"/>
        <v>-978.8</v>
      </c>
      <c r="AN25" s="5">
        <f t="shared" si="6"/>
        <v>0</v>
      </c>
    </row>
    <row r="26" spans="1:40" x14ac:dyDescent="0.45">
      <c r="A26" s="25" t="s">
        <v>386</v>
      </c>
      <c r="B26" s="26">
        <v>36776</v>
      </c>
      <c r="C26" s="27">
        <v>5</v>
      </c>
      <c r="D26" s="4" t="s">
        <v>12</v>
      </c>
      <c r="E26" s="4" t="s">
        <v>13</v>
      </c>
      <c r="H26" s="24">
        <v>1037.97</v>
      </c>
      <c r="I26" s="5"/>
      <c r="J26" s="5">
        <v>1037.97</v>
      </c>
      <c r="K26" s="5"/>
      <c r="L26" s="14"/>
      <c r="M26" s="70">
        <v>2019</v>
      </c>
      <c r="P26" s="5">
        <f t="shared" si="1"/>
        <v>0</v>
      </c>
      <c r="R26" s="13">
        <v>1037.97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5">
        <v>0</v>
      </c>
      <c r="AE26" s="5">
        <v>0</v>
      </c>
      <c r="AF26" s="13">
        <v>-1037.97</v>
      </c>
      <c r="AG26" s="5">
        <v>0</v>
      </c>
      <c r="AH26" s="6">
        <f t="shared" si="2"/>
        <v>0</v>
      </c>
      <c r="AI26" s="14"/>
      <c r="AJ26" s="5"/>
      <c r="AK26" s="5">
        <f t="shared" si="3"/>
        <v>0</v>
      </c>
      <c r="AL26" s="5">
        <f t="shared" si="9"/>
        <v>0</v>
      </c>
      <c r="AM26" s="11">
        <f t="shared" si="10"/>
        <v>0</v>
      </c>
      <c r="AN26" s="5">
        <f t="shared" si="6"/>
        <v>0</v>
      </c>
    </row>
    <row r="27" spans="1:40" x14ac:dyDescent="0.45">
      <c r="A27" s="25" t="s">
        <v>381</v>
      </c>
      <c r="B27" s="26">
        <v>36938</v>
      </c>
      <c r="C27" s="27">
        <v>5</v>
      </c>
      <c r="D27" s="4" t="s">
        <v>12</v>
      </c>
      <c r="E27" s="4" t="s">
        <v>13</v>
      </c>
      <c r="H27" s="24">
        <v>190.78</v>
      </c>
      <c r="I27" s="5"/>
      <c r="J27" s="5"/>
      <c r="K27" s="5"/>
      <c r="L27" s="14"/>
      <c r="M27" s="70"/>
      <c r="P27" s="5">
        <f t="shared" si="1"/>
        <v>0</v>
      </c>
      <c r="R27" s="13">
        <v>171.72</v>
      </c>
      <c r="S27" s="13">
        <v>19.059999999999999</v>
      </c>
      <c r="T27" s="13">
        <v>19.09</v>
      </c>
      <c r="U27" s="13"/>
      <c r="V27" s="13"/>
      <c r="W27" s="13"/>
      <c r="X27" s="13"/>
      <c r="Y27" s="13"/>
      <c r="Z27" s="13"/>
      <c r="AA27" s="13"/>
      <c r="AB27" s="13"/>
      <c r="AC27" s="13"/>
      <c r="AD27" s="13">
        <v>-19.09</v>
      </c>
      <c r="AE27" s="5">
        <v>0</v>
      </c>
      <c r="AF27" s="5">
        <v>0</v>
      </c>
      <c r="AG27" s="5">
        <v>0</v>
      </c>
      <c r="AH27" s="6">
        <f t="shared" si="2"/>
        <v>0</v>
      </c>
      <c r="AI27" s="14"/>
      <c r="AJ27" s="5"/>
      <c r="AK27" s="5">
        <f t="shared" si="3"/>
        <v>190.78</v>
      </c>
      <c r="AL27" s="5">
        <f t="shared" si="9"/>
        <v>190.78</v>
      </c>
      <c r="AM27" s="11">
        <f t="shared" si="10"/>
        <v>-190.78</v>
      </c>
      <c r="AN27" s="5">
        <f t="shared" si="6"/>
        <v>0</v>
      </c>
    </row>
    <row r="28" spans="1:40" x14ac:dyDescent="0.45">
      <c r="A28" s="25" t="s">
        <v>382</v>
      </c>
      <c r="B28" s="26">
        <v>37060</v>
      </c>
      <c r="C28" s="27">
        <v>5</v>
      </c>
      <c r="D28" s="4" t="s">
        <v>12</v>
      </c>
      <c r="E28" s="4" t="s">
        <v>13</v>
      </c>
      <c r="H28" s="24">
        <v>153.66</v>
      </c>
      <c r="I28" s="5"/>
      <c r="J28" s="5">
        <v>153.66</v>
      </c>
      <c r="K28" s="5"/>
      <c r="L28" s="14"/>
      <c r="M28" s="70">
        <v>2019</v>
      </c>
      <c r="P28" s="5">
        <f t="shared" si="1"/>
        <v>0</v>
      </c>
      <c r="R28" s="13">
        <v>138.29</v>
      </c>
      <c r="S28" s="13">
        <v>15.37</v>
      </c>
      <c r="T28" s="13">
        <v>15.36</v>
      </c>
      <c r="U28" s="13"/>
      <c r="V28" s="13"/>
      <c r="W28" s="13"/>
      <c r="X28" s="13"/>
      <c r="Y28" s="13"/>
      <c r="Z28" s="13"/>
      <c r="AA28" s="13"/>
      <c r="AB28" s="13"/>
      <c r="AC28" s="13"/>
      <c r="AD28" s="13">
        <v>-15.36</v>
      </c>
      <c r="AE28" s="5">
        <v>0</v>
      </c>
      <c r="AF28" s="13">
        <v>-153.66</v>
      </c>
      <c r="AG28" s="5">
        <v>0</v>
      </c>
      <c r="AH28" s="6">
        <f t="shared" si="2"/>
        <v>0</v>
      </c>
      <c r="AI28" s="14"/>
      <c r="AJ28" s="5"/>
      <c r="AK28" s="5">
        <f t="shared" si="3"/>
        <v>-2.8421709430404007E-14</v>
      </c>
      <c r="AL28" s="5">
        <f t="shared" si="9"/>
        <v>-2.8421709430404007E-14</v>
      </c>
      <c r="AM28" s="11">
        <f t="shared" si="10"/>
        <v>2.8421709430404007E-14</v>
      </c>
      <c r="AN28" s="5">
        <f t="shared" si="6"/>
        <v>0</v>
      </c>
    </row>
    <row r="29" spans="1:40" x14ac:dyDescent="0.45">
      <c r="A29" s="25" t="s">
        <v>383</v>
      </c>
      <c r="B29" s="26">
        <v>37375</v>
      </c>
      <c r="C29" s="27">
        <v>5</v>
      </c>
      <c r="D29" s="4" t="s">
        <v>12</v>
      </c>
      <c r="E29" s="4" t="s">
        <v>13</v>
      </c>
      <c r="H29" s="24">
        <v>1225</v>
      </c>
      <c r="I29" s="5"/>
      <c r="J29" s="5"/>
      <c r="K29" s="5"/>
      <c r="L29" s="14"/>
      <c r="M29" s="70"/>
      <c r="P29" s="5">
        <f t="shared" si="1"/>
        <v>0</v>
      </c>
      <c r="R29" s="13">
        <v>967.75</v>
      </c>
      <c r="S29" s="13">
        <v>171.5</v>
      </c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5">
        <v>85.75</v>
      </c>
      <c r="AE29" s="5">
        <v>0</v>
      </c>
      <c r="AF29" s="5">
        <v>0</v>
      </c>
      <c r="AG29" s="5">
        <v>0</v>
      </c>
      <c r="AH29" s="6">
        <f t="shared" si="2"/>
        <v>0</v>
      </c>
      <c r="AI29" s="14"/>
      <c r="AJ29" s="5"/>
      <c r="AK29" s="5">
        <f t="shared" si="3"/>
        <v>1225</v>
      </c>
      <c r="AL29" s="5">
        <f t="shared" si="9"/>
        <v>1225</v>
      </c>
      <c r="AM29" s="11">
        <f t="shared" si="10"/>
        <v>-1225</v>
      </c>
      <c r="AN29" s="5">
        <f t="shared" si="6"/>
        <v>0</v>
      </c>
    </row>
    <row r="30" spans="1:40" x14ac:dyDescent="0.45">
      <c r="A30" s="25" t="s">
        <v>384</v>
      </c>
      <c r="B30" s="26">
        <v>38748</v>
      </c>
      <c r="C30" s="27">
        <v>5</v>
      </c>
      <c r="D30" s="4" t="s">
        <v>12</v>
      </c>
      <c r="E30" s="4" t="s">
        <v>13</v>
      </c>
      <c r="H30" s="24">
        <v>470.61</v>
      </c>
      <c r="I30" s="5"/>
      <c r="J30" s="5"/>
      <c r="K30" s="5"/>
      <c r="L30" s="14"/>
      <c r="M30" s="70"/>
      <c r="P30" s="5">
        <f t="shared" si="1"/>
        <v>0</v>
      </c>
      <c r="R30" s="13">
        <v>0</v>
      </c>
      <c r="S30" s="13">
        <v>86.28</v>
      </c>
      <c r="T30" s="13">
        <v>94.12</v>
      </c>
      <c r="U30" s="13">
        <v>94.12</v>
      </c>
      <c r="V30" s="13">
        <v>94.12</v>
      </c>
      <c r="W30" s="13">
        <v>94.12</v>
      </c>
      <c r="X30" s="13">
        <v>7.85</v>
      </c>
      <c r="Y30" s="13"/>
      <c r="Z30" s="13"/>
      <c r="AA30" s="13"/>
      <c r="AB30" s="13"/>
      <c r="AC30" s="13"/>
      <c r="AD30" s="5">
        <v>0</v>
      </c>
      <c r="AE30" s="5">
        <v>0</v>
      </c>
      <c r="AF30" s="5">
        <v>0</v>
      </c>
      <c r="AG30" s="5">
        <v>0</v>
      </c>
      <c r="AH30" s="6">
        <f t="shared" si="2"/>
        <v>0</v>
      </c>
      <c r="AI30" s="14"/>
      <c r="AJ30" s="5"/>
      <c r="AK30" s="5">
        <f t="shared" si="3"/>
        <v>470.61</v>
      </c>
      <c r="AL30" s="5">
        <f t="shared" si="9"/>
        <v>470.61</v>
      </c>
      <c r="AM30" s="11">
        <f t="shared" si="10"/>
        <v>-470.61</v>
      </c>
      <c r="AN30" s="5">
        <f t="shared" si="6"/>
        <v>0</v>
      </c>
    </row>
    <row r="31" spans="1:40" x14ac:dyDescent="0.45">
      <c r="A31" s="25" t="s">
        <v>385</v>
      </c>
      <c r="B31" s="26">
        <v>38929</v>
      </c>
      <c r="C31" s="27">
        <v>5</v>
      </c>
      <c r="D31" s="4" t="s">
        <v>12</v>
      </c>
      <c r="E31" s="4" t="s">
        <v>13</v>
      </c>
      <c r="H31" s="24">
        <v>253.64</v>
      </c>
      <c r="I31" s="5"/>
      <c r="J31" s="5"/>
      <c r="K31" s="5"/>
      <c r="L31" s="14"/>
      <c r="M31" s="70"/>
      <c r="N31" s="3"/>
      <c r="O31" s="3"/>
      <c r="P31" s="5">
        <f t="shared" si="1"/>
        <v>0</v>
      </c>
      <c r="R31" s="13">
        <v>0</v>
      </c>
      <c r="S31" s="13">
        <v>21.14</v>
      </c>
      <c r="T31" s="13">
        <v>50.73</v>
      </c>
      <c r="U31" s="13">
        <v>50.73</v>
      </c>
      <c r="V31" s="13">
        <v>50.73</v>
      </c>
      <c r="W31" s="13">
        <v>50.73</v>
      </c>
      <c r="X31" s="13">
        <v>29.58</v>
      </c>
      <c r="Y31" s="13"/>
      <c r="Z31" s="13"/>
      <c r="AA31" s="13"/>
      <c r="AB31" s="13"/>
      <c r="AC31" s="13"/>
      <c r="AD31" s="5">
        <v>0</v>
      </c>
      <c r="AE31" s="5">
        <v>0</v>
      </c>
      <c r="AF31" s="5">
        <v>0</v>
      </c>
      <c r="AG31" s="5">
        <v>0</v>
      </c>
      <c r="AH31" s="6">
        <f t="shared" si="2"/>
        <v>0</v>
      </c>
      <c r="AI31" s="14"/>
      <c r="AJ31" s="5"/>
      <c r="AK31" s="5">
        <f t="shared" si="3"/>
        <v>253.64</v>
      </c>
      <c r="AL31" s="5">
        <f t="shared" si="9"/>
        <v>253.64</v>
      </c>
      <c r="AM31" s="11">
        <f t="shared" si="10"/>
        <v>-253.64</v>
      </c>
      <c r="AN31" s="5">
        <f t="shared" si="6"/>
        <v>0</v>
      </c>
    </row>
    <row r="32" spans="1:40" s="3" customFormat="1" x14ac:dyDescent="0.45">
      <c r="A32" s="3" t="str">
        <f>+A3</f>
        <v>SHOP EQUIPMENT # 157</v>
      </c>
      <c r="B32" s="4"/>
      <c r="C32" s="2"/>
      <c r="D32" s="8"/>
      <c r="E32" s="8"/>
      <c r="H32" s="9">
        <f>SUM(H4:H31)</f>
        <v>126272.00000000001</v>
      </c>
      <c r="I32" s="9">
        <f>SUM(I4:I31)</f>
        <v>0</v>
      </c>
      <c r="J32" s="9">
        <f>SUM(J4:J31)</f>
        <v>57095.21</v>
      </c>
      <c r="K32" s="12">
        <f>SUM(K4:K31)</f>
        <v>0</v>
      </c>
      <c r="L32" s="16"/>
      <c r="M32" s="20"/>
      <c r="N32"/>
      <c r="O32"/>
      <c r="P32" s="9">
        <f>SUM(P4:P31)</f>
        <v>0</v>
      </c>
      <c r="R32" s="15">
        <f t="shared" ref="R32:AF32" si="11">SUM(R4:R31)</f>
        <v>103596.14</v>
      </c>
      <c r="S32" s="15">
        <f t="shared" si="11"/>
        <v>3599.33</v>
      </c>
      <c r="T32" s="15">
        <f t="shared" si="11"/>
        <v>232.29999999999998</v>
      </c>
      <c r="U32" s="15">
        <f t="shared" si="11"/>
        <v>91.85</v>
      </c>
      <c r="V32" s="15">
        <f t="shared" si="11"/>
        <v>144.85</v>
      </c>
      <c r="W32" s="15">
        <f t="shared" si="11"/>
        <v>144.85</v>
      </c>
      <c r="X32" s="15">
        <f t="shared" si="11"/>
        <v>37.43</v>
      </c>
      <c r="Y32" s="15">
        <f t="shared" si="11"/>
        <v>0</v>
      </c>
      <c r="Z32" s="15">
        <f t="shared" si="11"/>
        <v>0</v>
      </c>
      <c r="AA32" s="15">
        <f t="shared" si="11"/>
        <v>0</v>
      </c>
      <c r="AB32" s="15">
        <f t="shared" si="11"/>
        <v>0</v>
      </c>
      <c r="AC32" s="50">
        <f t="shared" si="11"/>
        <v>-34187.899999999994</v>
      </c>
      <c r="AD32" s="51">
        <f>SUM(AD4:AD31)</f>
        <v>103.8</v>
      </c>
      <c r="AE32" s="51">
        <f t="shared" si="11"/>
        <v>0</v>
      </c>
      <c r="AF32" s="51">
        <f t="shared" si="11"/>
        <v>-4585.8600000000006</v>
      </c>
      <c r="AG32" s="51">
        <f t="shared" ref="AG32:AH32" si="12">SUM(AG4:AG31)</f>
        <v>0</v>
      </c>
      <c r="AH32" s="16">
        <f t="shared" si="12"/>
        <v>0</v>
      </c>
      <c r="AI32" s="16">
        <f>SUM(AI4:AI31)</f>
        <v>0</v>
      </c>
      <c r="AJ32" s="5"/>
      <c r="AK32" s="9">
        <f>SUM(AK4:AK31)</f>
        <v>69176.789999999994</v>
      </c>
      <c r="AL32" s="9">
        <f>SUM(AL4:AL31)</f>
        <v>69176.789999999994</v>
      </c>
      <c r="AM32" s="9">
        <f t="shared" ref="AM32:AN32" si="13">SUM(AM4:AM31)</f>
        <v>-69176.789999999994</v>
      </c>
      <c r="AN32" s="9">
        <f t="shared" si="13"/>
        <v>0</v>
      </c>
    </row>
    <row r="33" spans="1:41" ht="14.25" customHeight="1" x14ac:dyDescent="0.45">
      <c r="H33" s="5"/>
      <c r="I33" s="5"/>
      <c r="J33" s="5"/>
      <c r="K33" s="5">
        <f>+H32+I32-J32-K32</f>
        <v>69176.790000000008</v>
      </c>
      <c r="M33" s="18"/>
      <c r="P33" s="5"/>
      <c r="R33" s="42">
        <f>SUM(R32:AC32)</f>
        <v>73658.85000000002</v>
      </c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J33" s="5"/>
      <c r="AL33" s="5"/>
    </row>
    <row r="34" spans="1:41" x14ac:dyDescent="0.45">
      <c r="H34" s="5"/>
      <c r="I34" s="5"/>
      <c r="J34" s="5"/>
      <c r="K34" s="5"/>
      <c r="M34" s="5"/>
      <c r="P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J34" s="5"/>
      <c r="AL34" s="5"/>
      <c r="AM34" s="5"/>
      <c r="AN34" s="9"/>
    </row>
    <row r="35" spans="1:41" x14ac:dyDescent="0.45">
      <c r="H35" s="5"/>
      <c r="I35" s="5"/>
      <c r="J35" s="5"/>
      <c r="K35" s="5"/>
      <c r="M35" s="5"/>
      <c r="P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J35" s="5"/>
      <c r="AL35" s="5"/>
      <c r="AM35" s="5"/>
    </row>
    <row r="36" spans="1:41" x14ac:dyDescent="0.45">
      <c r="A36" s="3"/>
      <c r="B36" s="39"/>
      <c r="C36" s="40"/>
      <c r="D36" s="40"/>
      <c r="E36" s="40"/>
      <c r="F36" s="38"/>
      <c r="G36" s="38"/>
      <c r="H36" s="41"/>
      <c r="I36" s="41"/>
      <c r="J36" s="41"/>
      <c r="K36" s="41"/>
      <c r="M36" s="41"/>
      <c r="P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J36" s="41"/>
      <c r="AK36" s="5"/>
      <c r="AL36" s="41"/>
      <c r="AM36" s="41"/>
      <c r="AO36" s="38"/>
    </row>
    <row r="37" spans="1:41" x14ac:dyDescent="0.45">
      <c r="H37" s="5"/>
      <c r="I37" s="5"/>
      <c r="J37" s="5"/>
      <c r="K37" s="5"/>
      <c r="M37" s="18"/>
      <c r="P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J37" s="5"/>
      <c r="AK37" s="5"/>
      <c r="AL37" s="5"/>
    </row>
    <row r="38" spans="1:41" x14ac:dyDescent="0.45">
      <c r="H38" s="5"/>
      <c r="I38" s="5"/>
      <c r="J38" s="5"/>
      <c r="K38" s="5"/>
      <c r="M38" s="18"/>
      <c r="P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J38" s="5"/>
      <c r="AK38" s="5"/>
      <c r="AL38" s="5"/>
    </row>
    <row r="39" spans="1:41" x14ac:dyDescent="0.45">
      <c r="H39" s="5"/>
      <c r="I39" s="5"/>
      <c r="J39" s="5"/>
      <c r="K39" s="5"/>
      <c r="M39" s="18"/>
      <c r="P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J39" s="5"/>
      <c r="AK39" s="5"/>
      <c r="AL39" s="5"/>
    </row>
    <row r="40" spans="1:41" x14ac:dyDescent="0.45">
      <c r="H40" s="5"/>
      <c r="I40" s="5"/>
      <c r="J40" s="5"/>
      <c r="K40" s="5"/>
      <c r="M40" s="18"/>
      <c r="P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J40" s="5"/>
      <c r="AK40" s="5"/>
      <c r="AL40" s="5"/>
    </row>
    <row r="41" spans="1:41" x14ac:dyDescent="0.45">
      <c r="H41" s="5"/>
      <c r="I41" s="5"/>
      <c r="J41" s="5"/>
      <c r="K41" s="5"/>
      <c r="M41" s="18"/>
      <c r="P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J41" s="5"/>
      <c r="AK41" s="5"/>
      <c r="AL41" s="5"/>
    </row>
    <row r="42" spans="1:41" x14ac:dyDescent="0.45">
      <c r="H42" s="5"/>
      <c r="I42" s="5"/>
      <c r="J42" s="5"/>
      <c r="K42" s="5"/>
      <c r="M42" s="18"/>
      <c r="P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J42" s="5"/>
      <c r="AK42" s="5"/>
      <c r="AL42" s="5"/>
    </row>
    <row r="43" spans="1:41" x14ac:dyDescent="0.45">
      <c r="H43" s="5"/>
      <c r="I43" s="5"/>
      <c r="J43" s="5"/>
      <c r="K43" s="5"/>
      <c r="M43" s="18"/>
      <c r="P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J43" s="5"/>
      <c r="AK43" s="5"/>
      <c r="AL43" s="5"/>
    </row>
    <row r="44" spans="1:41" x14ac:dyDescent="0.45">
      <c r="H44" s="5"/>
      <c r="I44" s="5"/>
      <c r="J44" s="5"/>
      <c r="K44" s="5"/>
      <c r="M44" s="18"/>
      <c r="P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J44" s="5"/>
      <c r="AK44" s="5"/>
      <c r="AL44" s="5"/>
    </row>
    <row r="45" spans="1:41" x14ac:dyDescent="0.45">
      <c r="H45" s="5"/>
      <c r="I45" s="5"/>
      <c r="J45" s="5"/>
      <c r="K45" s="5"/>
      <c r="M45" s="18"/>
      <c r="P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J45" s="5"/>
      <c r="AK45" s="5"/>
      <c r="AL45" s="5"/>
    </row>
    <row r="46" spans="1:41" x14ac:dyDescent="0.45">
      <c r="H46" s="5"/>
      <c r="I46" s="5"/>
      <c r="J46" s="5"/>
      <c r="K46" s="5"/>
      <c r="M46" s="18"/>
      <c r="P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J46" s="5"/>
      <c r="AK46" s="5"/>
      <c r="AL46" s="5"/>
    </row>
    <row r="47" spans="1:41" x14ac:dyDescent="0.45">
      <c r="H47" s="5"/>
      <c r="I47" s="5"/>
      <c r="J47" s="5"/>
      <c r="K47" s="5"/>
      <c r="M47" s="18"/>
      <c r="P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J47" s="5"/>
      <c r="AK47" s="5"/>
      <c r="AL47" s="5"/>
    </row>
    <row r="48" spans="1:41" x14ac:dyDescent="0.45">
      <c r="H48" s="5"/>
      <c r="I48" s="5"/>
      <c r="J48" s="5"/>
      <c r="K48" s="5"/>
      <c r="M48" s="18"/>
      <c r="P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J48" s="5"/>
      <c r="AK48" s="5"/>
      <c r="AL48" s="5"/>
    </row>
    <row r="49" spans="8:38" x14ac:dyDescent="0.45">
      <c r="H49" s="5"/>
      <c r="I49" s="5"/>
      <c r="J49" s="5"/>
      <c r="K49" s="5"/>
      <c r="M49" s="18"/>
      <c r="P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J49" s="5"/>
      <c r="AK49" s="5"/>
      <c r="AL49" s="5"/>
    </row>
    <row r="50" spans="8:38" x14ac:dyDescent="0.45">
      <c r="H50" s="5"/>
      <c r="I50" s="5"/>
      <c r="J50" s="5"/>
      <c r="K50" s="5"/>
      <c r="M50" s="18"/>
      <c r="P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J50" s="5"/>
      <c r="AK50" s="5"/>
      <c r="AL50" s="5"/>
    </row>
    <row r="51" spans="8:38" x14ac:dyDescent="0.45">
      <c r="H51" s="5"/>
      <c r="I51" s="5"/>
      <c r="J51" s="5"/>
      <c r="K51" s="5"/>
      <c r="M51" s="18"/>
      <c r="P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J51" s="5"/>
      <c r="AK51" s="5"/>
      <c r="AL51" s="5"/>
    </row>
    <row r="52" spans="8:38" x14ac:dyDescent="0.45">
      <c r="H52" s="5"/>
      <c r="I52" s="5"/>
      <c r="J52" s="5"/>
      <c r="K52" s="5"/>
      <c r="M52" s="18"/>
      <c r="P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J52" s="5"/>
      <c r="AK52" s="5"/>
      <c r="AL52" s="5"/>
    </row>
    <row r="53" spans="8:38" x14ac:dyDescent="0.45">
      <c r="H53" s="5"/>
      <c r="I53" s="5"/>
      <c r="J53" s="5"/>
      <c r="K53" s="5"/>
      <c r="M53" s="18"/>
      <c r="P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J53" s="5"/>
      <c r="AK53" s="5"/>
      <c r="AL53" s="5"/>
    </row>
    <row r="54" spans="8:38" x14ac:dyDescent="0.45">
      <c r="H54" s="5"/>
      <c r="I54" s="5"/>
      <c r="J54" s="5"/>
      <c r="K54" s="5"/>
      <c r="M54" s="18"/>
      <c r="P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J54" s="5"/>
      <c r="AK54" s="5"/>
      <c r="AL54" s="5"/>
    </row>
    <row r="55" spans="8:38" x14ac:dyDescent="0.45">
      <c r="H55" s="5"/>
      <c r="I55" s="5"/>
      <c r="J55" s="5"/>
      <c r="K55" s="5"/>
      <c r="M55" s="18"/>
      <c r="P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J55" s="5"/>
      <c r="AK55" s="5"/>
      <c r="AL55" s="5"/>
    </row>
    <row r="56" spans="8:38" x14ac:dyDescent="0.45">
      <c r="H56" s="5"/>
      <c r="I56" s="5"/>
      <c r="J56" s="5"/>
      <c r="K56" s="5"/>
      <c r="M56" s="18"/>
      <c r="P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J56" s="5"/>
      <c r="AK56" s="5"/>
      <c r="AL56" s="5"/>
    </row>
    <row r="57" spans="8:38" x14ac:dyDescent="0.45">
      <c r="H57" s="5"/>
      <c r="I57" s="5"/>
      <c r="J57" s="5"/>
      <c r="K57" s="5"/>
      <c r="M57" s="18"/>
      <c r="P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J57" s="5"/>
      <c r="AK57" s="5"/>
      <c r="AL57" s="5"/>
    </row>
    <row r="58" spans="8:38" x14ac:dyDescent="0.45">
      <c r="H58" s="5"/>
      <c r="I58" s="5"/>
      <c r="J58" s="5"/>
      <c r="K58" s="5"/>
      <c r="M58" s="18"/>
      <c r="P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J58" s="5"/>
      <c r="AK58" s="5"/>
      <c r="AL58" s="5"/>
    </row>
    <row r="59" spans="8:38" x14ac:dyDescent="0.45">
      <c r="H59" s="5"/>
      <c r="I59" s="5"/>
      <c r="J59" s="5"/>
      <c r="K59" s="5"/>
      <c r="M59" s="18"/>
      <c r="P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J59" s="5"/>
      <c r="AK59" s="5"/>
      <c r="AL59" s="5"/>
    </row>
    <row r="60" spans="8:38" x14ac:dyDescent="0.45">
      <c r="H60" s="5"/>
      <c r="I60" s="5"/>
      <c r="J60" s="5"/>
      <c r="K60" s="5"/>
      <c r="M60" s="18"/>
      <c r="P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J60" s="5"/>
      <c r="AK60" s="5"/>
      <c r="AL60" s="5"/>
    </row>
    <row r="61" spans="8:38" x14ac:dyDescent="0.45">
      <c r="H61" s="5"/>
      <c r="I61" s="5"/>
      <c r="J61" s="5"/>
      <c r="K61" s="5"/>
      <c r="M61" s="18"/>
      <c r="P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J61" s="5"/>
      <c r="AK61" s="5"/>
      <c r="AL61" s="5"/>
    </row>
    <row r="62" spans="8:38" x14ac:dyDescent="0.45">
      <c r="H62" s="5"/>
      <c r="I62" s="5"/>
      <c r="J62" s="5"/>
      <c r="K62" s="5"/>
      <c r="M62" s="18"/>
      <c r="P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J62" s="5"/>
      <c r="AK62" s="5"/>
      <c r="AL62" s="5"/>
    </row>
    <row r="63" spans="8:38" x14ac:dyDescent="0.45">
      <c r="H63" s="5"/>
      <c r="I63" s="5"/>
      <c r="J63" s="5"/>
      <c r="K63" s="5"/>
      <c r="M63" s="18"/>
      <c r="P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J63" s="5"/>
      <c r="AK63" s="5"/>
      <c r="AL63" s="5"/>
    </row>
    <row r="64" spans="8:38" x14ac:dyDescent="0.45">
      <c r="H64" s="5"/>
      <c r="I64" s="5"/>
      <c r="J64" s="5"/>
      <c r="K64" s="5"/>
      <c r="M64" s="18"/>
      <c r="P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J64" s="5"/>
      <c r="AK64" s="5"/>
      <c r="AL64" s="5"/>
    </row>
    <row r="65" spans="8:38" x14ac:dyDescent="0.45">
      <c r="H65" s="5"/>
      <c r="I65" s="5"/>
      <c r="J65" s="5"/>
      <c r="K65" s="5"/>
      <c r="M65" s="18"/>
      <c r="P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J65" s="5"/>
      <c r="AK65" s="5"/>
      <c r="AL65" s="5"/>
    </row>
    <row r="66" spans="8:38" x14ac:dyDescent="0.45">
      <c r="H66" s="5"/>
      <c r="I66" s="5"/>
      <c r="J66" s="5"/>
      <c r="K66" s="5"/>
      <c r="M66" s="18"/>
      <c r="P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J66" s="5"/>
      <c r="AK66" s="5"/>
      <c r="AL66" s="5"/>
    </row>
    <row r="67" spans="8:38" x14ac:dyDescent="0.45">
      <c r="H67" s="5"/>
      <c r="I67" s="5"/>
      <c r="J67" s="5"/>
      <c r="K67" s="5"/>
      <c r="M67" s="18"/>
      <c r="P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J67" s="5"/>
      <c r="AK67" s="5"/>
      <c r="AL67" s="5"/>
    </row>
    <row r="68" spans="8:38" x14ac:dyDescent="0.45">
      <c r="H68" s="5"/>
      <c r="I68" s="5"/>
      <c r="J68" s="5"/>
      <c r="K68" s="5"/>
      <c r="M68" s="18"/>
      <c r="P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J68" s="5"/>
      <c r="AK68" s="5"/>
      <c r="AL68" s="5"/>
    </row>
    <row r="69" spans="8:38" x14ac:dyDescent="0.45">
      <c r="H69" s="5"/>
      <c r="I69" s="5"/>
      <c r="J69" s="5"/>
      <c r="K69" s="5"/>
      <c r="M69" s="18"/>
      <c r="P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J69" s="5"/>
      <c r="AK69" s="5"/>
      <c r="AL69" s="5"/>
    </row>
    <row r="70" spans="8:38" x14ac:dyDescent="0.45">
      <c r="H70" s="5"/>
      <c r="I70" s="5"/>
      <c r="J70" s="5"/>
      <c r="K70" s="5"/>
      <c r="M70" s="18"/>
      <c r="P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J70" s="5"/>
      <c r="AK70" s="5"/>
      <c r="AL70" s="5"/>
    </row>
    <row r="71" spans="8:38" x14ac:dyDescent="0.45">
      <c r="H71" s="5"/>
      <c r="I71" s="5"/>
      <c r="J71" s="5"/>
      <c r="K71" s="5"/>
      <c r="M71" s="18"/>
      <c r="P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J71" s="5"/>
      <c r="AK71" s="5"/>
      <c r="AL71" s="5"/>
    </row>
    <row r="72" spans="8:38" x14ac:dyDescent="0.45">
      <c r="H72" s="5"/>
      <c r="I72" s="5"/>
      <c r="J72" s="5"/>
      <c r="K72" s="5"/>
      <c r="M72" s="18"/>
      <c r="P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J72" s="5"/>
      <c r="AK72" s="5"/>
      <c r="AL72" s="5"/>
    </row>
    <row r="73" spans="8:38" x14ac:dyDescent="0.45">
      <c r="H73" s="5"/>
      <c r="I73" s="5"/>
      <c r="J73" s="5"/>
      <c r="K73" s="5"/>
      <c r="M73" s="18"/>
      <c r="P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J73" s="5"/>
      <c r="AK73" s="5"/>
      <c r="AL73" s="5"/>
    </row>
    <row r="74" spans="8:38" x14ac:dyDescent="0.45">
      <c r="H74" s="5"/>
      <c r="I74" s="5"/>
      <c r="J74" s="5"/>
      <c r="K74" s="5"/>
      <c r="M74" s="18"/>
      <c r="P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J74" s="5"/>
      <c r="AK74" s="5"/>
      <c r="AL74" s="5"/>
    </row>
    <row r="75" spans="8:38" x14ac:dyDescent="0.45">
      <c r="H75" s="5"/>
      <c r="I75" s="5"/>
      <c r="J75" s="5"/>
      <c r="K75" s="5"/>
      <c r="M75" s="18"/>
      <c r="P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J75" s="5"/>
      <c r="AK75" s="5"/>
      <c r="AL75" s="5"/>
    </row>
    <row r="76" spans="8:38" x14ac:dyDescent="0.45">
      <c r="H76" s="5"/>
      <c r="I76" s="5"/>
      <c r="J76" s="5"/>
      <c r="K76" s="5"/>
      <c r="M76" s="18"/>
      <c r="P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J76" s="5"/>
      <c r="AK76" s="5"/>
      <c r="AL76" s="5"/>
    </row>
    <row r="77" spans="8:38" x14ac:dyDescent="0.45">
      <c r="H77" s="5"/>
      <c r="I77" s="5"/>
      <c r="J77" s="5"/>
      <c r="K77" s="5"/>
      <c r="M77" s="18"/>
      <c r="P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J77" s="5"/>
      <c r="AK77" s="5"/>
      <c r="AL77" s="5"/>
    </row>
    <row r="78" spans="8:38" x14ac:dyDescent="0.45">
      <c r="H78" s="5"/>
      <c r="I78" s="5"/>
      <c r="J78" s="5"/>
      <c r="K78" s="5"/>
      <c r="M78" s="18"/>
      <c r="P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J78" s="5"/>
      <c r="AK78" s="5"/>
      <c r="AL78" s="5"/>
    </row>
    <row r="79" spans="8:38" x14ac:dyDescent="0.45">
      <c r="H79" s="5"/>
      <c r="I79" s="5"/>
      <c r="J79" s="5"/>
      <c r="K79" s="5"/>
      <c r="M79" s="18"/>
      <c r="P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J79" s="5"/>
      <c r="AK79" s="5"/>
      <c r="AL79" s="5"/>
    </row>
    <row r="80" spans="8:38" x14ac:dyDescent="0.45">
      <c r="H80" s="5"/>
      <c r="I80" s="5"/>
      <c r="J80" s="5"/>
      <c r="K80" s="5"/>
      <c r="M80" s="18"/>
      <c r="P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J80" s="5"/>
      <c r="AK80" s="5"/>
      <c r="AL80" s="5"/>
    </row>
    <row r="81" spans="8:38" x14ac:dyDescent="0.45">
      <c r="H81" s="5"/>
      <c r="I81" s="5"/>
      <c r="J81" s="5"/>
      <c r="K81" s="5"/>
      <c r="M81" s="18"/>
      <c r="P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J81" s="5"/>
      <c r="AK81" s="5"/>
      <c r="AL81" s="5"/>
    </row>
    <row r="82" spans="8:38" x14ac:dyDescent="0.45">
      <c r="H82" s="5"/>
      <c r="I82" s="5"/>
      <c r="J82" s="5"/>
      <c r="K82" s="5"/>
      <c r="M82" s="18"/>
      <c r="P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J82" s="5"/>
      <c r="AK82" s="5"/>
      <c r="AL82" s="5"/>
    </row>
    <row r="83" spans="8:38" x14ac:dyDescent="0.45">
      <c r="H83" s="5"/>
      <c r="I83" s="5"/>
      <c r="J83" s="5"/>
      <c r="K83" s="5"/>
      <c r="M83" s="18"/>
      <c r="P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J83" s="5"/>
      <c r="AK83" s="5"/>
      <c r="AL83" s="5"/>
    </row>
    <row r="84" spans="8:38" x14ac:dyDescent="0.45">
      <c r="H84" s="5"/>
      <c r="I84" s="5"/>
      <c r="J84" s="5"/>
      <c r="K84" s="5"/>
      <c r="M84" s="18"/>
      <c r="P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J84" s="5"/>
      <c r="AK84" s="5"/>
      <c r="AL84" s="5"/>
    </row>
    <row r="85" spans="8:38" x14ac:dyDescent="0.45">
      <c r="H85" s="5"/>
      <c r="I85" s="5"/>
      <c r="J85" s="5"/>
      <c r="K85" s="5"/>
      <c r="M85" s="18"/>
      <c r="P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J85" s="5"/>
      <c r="AK85" s="5"/>
      <c r="AL85" s="5"/>
    </row>
    <row r="86" spans="8:38" x14ac:dyDescent="0.45">
      <c r="H86" s="5"/>
      <c r="I86" s="5"/>
      <c r="J86" s="5"/>
      <c r="K86" s="5"/>
      <c r="M86" s="18"/>
      <c r="P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J86" s="5"/>
      <c r="AK86" s="5"/>
      <c r="AL86" s="5"/>
    </row>
    <row r="87" spans="8:38" x14ac:dyDescent="0.45">
      <c r="H87" s="5"/>
      <c r="I87" s="5"/>
      <c r="J87" s="5"/>
      <c r="K87" s="5"/>
      <c r="M87" s="18"/>
      <c r="P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J87" s="5"/>
      <c r="AK87" s="5"/>
      <c r="AL87" s="5"/>
    </row>
    <row r="88" spans="8:38" x14ac:dyDescent="0.45">
      <c r="H88" s="5"/>
      <c r="I88" s="5"/>
      <c r="J88" s="5"/>
      <c r="K88" s="5"/>
      <c r="M88" s="18"/>
      <c r="P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J88" s="5"/>
      <c r="AK88" s="5"/>
      <c r="AL88" s="5"/>
    </row>
    <row r="89" spans="8:38" x14ac:dyDescent="0.45">
      <c r="H89" s="5"/>
      <c r="I89" s="5"/>
      <c r="J89" s="5"/>
      <c r="K89" s="5"/>
      <c r="M89" s="18"/>
      <c r="P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J89" s="5"/>
      <c r="AK89" s="5"/>
      <c r="AL89" s="5"/>
    </row>
    <row r="90" spans="8:38" x14ac:dyDescent="0.45">
      <c r="H90" s="5"/>
      <c r="I90" s="5"/>
      <c r="J90" s="5"/>
      <c r="K90" s="5"/>
      <c r="M90" s="18"/>
      <c r="P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J90" s="5"/>
      <c r="AK90" s="5"/>
      <c r="AL90" s="5"/>
    </row>
    <row r="91" spans="8:38" x14ac:dyDescent="0.45">
      <c r="H91" s="5"/>
      <c r="I91" s="5"/>
      <c r="J91" s="5"/>
      <c r="K91" s="5"/>
      <c r="M91" s="18"/>
      <c r="P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J91" s="5"/>
      <c r="AK91" s="5"/>
      <c r="AL91" s="5"/>
    </row>
    <row r="92" spans="8:38" x14ac:dyDescent="0.45">
      <c r="H92" s="5"/>
      <c r="I92" s="5"/>
      <c r="J92" s="5"/>
      <c r="K92" s="5"/>
      <c r="M92" s="18"/>
      <c r="P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J92" s="5"/>
      <c r="AK92" s="5"/>
      <c r="AL92" s="5"/>
    </row>
    <row r="93" spans="8:38" x14ac:dyDescent="0.45">
      <c r="H93" s="5"/>
      <c r="I93" s="5"/>
      <c r="J93" s="5"/>
      <c r="K93" s="5"/>
      <c r="M93" s="18"/>
      <c r="P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J93" s="5"/>
      <c r="AK93" s="5"/>
      <c r="AL93" s="5"/>
    </row>
    <row r="94" spans="8:38" x14ac:dyDescent="0.45">
      <c r="H94" s="5"/>
      <c r="I94" s="5"/>
      <c r="J94" s="5"/>
      <c r="K94" s="5"/>
      <c r="M94" s="18"/>
      <c r="P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J94" s="5"/>
      <c r="AK94" s="5"/>
      <c r="AL94" s="5"/>
    </row>
    <row r="95" spans="8:38" x14ac:dyDescent="0.45">
      <c r="H95" s="5"/>
      <c r="I95" s="5"/>
      <c r="J95" s="5"/>
      <c r="K95" s="5"/>
      <c r="M95" s="18"/>
      <c r="P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J95" s="5"/>
      <c r="AK95" s="5"/>
      <c r="AL95" s="5"/>
    </row>
    <row r="96" spans="8:38" x14ac:dyDescent="0.45">
      <c r="H96" s="5"/>
      <c r="I96" s="5"/>
      <c r="J96" s="5"/>
      <c r="K96" s="5"/>
      <c r="M96" s="18"/>
      <c r="P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J96" s="5"/>
      <c r="AK96" s="5"/>
      <c r="AL96" s="5"/>
    </row>
    <row r="97" spans="8:38" x14ac:dyDescent="0.45">
      <c r="H97" s="5"/>
      <c r="I97" s="5"/>
      <c r="J97" s="5"/>
      <c r="K97" s="5"/>
      <c r="M97" s="18"/>
      <c r="P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J97" s="5"/>
      <c r="AK97" s="5"/>
      <c r="AL97" s="5"/>
    </row>
    <row r="98" spans="8:38" x14ac:dyDescent="0.45">
      <c r="H98" s="5"/>
      <c r="I98" s="5"/>
      <c r="J98" s="5"/>
      <c r="K98" s="5"/>
      <c r="M98" s="18"/>
      <c r="P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J98" s="5"/>
      <c r="AK98" s="5"/>
      <c r="AL98" s="5"/>
    </row>
    <row r="99" spans="8:38" x14ac:dyDescent="0.45">
      <c r="H99" s="5"/>
      <c r="I99" s="5"/>
      <c r="J99" s="5"/>
      <c r="K99" s="5"/>
      <c r="M99" s="18"/>
      <c r="P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J99" s="5"/>
      <c r="AK99" s="5"/>
      <c r="AL99" s="5"/>
    </row>
    <row r="100" spans="8:38" x14ac:dyDescent="0.45">
      <c r="H100" s="5"/>
      <c r="I100" s="5"/>
      <c r="J100" s="5"/>
      <c r="K100" s="5"/>
      <c r="M100" s="18"/>
      <c r="P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J100" s="5"/>
      <c r="AK100" s="5"/>
      <c r="AL100" s="5"/>
    </row>
    <row r="101" spans="8:38" x14ac:dyDescent="0.45">
      <c r="H101" s="5"/>
      <c r="I101" s="5"/>
      <c r="J101" s="5"/>
      <c r="K101" s="5"/>
      <c r="M101" s="18"/>
      <c r="P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J101" s="5"/>
      <c r="AK101" s="5"/>
      <c r="AL101" s="5"/>
    </row>
    <row r="102" spans="8:38" x14ac:dyDescent="0.45">
      <c r="H102" s="5"/>
      <c r="I102" s="5"/>
      <c r="J102" s="5"/>
      <c r="K102" s="5"/>
      <c r="M102" s="18"/>
      <c r="P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J102" s="5"/>
      <c r="AK102" s="5"/>
      <c r="AL102" s="5"/>
    </row>
    <row r="103" spans="8:38" x14ac:dyDescent="0.45">
      <c r="H103" s="5"/>
      <c r="I103" s="5"/>
      <c r="J103" s="5"/>
      <c r="K103" s="5"/>
      <c r="M103" s="18"/>
      <c r="P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J103" s="5"/>
      <c r="AK103" s="5"/>
      <c r="AL103" s="5"/>
    </row>
    <row r="104" spans="8:38" x14ac:dyDescent="0.45">
      <c r="H104" s="5"/>
      <c r="I104" s="5"/>
      <c r="J104" s="5"/>
      <c r="K104" s="5"/>
      <c r="M104" s="18"/>
      <c r="P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J104" s="5"/>
      <c r="AK104" s="5"/>
      <c r="AL104" s="5"/>
    </row>
    <row r="105" spans="8:38" x14ac:dyDescent="0.45">
      <c r="H105" s="5"/>
      <c r="I105" s="5"/>
      <c r="J105" s="5"/>
      <c r="K105" s="5"/>
      <c r="M105" s="18"/>
      <c r="P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J105" s="5"/>
      <c r="AK105" s="5"/>
      <c r="AL105" s="5"/>
    </row>
    <row r="106" spans="8:38" x14ac:dyDescent="0.45">
      <c r="H106" s="5"/>
      <c r="I106" s="5"/>
      <c r="J106" s="5"/>
      <c r="K106" s="5"/>
      <c r="M106" s="18"/>
      <c r="P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J106" s="5"/>
      <c r="AK106" s="5"/>
      <c r="AL106" s="5"/>
    </row>
    <row r="107" spans="8:38" x14ac:dyDescent="0.45">
      <c r="H107" s="5"/>
      <c r="I107" s="5"/>
      <c r="J107" s="5"/>
      <c r="K107" s="5"/>
      <c r="M107" s="18"/>
      <c r="P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J107" s="5"/>
      <c r="AK107" s="5"/>
      <c r="AL107" s="5"/>
    </row>
    <row r="108" spans="8:38" x14ac:dyDescent="0.45">
      <c r="H108" s="5"/>
      <c r="I108" s="5"/>
      <c r="J108" s="5"/>
      <c r="K108" s="5"/>
      <c r="M108" s="18"/>
      <c r="P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J108" s="5"/>
      <c r="AK108" s="5"/>
      <c r="AL108" s="5"/>
    </row>
    <row r="109" spans="8:38" x14ac:dyDescent="0.45">
      <c r="H109" s="5"/>
      <c r="I109" s="5"/>
      <c r="J109" s="5"/>
      <c r="K109" s="5"/>
      <c r="M109" s="18"/>
      <c r="P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J109" s="5"/>
      <c r="AK109" s="5"/>
      <c r="AL109" s="5"/>
    </row>
    <row r="110" spans="8:38" x14ac:dyDescent="0.45">
      <c r="H110" s="5"/>
      <c r="I110" s="5"/>
      <c r="J110" s="5"/>
      <c r="K110" s="5"/>
      <c r="M110" s="18"/>
      <c r="P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J110" s="5"/>
      <c r="AK110" s="5"/>
      <c r="AL110" s="5"/>
    </row>
    <row r="111" spans="8:38" x14ac:dyDescent="0.45">
      <c r="H111" s="5"/>
      <c r="I111" s="5"/>
      <c r="J111" s="5"/>
      <c r="K111" s="5"/>
      <c r="M111" s="18"/>
      <c r="P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J111" s="5"/>
      <c r="AK111" s="5"/>
      <c r="AL111" s="5"/>
    </row>
    <row r="112" spans="8:38" x14ac:dyDescent="0.45">
      <c r="H112" s="5"/>
      <c r="I112" s="5"/>
      <c r="J112" s="5"/>
      <c r="K112" s="5"/>
      <c r="M112" s="18"/>
      <c r="P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J112" s="5"/>
      <c r="AK112" s="5"/>
      <c r="AL112" s="5"/>
    </row>
    <row r="113" spans="8:38" x14ac:dyDescent="0.45">
      <c r="H113" s="5"/>
      <c r="I113" s="5"/>
      <c r="J113" s="5"/>
      <c r="K113" s="5"/>
      <c r="M113" s="18"/>
      <c r="P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J113" s="5"/>
      <c r="AK113" s="5"/>
      <c r="AL113" s="5"/>
    </row>
    <row r="114" spans="8:38" x14ac:dyDescent="0.45">
      <c r="H114" s="5"/>
      <c r="I114" s="5"/>
      <c r="J114" s="5"/>
      <c r="K114" s="5"/>
      <c r="M114" s="18"/>
      <c r="P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J114" s="5"/>
      <c r="AK114" s="5"/>
      <c r="AL114" s="5"/>
    </row>
    <row r="115" spans="8:38" x14ac:dyDescent="0.45">
      <c r="H115" s="5"/>
      <c r="I115" s="5"/>
      <c r="J115" s="5"/>
      <c r="K115" s="5"/>
      <c r="M115" s="18"/>
      <c r="P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J115" s="5"/>
      <c r="AK115" s="5"/>
      <c r="AL115" s="5"/>
    </row>
    <row r="116" spans="8:38" x14ac:dyDescent="0.45">
      <c r="H116" s="5"/>
      <c r="I116" s="5"/>
      <c r="J116" s="5"/>
      <c r="K116" s="5"/>
      <c r="M116" s="18"/>
      <c r="P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J116" s="5"/>
      <c r="AK116" s="5"/>
      <c r="AL116" s="5"/>
    </row>
    <row r="117" spans="8:38" x14ac:dyDescent="0.45">
      <c r="H117" s="5"/>
      <c r="I117" s="5"/>
      <c r="J117" s="5"/>
      <c r="K117" s="5"/>
      <c r="M117" s="18"/>
      <c r="P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J117" s="5"/>
      <c r="AK117" s="5"/>
      <c r="AL117" s="5"/>
    </row>
    <row r="118" spans="8:38" x14ac:dyDescent="0.45">
      <c r="H118" s="5"/>
      <c r="I118" s="5"/>
      <c r="J118" s="5"/>
      <c r="K118" s="5"/>
      <c r="M118" s="18"/>
      <c r="P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J118" s="5"/>
      <c r="AK118" s="5"/>
      <c r="AL118" s="5"/>
    </row>
    <row r="119" spans="8:38" x14ac:dyDescent="0.45">
      <c r="H119" s="5"/>
      <c r="I119" s="5"/>
      <c r="J119" s="5"/>
      <c r="K119" s="5"/>
      <c r="M119" s="18"/>
      <c r="P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J119" s="5"/>
      <c r="AK119" s="5"/>
      <c r="AL119" s="5"/>
    </row>
    <row r="120" spans="8:38" x14ac:dyDescent="0.45">
      <c r="H120" s="5"/>
      <c r="I120" s="5"/>
      <c r="J120" s="5"/>
      <c r="K120" s="5"/>
      <c r="M120" s="18"/>
      <c r="P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J120" s="5"/>
      <c r="AK120" s="5"/>
      <c r="AL120" s="5"/>
    </row>
    <row r="121" spans="8:38" x14ac:dyDescent="0.45">
      <c r="H121" s="5"/>
      <c r="I121" s="5"/>
      <c r="J121" s="5"/>
      <c r="K121" s="5"/>
      <c r="M121" s="18"/>
      <c r="P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J121" s="5"/>
      <c r="AK121" s="5"/>
      <c r="AL121" s="5"/>
    </row>
    <row r="122" spans="8:38" x14ac:dyDescent="0.45">
      <c r="H122" s="5"/>
      <c r="I122" s="5"/>
      <c r="J122" s="5"/>
      <c r="K122" s="5"/>
      <c r="M122" s="18"/>
      <c r="P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J122" s="5"/>
      <c r="AL122" s="5"/>
    </row>
    <row r="123" spans="8:38" x14ac:dyDescent="0.45">
      <c r="H123" s="5"/>
      <c r="I123" s="5"/>
      <c r="J123" s="5"/>
      <c r="K123" s="5"/>
      <c r="M123" s="18"/>
      <c r="P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J123" s="5"/>
      <c r="AL123" s="5"/>
    </row>
    <row r="124" spans="8:38" x14ac:dyDescent="0.45">
      <c r="H124" s="5"/>
      <c r="I124" s="5"/>
      <c r="J124" s="5"/>
      <c r="K124" s="5"/>
      <c r="M124" s="18"/>
      <c r="P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J124" s="5"/>
      <c r="AL124" s="5"/>
    </row>
    <row r="125" spans="8:38" x14ac:dyDescent="0.45">
      <c r="H125" s="5"/>
      <c r="I125" s="5"/>
      <c r="J125" s="5"/>
      <c r="K125" s="5"/>
      <c r="M125" s="18"/>
      <c r="P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J125" s="5"/>
      <c r="AL125" s="5"/>
    </row>
    <row r="126" spans="8:38" x14ac:dyDescent="0.45">
      <c r="H126" s="5"/>
      <c r="I126" s="5"/>
      <c r="J126" s="5"/>
      <c r="K126" s="5"/>
      <c r="M126" s="18"/>
      <c r="P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J126" s="5"/>
      <c r="AL126" s="5"/>
    </row>
    <row r="127" spans="8:38" x14ac:dyDescent="0.45">
      <c r="H127" s="5"/>
      <c r="I127" s="5"/>
      <c r="J127" s="5"/>
      <c r="K127" s="5"/>
      <c r="M127" s="18"/>
      <c r="P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J127" s="5"/>
      <c r="AL127" s="5"/>
    </row>
    <row r="128" spans="8:38" x14ac:dyDescent="0.45">
      <c r="H128" s="5"/>
      <c r="I128" s="5"/>
      <c r="J128" s="5"/>
      <c r="K128" s="5"/>
      <c r="M128" s="18"/>
      <c r="P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J128" s="5"/>
      <c r="AL128" s="5"/>
    </row>
    <row r="129" spans="8:38" x14ac:dyDescent="0.45">
      <c r="H129" s="5"/>
      <c r="I129" s="5"/>
      <c r="J129" s="5"/>
      <c r="K129" s="5"/>
      <c r="M129" s="18"/>
      <c r="P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J129" s="5"/>
      <c r="AL129" s="5"/>
    </row>
    <row r="130" spans="8:38" x14ac:dyDescent="0.45">
      <c r="H130" s="5"/>
      <c r="I130" s="5"/>
      <c r="J130" s="5"/>
      <c r="K130" s="5"/>
      <c r="M130" s="18"/>
      <c r="P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J130" s="5"/>
      <c r="AL130" s="5"/>
    </row>
    <row r="131" spans="8:38" x14ac:dyDescent="0.45">
      <c r="H131" s="5"/>
      <c r="I131" s="5"/>
      <c r="J131" s="5"/>
      <c r="K131" s="5"/>
      <c r="M131" s="18"/>
      <c r="P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J131" s="5"/>
      <c r="AL131" s="5"/>
    </row>
    <row r="132" spans="8:38" x14ac:dyDescent="0.45">
      <c r="H132" s="5"/>
      <c r="I132" s="5"/>
      <c r="J132" s="5"/>
      <c r="K132" s="5"/>
      <c r="M132" s="18"/>
      <c r="P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J132" s="5"/>
      <c r="AL132" s="5"/>
    </row>
    <row r="133" spans="8:38" x14ac:dyDescent="0.45">
      <c r="H133" s="5"/>
      <c r="I133" s="5"/>
      <c r="J133" s="5"/>
      <c r="K133" s="5"/>
      <c r="M133" s="18"/>
      <c r="P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J133" s="5"/>
      <c r="AL133" s="5"/>
    </row>
    <row r="134" spans="8:38" x14ac:dyDescent="0.45">
      <c r="H134" s="5"/>
      <c r="I134" s="5"/>
      <c r="J134" s="5"/>
      <c r="K134" s="5"/>
      <c r="M134" s="18"/>
      <c r="P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J134" s="5"/>
      <c r="AL134" s="5"/>
    </row>
    <row r="135" spans="8:38" x14ac:dyDescent="0.45">
      <c r="H135" s="5"/>
      <c r="I135" s="5"/>
      <c r="J135" s="5"/>
      <c r="K135" s="5"/>
      <c r="M135" s="18"/>
      <c r="P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J135" s="5"/>
      <c r="AL135" s="5"/>
    </row>
    <row r="136" spans="8:38" x14ac:dyDescent="0.45">
      <c r="H136" s="5"/>
      <c r="I136" s="5"/>
      <c r="J136" s="5"/>
      <c r="K136" s="5"/>
      <c r="M136" s="18"/>
      <c r="P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J136" s="5"/>
      <c r="AL136" s="5"/>
    </row>
    <row r="137" spans="8:38" x14ac:dyDescent="0.45">
      <c r="H137" s="5"/>
      <c r="I137" s="5"/>
      <c r="J137" s="5"/>
      <c r="K137" s="5"/>
      <c r="M137" s="18"/>
      <c r="P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J137" s="5"/>
      <c r="AL137" s="5"/>
    </row>
    <row r="138" spans="8:38" x14ac:dyDescent="0.45">
      <c r="H138" s="5"/>
      <c r="I138" s="5"/>
      <c r="J138" s="5"/>
      <c r="K138" s="5"/>
      <c r="M138" s="18"/>
      <c r="P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J138" s="5"/>
      <c r="AL138" s="5"/>
    </row>
    <row r="139" spans="8:38" x14ac:dyDescent="0.45">
      <c r="H139" s="5"/>
      <c r="I139" s="5"/>
      <c r="J139" s="5"/>
      <c r="K139" s="5"/>
      <c r="M139" s="18"/>
      <c r="P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J139" s="5"/>
      <c r="AL139" s="5"/>
    </row>
    <row r="140" spans="8:38" x14ac:dyDescent="0.45">
      <c r="H140" s="5"/>
      <c r="I140" s="5"/>
      <c r="J140" s="5"/>
      <c r="K140" s="5"/>
      <c r="M140" s="18"/>
      <c r="P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J140" s="5"/>
      <c r="AL140" s="5"/>
    </row>
    <row r="141" spans="8:38" x14ac:dyDescent="0.45">
      <c r="H141" s="5"/>
      <c r="I141" s="5"/>
      <c r="J141" s="5"/>
      <c r="K141" s="5"/>
      <c r="M141" s="18"/>
      <c r="P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J141" s="5"/>
      <c r="AL141" s="5"/>
    </row>
  </sheetData>
  <conditionalFormatting sqref="AM1:AM3 AM16:AM31 AM37:AM1048576 AM33">
    <cfRule type="cellIs" dxfId="3" priority="3" operator="lessThan">
      <formula>0</formula>
    </cfRule>
  </conditionalFormatting>
  <conditionalFormatting sqref="AM4:AM15">
    <cfRule type="cellIs" dxfId="2" priority="2" operator="lessThan">
      <formula>0</formula>
    </cfRule>
  </conditionalFormatting>
  <conditionalFormatting sqref="AN34">
    <cfRule type="cellIs" dxfId="1" priority="1" operator="lessThan">
      <formula>0</formula>
    </cfRule>
  </conditionalFormatting>
  <printOptions gridLines="1"/>
  <pageMargins left="0.7" right="0.7" top="1.3958333333333333" bottom="0.75" header="0.3" footer="0.3"/>
  <pageSetup paperSize="5" scale="62" fitToHeight="0" orientation="landscape" r:id="rId1"/>
  <headerFooter>
    <oddHeader>&amp;C&amp;"-,Bold"&amp;14NORTH SHELBY WATER COMPANY
DEPRECIATION SCHEDULE 
SUMMARY SHEET
DECEMBER 31, 2021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AN140"/>
  <sheetViews>
    <sheetView topLeftCell="B1" zoomScale="90" zoomScaleNormal="90" workbookViewId="0">
      <selection activeCell="K15" sqref="K15"/>
    </sheetView>
  </sheetViews>
  <sheetFormatPr defaultRowHeight="14.25" x14ac:dyDescent="0.45"/>
  <cols>
    <col min="1" max="1" width="29.86328125" bestFit="1" customWidth="1"/>
    <col min="2" max="2" width="10.3984375" style="4" bestFit="1" customWidth="1"/>
    <col min="3" max="3" width="3.265625" style="2" bestFit="1" customWidth="1"/>
    <col min="4" max="4" width="3.73046875" style="2" bestFit="1" customWidth="1"/>
    <col min="5" max="5" width="2.73046875" style="2" bestFit="1" customWidth="1"/>
    <col min="6" max="7" width="1.73046875" customWidth="1"/>
    <col min="8" max="8" width="12.86328125" bestFit="1" customWidth="1"/>
    <col min="9" max="9" width="11.73046875" bestFit="1" customWidth="1"/>
    <col min="10" max="10" width="12.59765625" bestFit="1" customWidth="1"/>
    <col min="11" max="11" width="12.86328125" bestFit="1" customWidth="1"/>
    <col min="12" max="12" width="12" style="6" bestFit="1" customWidth="1"/>
    <col min="13" max="13" width="11.59765625" style="17" bestFit="1" customWidth="1"/>
    <col min="14" max="15" width="1.73046875" customWidth="1"/>
    <col min="16" max="16" width="12.86328125" bestFit="1" customWidth="1"/>
    <col min="17" max="17" width="5.86328125" bestFit="1" customWidth="1"/>
    <col min="18" max="18" width="12.86328125" hidden="1" customWidth="1"/>
    <col min="19" max="25" width="10.59765625" hidden="1" customWidth="1"/>
    <col min="26" max="26" width="11.265625" hidden="1" customWidth="1"/>
    <col min="27" max="28" width="9" hidden="1" customWidth="1"/>
    <col min="29" max="29" width="12.3984375" bestFit="1" customWidth="1"/>
    <col min="30" max="33" width="12.3984375" customWidth="1"/>
    <col min="34" max="34" width="11.1328125" style="6" bestFit="1" customWidth="1"/>
    <col min="35" max="35" width="13.1328125" style="6" bestFit="1" customWidth="1"/>
    <col min="36" max="36" width="2.73046875" customWidth="1"/>
    <col min="37" max="37" width="13.1328125" bestFit="1" customWidth="1"/>
    <col min="38" max="38" width="13.86328125" bestFit="1" customWidth="1"/>
    <col min="39" max="39" width="11.73046875" bestFit="1" customWidth="1"/>
    <col min="40" max="40" width="13.3984375" style="5" bestFit="1" customWidth="1"/>
  </cols>
  <sheetData>
    <row r="1" spans="1:40" s="1" customFormat="1" x14ac:dyDescent="0.45">
      <c r="B1" s="4"/>
      <c r="C1" s="2"/>
      <c r="D1" s="2"/>
      <c r="E1" s="2"/>
      <c r="H1" s="21" t="s">
        <v>0</v>
      </c>
      <c r="I1" s="21"/>
      <c r="J1" s="21"/>
      <c r="K1" s="21" t="s">
        <v>1</v>
      </c>
      <c r="L1" s="23">
        <v>2021</v>
      </c>
      <c r="M1" s="21" t="s">
        <v>16</v>
      </c>
      <c r="N1" s="21"/>
      <c r="O1" s="21"/>
      <c r="P1" s="21" t="s">
        <v>2</v>
      </c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2"/>
      <c r="AI1" s="23">
        <v>2021</v>
      </c>
      <c r="AJ1" s="21"/>
      <c r="AK1" s="1" t="s">
        <v>400</v>
      </c>
      <c r="AL1" s="21" t="s">
        <v>9</v>
      </c>
      <c r="AM1" s="21" t="s">
        <v>11</v>
      </c>
      <c r="AN1" s="56" t="s">
        <v>464</v>
      </c>
    </row>
    <row r="2" spans="1:40" s="1" customFormat="1" x14ac:dyDescent="0.45">
      <c r="B2" s="4"/>
      <c r="C2" s="2"/>
      <c r="D2" s="2"/>
      <c r="E2" s="2"/>
      <c r="H2" s="21" t="s">
        <v>3</v>
      </c>
      <c r="I2" s="21" t="s">
        <v>4</v>
      </c>
      <c r="J2" s="21" t="s">
        <v>5</v>
      </c>
      <c r="K2" s="21" t="s">
        <v>3</v>
      </c>
      <c r="L2" s="23" t="s">
        <v>399</v>
      </c>
      <c r="M2" s="21" t="s">
        <v>17</v>
      </c>
      <c r="N2" s="21"/>
      <c r="O2" s="21"/>
      <c r="P2" s="21" t="s">
        <v>6</v>
      </c>
      <c r="Q2" s="21"/>
      <c r="R2" s="21" t="s">
        <v>0</v>
      </c>
      <c r="S2" s="21">
        <v>2006</v>
      </c>
      <c r="T2" s="21">
        <v>2007</v>
      </c>
      <c r="U2" s="21">
        <v>2008</v>
      </c>
      <c r="V2" s="21">
        <v>2009</v>
      </c>
      <c r="W2" s="21">
        <v>2010</v>
      </c>
      <c r="X2" s="21">
        <v>2011</v>
      </c>
      <c r="Y2" s="21">
        <v>2012</v>
      </c>
      <c r="Z2" s="21">
        <v>2013</v>
      </c>
      <c r="AA2" s="21">
        <v>2014</v>
      </c>
      <c r="AB2" s="21">
        <v>2015</v>
      </c>
      <c r="AC2" s="21">
        <v>2016</v>
      </c>
      <c r="AD2" s="21">
        <v>2017</v>
      </c>
      <c r="AE2" s="21">
        <v>2018</v>
      </c>
      <c r="AF2" s="21">
        <v>2019</v>
      </c>
      <c r="AG2" s="21">
        <v>2020</v>
      </c>
      <c r="AH2" s="23">
        <v>2021</v>
      </c>
      <c r="AI2" s="23" t="s">
        <v>5</v>
      </c>
      <c r="AJ2" s="21"/>
      <c r="AK2" s="1" t="s">
        <v>401</v>
      </c>
      <c r="AL2" s="21" t="s">
        <v>10</v>
      </c>
      <c r="AM2" s="21" t="s">
        <v>6</v>
      </c>
      <c r="AN2" s="56" t="s">
        <v>465</v>
      </c>
    </row>
    <row r="3" spans="1:40" x14ac:dyDescent="0.45">
      <c r="A3" s="3" t="s">
        <v>350</v>
      </c>
      <c r="B3" s="28" t="s">
        <v>17</v>
      </c>
      <c r="C3" s="29" t="s">
        <v>20</v>
      </c>
    </row>
    <row r="4" spans="1:40" x14ac:dyDescent="0.45">
      <c r="A4" s="25" t="s">
        <v>387</v>
      </c>
      <c r="B4" s="26">
        <v>37412</v>
      </c>
      <c r="C4" s="27">
        <v>5</v>
      </c>
      <c r="D4" s="4" t="s">
        <v>12</v>
      </c>
      <c r="E4" s="4" t="s">
        <v>13</v>
      </c>
      <c r="H4" s="24">
        <v>515</v>
      </c>
      <c r="I4" s="5"/>
      <c r="J4" s="5"/>
      <c r="K4" s="5"/>
      <c r="L4" s="14"/>
      <c r="M4" s="70"/>
      <c r="P4" s="5">
        <f>+K4</f>
        <v>0</v>
      </c>
      <c r="R4" s="13">
        <v>406.85</v>
      </c>
      <c r="S4" s="13">
        <v>72.099999999999994</v>
      </c>
      <c r="T4" s="13">
        <v>36.049999999999997</v>
      </c>
      <c r="U4" s="13">
        <v>0</v>
      </c>
      <c r="V4" s="13">
        <v>0</v>
      </c>
      <c r="W4" s="13">
        <v>0</v>
      </c>
      <c r="X4" s="13">
        <v>0</v>
      </c>
      <c r="Y4" s="13">
        <v>0</v>
      </c>
      <c r="Z4" s="13">
        <v>0</v>
      </c>
      <c r="AA4" s="13">
        <v>0</v>
      </c>
      <c r="AB4" s="13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6">
        <f>+IF(P4-AG4-S4-R4-T4-U4-V4-W4-X4-Y4-Z4-AA4-AB4-AC4-AD4-AE4-AF4&gt;1,ROUND(P4/C4,2),0)</f>
        <v>0</v>
      </c>
      <c r="AI4" s="14"/>
      <c r="AJ4" s="5"/>
      <c r="AK4" s="5">
        <f>+AL4-AI4-AH4</f>
        <v>515</v>
      </c>
      <c r="AL4" s="5">
        <f t="shared" ref="AL4:AL10" si="0">SUM(R4:AI4)</f>
        <v>515</v>
      </c>
      <c r="AM4" s="11">
        <f t="shared" ref="AM4:AM30" si="1">+P4-AL4</f>
        <v>-515</v>
      </c>
      <c r="AN4" s="5">
        <f>IF(AM4=0,AL4,0)</f>
        <v>0</v>
      </c>
    </row>
    <row r="5" spans="1:40" x14ac:dyDescent="0.45">
      <c r="A5" s="25" t="s">
        <v>388</v>
      </c>
      <c r="B5" s="26">
        <v>37466</v>
      </c>
      <c r="C5" s="27">
        <v>5</v>
      </c>
      <c r="D5" s="4" t="s">
        <v>12</v>
      </c>
      <c r="E5" s="4" t="s">
        <v>13</v>
      </c>
      <c r="H5" s="24">
        <v>201.34</v>
      </c>
      <c r="I5" s="5"/>
      <c r="J5" s="5">
        <v>201.34</v>
      </c>
      <c r="K5" s="5"/>
      <c r="L5" s="14"/>
      <c r="M5" s="70">
        <v>2019</v>
      </c>
      <c r="P5" s="5">
        <f t="shared" ref="P5:P30" si="2">+K5</f>
        <v>0</v>
      </c>
      <c r="R5" s="13">
        <v>159.06</v>
      </c>
      <c r="S5" s="13">
        <v>28.19</v>
      </c>
      <c r="T5" s="13">
        <v>14.09</v>
      </c>
      <c r="U5" s="13">
        <v>0</v>
      </c>
      <c r="V5" s="13">
        <v>0</v>
      </c>
      <c r="W5" s="13">
        <v>0</v>
      </c>
      <c r="X5" s="13">
        <v>0</v>
      </c>
      <c r="Y5" s="13">
        <v>0</v>
      </c>
      <c r="Z5" s="13">
        <v>0</v>
      </c>
      <c r="AA5" s="13">
        <v>0</v>
      </c>
      <c r="AB5" s="13">
        <v>0</v>
      </c>
      <c r="AC5" s="5">
        <v>0</v>
      </c>
      <c r="AD5" s="5">
        <v>0</v>
      </c>
      <c r="AE5" s="5">
        <v>0</v>
      </c>
      <c r="AF5" s="84">
        <v>-201.34</v>
      </c>
      <c r="AG5" s="5">
        <v>0</v>
      </c>
      <c r="AH5" s="6">
        <f t="shared" ref="AH5:AH17" si="3">+IF(P5-AG5-S5-R5-T5-U5-V5-W5-X5-Y5-Z5-AA5-AB5-AC5-AD5-AE5-AF5&gt;1,ROUND(P5/C5,2),0)</f>
        <v>0</v>
      </c>
      <c r="AI5" s="14"/>
      <c r="AJ5" s="5"/>
      <c r="AK5" s="5">
        <f t="shared" ref="AK5:AK30" si="4">+AL5-AI5-AH5</f>
        <v>0</v>
      </c>
      <c r="AL5" s="5">
        <f t="shared" si="0"/>
        <v>0</v>
      </c>
      <c r="AM5" s="11">
        <f t="shared" si="1"/>
        <v>0</v>
      </c>
      <c r="AN5" s="5">
        <f t="shared" ref="AN5:AN30" si="5">IF(AM5=0,AL5,0)</f>
        <v>0</v>
      </c>
    </row>
    <row r="6" spans="1:40" x14ac:dyDescent="0.45">
      <c r="A6" s="25" t="s">
        <v>389</v>
      </c>
      <c r="B6" s="26">
        <v>37504</v>
      </c>
      <c r="C6" s="27">
        <v>5</v>
      </c>
      <c r="D6" s="4" t="s">
        <v>12</v>
      </c>
      <c r="E6" s="4" t="s">
        <v>13</v>
      </c>
      <c r="H6" s="24">
        <v>619.95000000000005</v>
      </c>
      <c r="I6" s="5"/>
      <c r="J6" s="5"/>
      <c r="K6" s="5"/>
      <c r="L6" s="14"/>
      <c r="M6" s="70"/>
      <c r="P6" s="5">
        <f t="shared" si="2"/>
        <v>0</v>
      </c>
      <c r="R6" s="13">
        <v>489.76</v>
      </c>
      <c r="S6" s="13">
        <v>86.79</v>
      </c>
      <c r="T6" s="13">
        <v>43.4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>
        <v>0</v>
      </c>
      <c r="AB6" s="13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6">
        <f t="shared" si="3"/>
        <v>0</v>
      </c>
      <c r="AI6" s="14"/>
      <c r="AJ6" s="5"/>
      <c r="AK6" s="5">
        <f t="shared" si="4"/>
        <v>619.94999999999993</v>
      </c>
      <c r="AL6" s="5">
        <f t="shared" si="0"/>
        <v>619.94999999999993</v>
      </c>
      <c r="AM6" s="11">
        <f t="shared" si="1"/>
        <v>-619.94999999999993</v>
      </c>
      <c r="AN6" s="5">
        <f t="shared" si="5"/>
        <v>0</v>
      </c>
    </row>
    <row r="7" spans="1:40" x14ac:dyDescent="0.45">
      <c r="A7" s="25" t="s">
        <v>313</v>
      </c>
      <c r="B7" s="26">
        <v>37889</v>
      </c>
      <c r="C7" s="27">
        <v>10</v>
      </c>
      <c r="D7" s="4" t="s">
        <v>12</v>
      </c>
      <c r="E7" s="4" t="s">
        <v>13</v>
      </c>
      <c r="H7" s="24">
        <v>12000</v>
      </c>
      <c r="I7" s="5"/>
      <c r="J7" s="5"/>
      <c r="K7" s="5"/>
      <c r="L7" s="14"/>
      <c r="M7" s="70"/>
      <c r="P7" s="5">
        <f t="shared" si="2"/>
        <v>0</v>
      </c>
      <c r="R7" s="13">
        <v>3000</v>
      </c>
      <c r="S7" s="13">
        <v>1200</v>
      </c>
      <c r="T7" s="13">
        <v>1200</v>
      </c>
      <c r="U7" s="13">
        <v>1200</v>
      </c>
      <c r="V7" s="13">
        <v>1200</v>
      </c>
      <c r="W7" s="13">
        <v>1200</v>
      </c>
      <c r="X7" s="13">
        <v>1200</v>
      </c>
      <c r="Y7" s="13">
        <v>1200</v>
      </c>
      <c r="Z7" s="13">
        <v>600</v>
      </c>
      <c r="AA7" s="13">
        <v>0</v>
      </c>
      <c r="AB7" s="13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6">
        <f t="shared" si="3"/>
        <v>0</v>
      </c>
      <c r="AI7" s="14"/>
      <c r="AJ7" s="5"/>
      <c r="AK7" s="5">
        <f t="shared" si="4"/>
        <v>12000</v>
      </c>
      <c r="AL7" s="5">
        <f t="shared" si="0"/>
        <v>12000</v>
      </c>
      <c r="AM7" s="11">
        <f t="shared" si="1"/>
        <v>-12000</v>
      </c>
      <c r="AN7" s="5">
        <f t="shared" si="5"/>
        <v>0</v>
      </c>
    </row>
    <row r="8" spans="1:40" x14ac:dyDescent="0.45">
      <c r="A8" s="25" t="s">
        <v>390</v>
      </c>
      <c r="B8" s="26"/>
      <c r="C8" s="27">
        <v>10</v>
      </c>
      <c r="D8" s="4" t="s">
        <v>12</v>
      </c>
      <c r="E8" s="4" t="s">
        <v>13</v>
      </c>
      <c r="H8" s="24">
        <v>999</v>
      </c>
      <c r="I8" s="5"/>
      <c r="J8" s="5"/>
      <c r="K8" s="5"/>
      <c r="L8" s="14"/>
      <c r="M8" s="70"/>
      <c r="P8" s="5">
        <f t="shared" si="2"/>
        <v>0</v>
      </c>
      <c r="R8" s="13">
        <v>249.75</v>
      </c>
      <c r="S8" s="13">
        <v>99.9</v>
      </c>
      <c r="T8" s="13">
        <v>99.9</v>
      </c>
      <c r="U8" s="13">
        <v>99.9</v>
      </c>
      <c r="V8" s="13">
        <v>99.9</v>
      </c>
      <c r="W8" s="13">
        <v>99.9</v>
      </c>
      <c r="X8" s="13">
        <v>99.9</v>
      </c>
      <c r="Y8" s="13">
        <v>99.9</v>
      </c>
      <c r="Z8" s="13">
        <v>49.95</v>
      </c>
      <c r="AA8" s="13">
        <v>0</v>
      </c>
      <c r="AB8" s="13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6">
        <f t="shared" si="3"/>
        <v>0</v>
      </c>
      <c r="AI8" s="14"/>
      <c r="AJ8" s="5"/>
      <c r="AK8" s="5">
        <f t="shared" si="4"/>
        <v>998.99999999999989</v>
      </c>
      <c r="AL8" s="5">
        <f t="shared" si="0"/>
        <v>998.99999999999989</v>
      </c>
      <c r="AM8" s="11">
        <f t="shared" si="1"/>
        <v>-998.99999999999989</v>
      </c>
      <c r="AN8" s="5">
        <f t="shared" si="5"/>
        <v>0</v>
      </c>
    </row>
    <row r="9" spans="1:40" x14ac:dyDescent="0.45">
      <c r="A9" s="25" t="s">
        <v>391</v>
      </c>
      <c r="B9" s="26">
        <v>38187</v>
      </c>
      <c r="C9" s="27">
        <v>7</v>
      </c>
      <c r="D9" s="4" t="s">
        <v>12</v>
      </c>
      <c r="E9" s="4" t="s">
        <v>13</v>
      </c>
      <c r="H9" s="24">
        <v>5950</v>
      </c>
      <c r="I9" s="5"/>
      <c r="J9" s="5"/>
      <c r="K9" s="5"/>
      <c r="L9" s="14"/>
      <c r="M9" s="70"/>
      <c r="P9" s="5">
        <f t="shared" si="2"/>
        <v>0</v>
      </c>
      <c r="R9" s="13">
        <v>1275</v>
      </c>
      <c r="S9" s="13">
        <v>850</v>
      </c>
      <c r="T9" s="13">
        <v>850</v>
      </c>
      <c r="U9" s="13">
        <v>850</v>
      </c>
      <c r="V9" s="13">
        <v>850</v>
      </c>
      <c r="W9" s="13">
        <v>850</v>
      </c>
      <c r="X9" s="13">
        <v>425</v>
      </c>
      <c r="Y9" s="13">
        <v>0</v>
      </c>
      <c r="Z9" s="13">
        <v>0</v>
      </c>
      <c r="AA9" s="13">
        <v>0</v>
      </c>
      <c r="AB9" s="13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6">
        <f t="shared" si="3"/>
        <v>0</v>
      </c>
      <c r="AI9" s="14"/>
      <c r="AJ9" s="5"/>
      <c r="AK9" s="5">
        <f t="shared" si="4"/>
        <v>5950</v>
      </c>
      <c r="AL9" s="5">
        <f t="shared" si="0"/>
        <v>5950</v>
      </c>
      <c r="AM9" s="11">
        <f t="shared" si="1"/>
        <v>-5950</v>
      </c>
      <c r="AN9" s="5">
        <f t="shared" si="5"/>
        <v>0</v>
      </c>
    </row>
    <row r="10" spans="1:40" x14ac:dyDescent="0.45">
      <c r="A10" s="25" t="s">
        <v>392</v>
      </c>
      <c r="B10" s="26">
        <v>38325</v>
      </c>
      <c r="C10" s="27">
        <v>7</v>
      </c>
      <c r="D10" s="4" t="s">
        <v>12</v>
      </c>
      <c r="E10" s="4" t="s">
        <v>13</v>
      </c>
      <c r="H10" s="24">
        <v>495.01</v>
      </c>
      <c r="I10" s="5"/>
      <c r="J10" s="5"/>
      <c r="K10" s="5"/>
      <c r="L10" s="14"/>
      <c r="M10" s="70"/>
      <c r="P10" s="5">
        <f t="shared" si="2"/>
        <v>0</v>
      </c>
      <c r="R10" s="13">
        <v>106.08</v>
      </c>
      <c r="S10" s="13">
        <v>70.72</v>
      </c>
      <c r="T10" s="13">
        <v>70.72</v>
      </c>
      <c r="U10" s="13">
        <v>70.72</v>
      </c>
      <c r="V10" s="13">
        <v>70.72</v>
      </c>
      <c r="W10" s="13">
        <v>70.72</v>
      </c>
      <c r="X10" s="13">
        <v>35.33</v>
      </c>
      <c r="Y10" s="13">
        <v>0</v>
      </c>
      <c r="Z10" s="13">
        <v>0</v>
      </c>
      <c r="AA10" s="13">
        <v>0</v>
      </c>
      <c r="AB10" s="13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6">
        <f t="shared" si="3"/>
        <v>0</v>
      </c>
      <c r="AI10" s="14"/>
      <c r="AJ10" s="5"/>
      <c r="AK10" s="5">
        <f t="shared" si="4"/>
        <v>495.01000000000005</v>
      </c>
      <c r="AL10" s="5">
        <f t="shared" si="0"/>
        <v>495.01000000000005</v>
      </c>
      <c r="AM10" s="11">
        <f t="shared" si="1"/>
        <v>-495.01000000000005</v>
      </c>
      <c r="AN10" s="5">
        <f t="shared" si="5"/>
        <v>0</v>
      </c>
    </row>
    <row r="11" spans="1:40" x14ac:dyDescent="0.45">
      <c r="A11" s="25" t="s">
        <v>393</v>
      </c>
      <c r="B11" s="26">
        <v>38325</v>
      </c>
      <c r="C11" s="27">
        <v>7</v>
      </c>
      <c r="D11" s="4" t="s">
        <v>12</v>
      </c>
      <c r="E11" s="4" t="s">
        <v>13</v>
      </c>
      <c r="H11" s="24">
        <v>1253.4100000000001</v>
      </c>
      <c r="I11" s="5"/>
      <c r="J11" s="5"/>
      <c r="K11" s="5"/>
      <c r="L11" s="14"/>
      <c r="M11" s="70"/>
      <c r="P11" s="5">
        <f t="shared" si="2"/>
        <v>0</v>
      </c>
      <c r="R11" s="13">
        <v>268.58999999999997</v>
      </c>
      <c r="S11" s="13">
        <v>179.06</v>
      </c>
      <c r="T11" s="13">
        <v>179.06</v>
      </c>
      <c r="U11" s="13">
        <v>179.06</v>
      </c>
      <c r="V11" s="13">
        <v>179.06</v>
      </c>
      <c r="W11" s="13">
        <v>179.06</v>
      </c>
      <c r="X11" s="13">
        <v>89.52</v>
      </c>
      <c r="Y11" s="13">
        <v>0</v>
      </c>
      <c r="Z11" s="13">
        <v>0</v>
      </c>
      <c r="AA11" s="13">
        <v>0</v>
      </c>
      <c r="AB11" s="13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6">
        <f t="shared" si="3"/>
        <v>0</v>
      </c>
      <c r="AI11" s="14"/>
      <c r="AJ11" s="5"/>
      <c r="AK11" s="5">
        <f t="shared" si="4"/>
        <v>1253.4099999999999</v>
      </c>
      <c r="AL11" s="5">
        <f t="shared" ref="AL11:AL30" si="6">SUM(R11:AI11)</f>
        <v>1253.4099999999999</v>
      </c>
      <c r="AM11" s="11">
        <f t="shared" si="1"/>
        <v>-1253.4099999999999</v>
      </c>
      <c r="AN11" s="5">
        <f t="shared" si="5"/>
        <v>0</v>
      </c>
    </row>
    <row r="12" spans="1:40" x14ac:dyDescent="0.45">
      <c r="A12" s="25" t="s">
        <v>394</v>
      </c>
      <c r="B12" s="26">
        <v>38434</v>
      </c>
      <c r="C12" s="27">
        <v>7</v>
      </c>
      <c r="D12" s="4" t="s">
        <v>12</v>
      </c>
      <c r="E12" s="4" t="s">
        <v>13</v>
      </c>
      <c r="H12" s="24">
        <v>5500</v>
      </c>
      <c r="I12" s="5"/>
      <c r="J12" s="5">
        <v>5500</v>
      </c>
      <c r="K12" s="5"/>
      <c r="L12" s="14"/>
      <c r="M12" s="70" t="s">
        <v>445</v>
      </c>
      <c r="P12" s="5">
        <f t="shared" si="2"/>
        <v>0</v>
      </c>
      <c r="R12" s="13">
        <v>392.86</v>
      </c>
      <c r="S12" s="13">
        <v>785.71</v>
      </c>
      <c r="T12" s="13">
        <v>785.71</v>
      </c>
      <c r="U12" s="13">
        <v>785.71</v>
      </c>
      <c r="V12" s="13">
        <v>785.71</v>
      </c>
      <c r="W12" s="13">
        <v>785.71</v>
      </c>
      <c r="X12" s="13">
        <v>785.71</v>
      </c>
      <c r="Y12" s="13">
        <v>392.88</v>
      </c>
      <c r="Z12" s="13">
        <v>-5500</v>
      </c>
      <c r="AA12" s="13">
        <v>0</v>
      </c>
      <c r="AB12" s="13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6">
        <f t="shared" si="3"/>
        <v>0</v>
      </c>
      <c r="AI12" s="14"/>
      <c r="AJ12" s="5"/>
      <c r="AK12" s="5">
        <f t="shared" si="4"/>
        <v>0</v>
      </c>
      <c r="AL12" s="5">
        <f t="shared" si="6"/>
        <v>0</v>
      </c>
      <c r="AM12" s="11">
        <f t="shared" si="1"/>
        <v>0</v>
      </c>
      <c r="AN12" s="5">
        <f t="shared" si="5"/>
        <v>0</v>
      </c>
    </row>
    <row r="13" spans="1:40" x14ac:dyDescent="0.45">
      <c r="A13" s="25" t="s">
        <v>395</v>
      </c>
      <c r="B13" s="26">
        <v>38456</v>
      </c>
      <c r="C13" s="27">
        <v>7</v>
      </c>
      <c r="D13" s="4" t="s">
        <v>12</v>
      </c>
      <c r="E13" s="4" t="s">
        <v>13</v>
      </c>
      <c r="H13" s="24">
        <v>155.85</v>
      </c>
      <c r="I13" s="5"/>
      <c r="J13" s="5"/>
      <c r="K13" s="5"/>
      <c r="L13" s="14"/>
      <c r="M13" s="70"/>
      <c r="P13" s="5">
        <f t="shared" si="2"/>
        <v>0</v>
      </c>
      <c r="R13" s="13">
        <v>11.13</v>
      </c>
      <c r="S13" s="13">
        <v>22.26</v>
      </c>
      <c r="T13" s="13">
        <v>22.26</v>
      </c>
      <c r="U13" s="13">
        <v>22.26</v>
      </c>
      <c r="V13" s="13">
        <v>22.26</v>
      </c>
      <c r="W13" s="13">
        <v>22.26</v>
      </c>
      <c r="X13" s="13">
        <v>22.26</v>
      </c>
      <c r="Y13" s="13">
        <v>11.16</v>
      </c>
      <c r="Z13" s="13">
        <v>0</v>
      </c>
      <c r="AA13" s="13">
        <v>0</v>
      </c>
      <c r="AB13" s="13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6">
        <f t="shared" si="3"/>
        <v>0</v>
      </c>
      <c r="AI13" s="14"/>
      <c r="AJ13" s="5"/>
      <c r="AK13" s="5">
        <f t="shared" si="4"/>
        <v>155.85000000000002</v>
      </c>
      <c r="AL13" s="5">
        <f t="shared" si="6"/>
        <v>155.85000000000002</v>
      </c>
      <c r="AM13" s="11">
        <f t="shared" si="1"/>
        <v>-155.85000000000002</v>
      </c>
      <c r="AN13" s="5">
        <f t="shared" si="5"/>
        <v>0</v>
      </c>
    </row>
    <row r="14" spans="1:40" x14ac:dyDescent="0.45">
      <c r="A14" s="26" t="s">
        <v>396</v>
      </c>
      <c r="B14" s="26">
        <v>38615</v>
      </c>
      <c r="C14" s="27">
        <v>7</v>
      </c>
      <c r="D14" s="4" t="s">
        <v>12</v>
      </c>
      <c r="E14" s="4" t="s">
        <v>13</v>
      </c>
      <c r="H14" s="24">
        <v>766.67</v>
      </c>
      <c r="I14" s="5"/>
      <c r="J14" s="5"/>
      <c r="K14" s="5"/>
      <c r="L14" s="14"/>
      <c r="M14" s="70"/>
      <c r="P14" s="5">
        <f t="shared" si="2"/>
        <v>0</v>
      </c>
      <c r="R14" s="13">
        <v>54.79</v>
      </c>
      <c r="S14" s="13">
        <v>109.52</v>
      </c>
      <c r="T14" s="13">
        <v>109.52</v>
      </c>
      <c r="U14" s="13">
        <v>109.52</v>
      </c>
      <c r="V14" s="13">
        <v>109.52</v>
      </c>
      <c r="W14" s="13">
        <v>109.52</v>
      </c>
      <c r="X14" s="13">
        <v>109.52</v>
      </c>
      <c r="Y14" s="13">
        <v>54.76</v>
      </c>
      <c r="Z14" s="13">
        <v>0</v>
      </c>
      <c r="AA14" s="13">
        <v>0</v>
      </c>
      <c r="AB14" s="13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6">
        <f t="shared" si="3"/>
        <v>0</v>
      </c>
      <c r="AI14" s="14"/>
      <c r="AJ14" s="5"/>
      <c r="AK14" s="5">
        <f t="shared" si="4"/>
        <v>766.67</v>
      </c>
      <c r="AL14" s="5">
        <f t="shared" si="6"/>
        <v>766.67</v>
      </c>
      <c r="AM14" s="11">
        <f t="shared" si="1"/>
        <v>-766.67</v>
      </c>
      <c r="AN14" s="5">
        <f t="shared" si="5"/>
        <v>0</v>
      </c>
    </row>
    <row r="15" spans="1:40" x14ac:dyDescent="0.45">
      <c r="A15" s="25" t="s">
        <v>397</v>
      </c>
      <c r="B15" s="26">
        <v>41383</v>
      </c>
      <c r="C15" s="27">
        <v>7</v>
      </c>
      <c r="D15" s="4" t="s">
        <v>12</v>
      </c>
      <c r="E15" s="4" t="s">
        <v>13</v>
      </c>
      <c r="H15" s="24">
        <v>5194</v>
      </c>
      <c r="I15" s="5"/>
      <c r="J15" s="5"/>
      <c r="K15" s="5"/>
      <c r="L15" s="14"/>
      <c r="M15" s="70"/>
      <c r="P15" s="5">
        <f t="shared" si="2"/>
        <v>0</v>
      </c>
      <c r="R15" s="13"/>
      <c r="S15" s="13"/>
      <c r="T15" s="13"/>
      <c r="U15" s="13"/>
      <c r="V15" s="13"/>
      <c r="W15" s="13"/>
      <c r="X15" s="13"/>
      <c r="Y15" s="13"/>
      <c r="Z15" s="13">
        <v>371</v>
      </c>
      <c r="AA15" s="13">
        <v>742</v>
      </c>
      <c r="AB15" s="13">
        <v>742</v>
      </c>
      <c r="AC15" s="5">
        <v>742</v>
      </c>
      <c r="AD15" s="5">
        <v>742</v>
      </c>
      <c r="AE15" s="5">
        <v>742</v>
      </c>
      <c r="AF15" s="5">
        <v>742</v>
      </c>
      <c r="AG15" s="5">
        <v>371</v>
      </c>
      <c r="AH15" s="6">
        <f t="shared" si="3"/>
        <v>0</v>
      </c>
      <c r="AI15" s="14"/>
      <c r="AJ15" s="5"/>
      <c r="AK15" s="5">
        <f t="shared" si="4"/>
        <v>5194</v>
      </c>
      <c r="AL15" s="5">
        <f t="shared" si="6"/>
        <v>5194</v>
      </c>
      <c r="AM15" s="11">
        <f t="shared" si="1"/>
        <v>-5194</v>
      </c>
      <c r="AN15" s="5">
        <f t="shared" si="5"/>
        <v>0</v>
      </c>
    </row>
    <row r="16" spans="1:40" x14ac:dyDescent="0.45">
      <c r="A16" s="25" t="s">
        <v>398</v>
      </c>
      <c r="B16" s="26">
        <v>42486</v>
      </c>
      <c r="C16" s="27">
        <v>7</v>
      </c>
      <c r="D16" s="4" t="s">
        <v>12</v>
      </c>
      <c r="E16" s="4" t="s">
        <v>13</v>
      </c>
      <c r="H16" s="24">
        <v>87344</v>
      </c>
      <c r="I16" s="5"/>
      <c r="J16" s="5"/>
      <c r="K16" s="5">
        <f t="shared" ref="K16:K30" si="7">+H16+I16-J16</f>
        <v>87344</v>
      </c>
      <c r="L16" s="14"/>
      <c r="M16" s="70"/>
      <c r="P16" s="5">
        <f t="shared" si="2"/>
        <v>87344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5">
        <v>6239</v>
      </c>
      <c r="AD16" s="5">
        <v>12477.71</v>
      </c>
      <c r="AE16" s="5">
        <v>12477.71</v>
      </c>
      <c r="AF16" s="5">
        <v>12477.71</v>
      </c>
      <c r="AG16" s="5">
        <v>12477.71</v>
      </c>
      <c r="AH16" s="6">
        <f t="shared" si="3"/>
        <v>12477.71</v>
      </c>
      <c r="AI16" s="14"/>
      <c r="AJ16" s="5"/>
      <c r="AK16" s="5">
        <f t="shared" si="4"/>
        <v>56149.839999999989</v>
      </c>
      <c r="AL16" s="5">
        <f t="shared" si="6"/>
        <v>68627.549999999988</v>
      </c>
      <c r="AM16" s="11">
        <f t="shared" si="1"/>
        <v>18716.450000000012</v>
      </c>
      <c r="AN16" s="5">
        <f t="shared" si="5"/>
        <v>0</v>
      </c>
    </row>
    <row r="17" spans="1:40" x14ac:dyDescent="0.45">
      <c r="A17" s="25" t="s">
        <v>463</v>
      </c>
      <c r="B17" s="26">
        <v>42917</v>
      </c>
      <c r="C17" s="27">
        <v>5</v>
      </c>
      <c r="D17" s="4" t="s">
        <v>12</v>
      </c>
      <c r="E17" s="4" t="s">
        <v>13</v>
      </c>
      <c r="H17" s="24">
        <v>9515.27</v>
      </c>
      <c r="I17" s="5"/>
      <c r="J17" s="5"/>
      <c r="K17" s="5">
        <f t="shared" si="7"/>
        <v>9515.27</v>
      </c>
      <c r="L17" s="14"/>
      <c r="M17" s="70"/>
      <c r="P17" s="5">
        <f t="shared" si="2"/>
        <v>9515.27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5"/>
      <c r="AD17" s="5">
        <v>951.53</v>
      </c>
      <c r="AE17" s="5">
        <v>1903.05</v>
      </c>
      <c r="AF17" s="5">
        <v>1903.05</v>
      </c>
      <c r="AG17" s="5">
        <v>1903.05</v>
      </c>
      <c r="AH17" s="6">
        <f t="shared" si="3"/>
        <v>1903.05</v>
      </c>
      <c r="AI17" s="14"/>
      <c r="AJ17" s="5"/>
      <c r="AK17" s="5">
        <f t="shared" si="4"/>
        <v>6660.6799999999994</v>
      </c>
      <c r="AL17" s="5">
        <f t="shared" si="6"/>
        <v>8563.73</v>
      </c>
      <c r="AM17" s="11">
        <f t="shared" si="1"/>
        <v>951.54000000000087</v>
      </c>
      <c r="AN17" s="5">
        <f t="shared" si="5"/>
        <v>0</v>
      </c>
    </row>
    <row r="18" spans="1:40" x14ac:dyDescent="0.45">
      <c r="A18" s="25" t="s">
        <v>514</v>
      </c>
      <c r="B18" s="26">
        <v>44340</v>
      </c>
      <c r="C18" s="27">
        <v>7</v>
      </c>
      <c r="D18" s="4" t="s">
        <v>12</v>
      </c>
      <c r="E18" s="4" t="s">
        <v>13</v>
      </c>
      <c r="H18" s="24"/>
      <c r="I18" s="5">
        <v>62852.7</v>
      </c>
      <c r="J18" s="5"/>
      <c r="K18" s="5">
        <f t="shared" si="7"/>
        <v>62852.7</v>
      </c>
      <c r="L18" s="14"/>
      <c r="M18" s="70"/>
      <c r="P18" s="5">
        <f t="shared" si="2"/>
        <v>62852.7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6">
        <f>+IF(P18-AG18-S18-R18-T18-U18-V18-W18-X18-Y18-Z18-AA18-AB18-AC18-AD18-AE18-AF18&gt;1,ROUND(P18/C18,2),0)/2</f>
        <v>4489.4799999999996</v>
      </c>
      <c r="AI18" s="14"/>
      <c r="AJ18" s="5"/>
      <c r="AK18" s="5">
        <f t="shared" si="4"/>
        <v>0</v>
      </c>
      <c r="AL18" s="5">
        <f t="shared" si="6"/>
        <v>4489.4799999999996</v>
      </c>
      <c r="AM18" s="11">
        <f t="shared" si="1"/>
        <v>58363.22</v>
      </c>
      <c r="AN18" s="5">
        <f t="shared" si="5"/>
        <v>0</v>
      </c>
    </row>
    <row r="19" spans="1:40" x14ac:dyDescent="0.45">
      <c r="A19" s="25"/>
      <c r="B19" s="26"/>
      <c r="C19" s="27"/>
      <c r="D19" s="4" t="s">
        <v>12</v>
      </c>
      <c r="E19" s="4" t="s">
        <v>13</v>
      </c>
      <c r="H19" s="24"/>
      <c r="I19" s="5"/>
      <c r="J19" s="5"/>
      <c r="K19" s="5">
        <f t="shared" si="7"/>
        <v>0</v>
      </c>
      <c r="L19" s="14"/>
      <c r="M19" s="70"/>
      <c r="P19" s="5">
        <f t="shared" si="2"/>
        <v>0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6">
        <f t="shared" ref="AH19:AH30" si="8">+IF(P19-AG19-S19-R19-T19-U19-V19-W19-X19-Y19-Z19-AA19-AB19-AC19-AD19-AE19-AF19&gt;1,ROUND(P19/C19,2),0)/2</f>
        <v>0</v>
      </c>
      <c r="AI19" s="14"/>
      <c r="AJ19" s="5"/>
      <c r="AK19" s="5">
        <f t="shared" si="4"/>
        <v>0</v>
      </c>
      <c r="AL19" s="5">
        <f t="shared" si="6"/>
        <v>0</v>
      </c>
      <c r="AM19" s="11">
        <f t="shared" si="1"/>
        <v>0</v>
      </c>
      <c r="AN19" s="5">
        <f t="shared" si="5"/>
        <v>0</v>
      </c>
    </row>
    <row r="20" spans="1:40" x14ac:dyDescent="0.45">
      <c r="A20" s="25"/>
      <c r="B20" s="26"/>
      <c r="C20" s="27"/>
      <c r="D20" s="4" t="s">
        <v>12</v>
      </c>
      <c r="E20" s="4" t="s">
        <v>13</v>
      </c>
      <c r="H20" s="24"/>
      <c r="I20" s="5"/>
      <c r="J20" s="5"/>
      <c r="K20" s="5">
        <f t="shared" si="7"/>
        <v>0</v>
      </c>
      <c r="L20" s="14"/>
      <c r="M20" s="70"/>
      <c r="P20" s="5">
        <f t="shared" si="2"/>
        <v>0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6">
        <f t="shared" si="8"/>
        <v>0</v>
      </c>
      <c r="AI20" s="14"/>
      <c r="AJ20" s="5"/>
      <c r="AK20" s="5">
        <f t="shared" si="4"/>
        <v>0</v>
      </c>
      <c r="AL20" s="5">
        <f t="shared" si="6"/>
        <v>0</v>
      </c>
      <c r="AM20" s="11">
        <f t="shared" si="1"/>
        <v>0</v>
      </c>
      <c r="AN20" s="5">
        <f t="shared" si="5"/>
        <v>0</v>
      </c>
    </row>
    <row r="21" spans="1:40" x14ac:dyDescent="0.45">
      <c r="A21" s="25"/>
      <c r="B21" s="26"/>
      <c r="C21" s="27"/>
      <c r="D21" s="4" t="s">
        <v>12</v>
      </c>
      <c r="E21" s="4" t="s">
        <v>13</v>
      </c>
      <c r="H21" s="24"/>
      <c r="I21" s="5"/>
      <c r="J21" s="5"/>
      <c r="K21" s="5">
        <f t="shared" si="7"/>
        <v>0</v>
      </c>
      <c r="L21" s="14"/>
      <c r="M21" s="70"/>
      <c r="P21" s="5">
        <f t="shared" si="2"/>
        <v>0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6">
        <f t="shared" si="8"/>
        <v>0</v>
      </c>
      <c r="AI21" s="14"/>
      <c r="AJ21" s="5"/>
      <c r="AK21" s="5">
        <f t="shared" si="4"/>
        <v>0</v>
      </c>
      <c r="AL21" s="5">
        <f t="shared" si="6"/>
        <v>0</v>
      </c>
      <c r="AM21" s="11">
        <f t="shared" si="1"/>
        <v>0</v>
      </c>
      <c r="AN21" s="5">
        <f t="shared" si="5"/>
        <v>0</v>
      </c>
    </row>
    <row r="22" spans="1:40" x14ac:dyDescent="0.45">
      <c r="A22" s="25"/>
      <c r="B22" s="26"/>
      <c r="C22" s="27"/>
      <c r="D22" s="4" t="s">
        <v>12</v>
      </c>
      <c r="E22" s="4" t="s">
        <v>13</v>
      </c>
      <c r="H22" s="24"/>
      <c r="I22" s="5"/>
      <c r="J22" s="5"/>
      <c r="K22" s="5">
        <f t="shared" si="7"/>
        <v>0</v>
      </c>
      <c r="L22" s="14"/>
      <c r="M22" s="70"/>
      <c r="P22" s="5">
        <f t="shared" si="2"/>
        <v>0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6">
        <f t="shared" si="8"/>
        <v>0</v>
      </c>
      <c r="AI22" s="14"/>
      <c r="AJ22" s="5"/>
      <c r="AK22" s="5">
        <f t="shared" si="4"/>
        <v>0</v>
      </c>
      <c r="AL22" s="5">
        <f t="shared" si="6"/>
        <v>0</v>
      </c>
      <c r="AM22" s="11">
        <f t="shared" si="1"/>
        <v>0</v>
      </c>
      <c r="AN22" s="5">
        <f t="shared" si="5"/>
        <v>0</v>
      </c>
    </row>
    <row r="23" spans="1:40" x14ac:dyDescent="0.45">
      <c r="A23" s="25"/>
      <c r="B23" s="26"/>
      <c r="C23" s="27"/>
      <c r="D23" s="4" t="s">
        <v>12</v>
      </c>
      <c r="E23" s="4" t="s">
        <v>13</v>
      </c>
      <c r="H23" s="24"/>
      <c r="I23" s="5"/>
      <c r="J23" s="5"/>
      <c r="K23" s="5">
        <f t="shared" si="7"/>
        <v>0</v>
      </c>
      <c r="L23" s="14"/>
      <c r="M23" s="70"/>
      <c r="P23" s="5">
        <f t="shared" si="2"/>
        <v>0</v>
      </c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6">
        <f t="shared" si="8"/>
        <v>0</v>
      </c>
      <c r="AI23" s="14"/>
      <c r="AJ23" s="5"/>
      <c r="AK23" s="5">
        <f t="shared" si="4"/>
        <v>0</v>
      </c>
      <c r="AL23" s="5">
        <f t="shared" si="6"/>
        <v>0</v>
      </c>
      <c r="AM23" s="11">
        <f t="shared" si="1"/>
        <v>0</v>
      </c>
      <c r="AN23" s="5">
        <f t="shared" si="5"/>
        <v>0</v>
      </c>
    </row>
    <row r="24" spans="1:40" x14ac:dyDescent="0.45">
      <c r="A24" s="25"/>
      <c r="B24" s="26"/>
      <c r="C24" s="27"/>
      <c r="D24" s="4" t="s">
        <v>12</v>
      </c>
      <c r="E24" s="4" t="s">
        <v>13</v>
      </c>
      <c r="H24" s="24"/>
      <c r="I24" s="5"/>
      <c r="J24" s="5"/>
      <c r="K24" s="5">
        <f t="shared" si="7"/>
        <v>0</v>
      </c>
      <c r="L24" s="14"/>
      <c r="M24" s="70"/>
      <c r="P24" s="5">
        <f t="shared" si="2"/>
        <v>0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6">
        <f t="shared" si="8"/>
        <v>0</v>
      </c>
      <c r="AI24" s="14"/>
      <c r="AJ24" s="5"/>
      <c r="AK24" s="5">
        <f t="shared" si="4"/>
        <v>0</v>
      </c>
      <c r="AL24" s="5">
        <f t="shared" si="6"/>
        <v>0</v>
      </c>
      <c r="AM24" s="11">
        <f t="shared" si="1"/>
        <v>0</v>
      </c>
      <c r="AN24" s="5">
        <f t="shared" si="5"/>
        <v>0</v>
      </c>
    </row>
    <row r="25" spans="1:40" x14ac:dyDescent="0.45">
      <c r="A25" s="25"/>
      <c r="B25" s="26"/>
      <c r="C25" s="27"/>
      <c r="D25" s="4" t="s">
        <v>12</v>
      </c>
      <c r="E25" s="4" t="s">
        <v>13</v>
      </c>
      <c r="H25" s="24"/>
      <c r="I25" s="5"/>
      <c r="J25" s="5"/>
      <c r="K25" s="5">
        <f t="shared" si="7"/>
        <v>0</v>
      </c>
      <c r="L25" s="14"/>
      <c r="M25" s="70"/>
      <c r="P25" s="5">
        <f t="shared" si="2"/>
        <v>0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6">
        <f t="shared" si="8"/>
        <v>0</v>
      </c>
      <c r="AI25" s="14"/>
      <c r="AJ25" s="5"/>
      <c r="AK25" s="5">
        <f t="shared" si="4"/>
        <v>0</v>
      </c>
      <c r="AL25" s="5">
        <f t="shared" si="6"/>
        <v>0</v>
      </c>
      <c r="AM25" s="11">
        <f t="shared" si="1"/>
        <v>0</v>
      </c>
      <c r="AN25" s="5">
        <f t="shared" si="5"/>
        <v>0</v>
      </c>
    </row>
    <row r="26" spans="1:40" x14ac:dyDescent="0.45">
      <c r="A26" s="25"/>
      <c r="B26" s="26"/>
      <c r="C26" s="27"/>
      <c r="D26" s="4" t="s">
        <v>12</v>
      </c>
      <c r="E26" s="4" t="s">
        <v>13</v>
      </c>
      <c r="H26" s="24"/>
      <c r="I26" s="5"/>
      <c r="J26" s="5"/>
      <c r="K26" s="5">
        <f t="shared" si="7"/>
        <v>0</v>
      </c>
      <c r="L26" s="14"/>
      <c r="M26" s="70"/>
      <c r="P26" s="5">
        <f t="shared" si="2"/>
        <v>0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6">
        <f t="shared" si="8"/>
        <v>0</v>
      </c>
      <c r="AI26" s="14"/>
      <c r="AJ26" s="5"/>
      <c r="AK26" s="5">
        <f t="shared" si="4"/>
        <v>0</v>
      </c>
      <c r="AL26" s="5">
        <f t="shared" si="6"/>
        <v>0</v>
      </c>
      <c r="AM26" s="11">
        <f t="shared" si="1"/>
        <v>0</v>
      </c>
      <c r="AN26" s="5">
        <f t="shared" si="5"/>
        <v>0</v>
      </c>
    </row>
    <row r="27" spans="1:40" x14ac:dyDescent="0.45">
      <c r="A27" s="25"/>
      <c r="B27" s="26"/>
      <c r="C27" s="27"/>
      <c r="D27" s="4" t="s">
        <v>12</v>
      </c>
      <c r="E27" s="4" t="s">
        <v>13</v>
      </c>
      <c r="H27" s="24"/>
      <c r="I27" s="5"/>
      <c r="J27" s="5"/>
      <c r="K27" s="5">
        <f t="shared" si="7"/>
        <v>0</v>
      </c>
      <c r="L27" s="14"/>
      <c r="M27" s="70"/>
      <c r="P27" s="5">
        <f t="shared" si="2"/>
        <v>0</v>
      </c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6">
        <f t="shared" si="8"/>
        <v>0</v>
      </c>
      <c r="AI27" s="14"/>
      <c r="AJ27" s="5"/>
      <c r="AK27" s="5">
        <f t="shared" si="4"/>
        <v>0</v>
      </c>
      <c r="AL27" s="5">
        <f t="shared" si="6"/>
        <v>0</v>
      </c>
      <c r="AM27" s="11">
        <f t="shared" si="1"/>
        <v>0</v>
      </c>
      <c r="AN27" s="5">
        <f t="shared" si="5"/>
        <v>0</v>
      </c>
    </row>
    <row r="28" spans="1:40" x14ac:dyDescent="0.45">
      <c r="A28" s="25"/>
      <c r="B28" s="26"/>
      <c r="C28" s="27"/>
      <c r="D28" s="4" t="s">
        <v>12</v>
      </c>
      <c r="E28" s="4" t="s">
        <v>13</v>
      </c>
      <c r="H28" s="24"/>
      <c r="I28" s="5"/>
      <c r="J28" s="5"/>
      <c r="K28" s="5">
        <f t="shared" si="7"/>
        <v>0</v>
      </c>
      <c r="L28" s="14"/>
      <c r="M28" s="70"/>
      <c r="P28" s="5">
        <f t="shared" si="2"/>
        <v>0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6">
        <f t="shared" si="8"/>
        <v>0</v>
      </c>
      <c r="AI28" s="14"/>
      <c r="AJ28" s="5"/>
      <c r="AK28" s="5">
        <f t="shared" si="4"/>
        <v>0</v>
      </c>
      <c r="AL28" s="5">
        <f t="shared" si="6"/>
        <v>0</v>
      </c>
      <c r="AM28" s="11">
        <f t="shared" si="1"/>
        <v>0</v>
      </c>
      <c r="AN28" s="5">
        <f t="shared" si="5"/>
        <v>0</v>
      </c>
    </row>
    <row r="29" spans="1:40" x14ac:dyDescent="0.45">
      <c r="A29" s="25"/>
      <c r="B29" s="26"/>
      <c r="C29" s="27"/>
      <c r="D29" s="4" t="s">
        <v>12</v>
      </c>
      <c r="E29" s="4" t="s">
        <v>13</v>
      </c>
      <c r="H29" s="24"/>
      <c r="I29" s="5"/>
      <c r="J29" s="5"/>
      <c r="K29" s="5">
        <f t="shared" si="7"/>
        <v>0</v>
      </c>
      <c r="L29" s="14"/>
      <c r="M29" s="70"/>
      <c r="P29" s="5">
        <f t="shared" si="2"/>
        <v>0</v>
      </c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6">
        <f t="shared" si="8"/>
        <v>0</v>
      </c>
      <c r="AI29" s="14"/>
      <c r="AJ29" s="5"/>
      <c r="AK29" s="5">
        <f t="shared" si="4"/>
        <v>0</v>
      </c>
      <c r="AL29" s="5">
        <f t="shared" si="6"/>
        <v>0</v>
      </c>
      <c r="AM29" s="11">
        <f t="shared" si="1"/>
        <v>0</v>
      </c>
      <c r="AN29" s="5">
        <f t="shared" si="5"/>
        <v>0</v>
      </c>
    </row>
    <row r="30" spans="1:40" x14ac:dyDescent="0.45">
      <c r="A30" s="25"/>
      <c r="B30" s="26"/>
      <c r="C30" s="27"/>
      <c r="D30" s="4" t="s">
        <v>12</v>
      </c>
      <c r="E30" s="4" t="s">
        <v>13</v>
      </c>
      <c r="H30" s="24"/>
      <c r="I30" s="5"/>
      <c r="J30" s="5"/>
      <c r="K30" s="5">
        <f t="shared" si="7"/>
        <v>0</v>
      </c>
      <c r="L30" s="14"/>
      <c r="M30" s="70"/>
      <c r="P30" s="5">
        <f t="shared" si="2"/>
        <v>0</v>
      </c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6">
        <f t="shared" si="8"/>
        <v>0</v>
      </c>
      <c r="AI30" s="14"/>
      <c r="AJ30" s="5"/>
      <c r="AK30" s="5">
        <f t="shared" si="4"/>
        <v>0</v>
      </c>
      <c r="AL30" s="5">
        <f t="shared" si="6"/>
        <v>0</v>
      </c>
      <c r="AM30" s="11">
        <f t="shared" si="1"/>
        <v>0</v>
      </c>
      <c r="AN30" s="5">
        <f t="shared" si="5"/>
        <v>0</v>
      </c>
    </row>
    <row r="31" spans="1:40" s="3" customFormat="1" x14ac:dyDescent="0.45">
      <c r="A31" s="3" t="str">
        <f>+A3</f>
        <v>SHOP EQUIPMENT # 157</v>
      </c>
      <c r="B31" s="4"/>
      <c r="C31" s="2"/>
      <c r="D31" s="8"/>
      <c r="E31" s="8"/>
      <c r="H31" s="9">
        <f>SUM(H4:H30)</f>
        <v>130509.5</v>
      </c>
      <c r="I31" s="9">
        <f>SUM(I4:I30)</f>
        <v>62852.7</v>
      </c>
      <c r="J31" s="9">
        <f>SUM(J4:J30)</f>
        <v>5701.34</v>
      </c>
      <c r="K31" s="12">
        <f>SUM(K4:K30)</f>
        <v>159711.97</v>
      </c>
      <c r="L31" s="16">
        <f>SUM(L4:L30)</f>
        <v>0</v>
      </c>
      <c r="M31" s="20"/>
      <c r="P31" s="9">
        <f>SUM(P4:P30)</f>
        <v>159711.97</v>
      </c>
      <c r="R31" s="15">
        <f t="shared" ref="R31:AE31" si="9">SUM(R4:R30)</f>
        <v>6413.87</v>
      </c>
      <c r="S31" s="15">
        <f t="shared" si="9"/>
        <v>3504.25</v>
      </c>
      <c r="T31" s="15">
        <f t="shared" si="9"/>
        <v>3410.71</v>
      </c>
      <c r="U31" s="15">
        <f t="shared" si="9"/>
        <v>3317.17</v>
      </c>
      <c r="V31" s="15">
        <f t="shared" si="9"/>
        <v>3317.17</v>
      </c>
      <c r="W31" s="15">
        <f t="shared" si="9"/>
        <v>3317.17</v>
      </c>
      <c r="X31" s="15">
        <f t="shared" si="9"/>
        <v>2767.2400000000002</v>
      </c>
      <c r="Y31" s="15">
        <f t="shared" si="9"/>
        <v>1758.7000000000003</v>
      </c>
      <c r="Z31" s="50">
        <f t="shared" si="9"/>
        <v>-4479.05</v>
      </c>
      <c r="AA31" s="15">
        <f t="shared" si="9"/>
        <v>742</v>
      </c>
      <c r="AB31" s="15">
        <f t="shared" si="9"/>
        <v>742</v>
      </c>
      <c r="AC31" s="15">
        <f t="shared" si="9"/>
        <v>6981</v>
      </c>
      <c r="AD31" s="15">
        <f t="shared" si="9"/>
        <v>14171.24</v>
      </c>
      <c r="AE31" s="15">
        <f t="shared" si="9"/>
        <v>15122.759999999998</v>
      </c>
      <c r="AF31" s="15">
        <f t="shared" ref="AF31" si="10">SUM(AF4:AF30)</f>
        <v>14921.419999999998</v>
      </c>
      <c r="AG31" s="15">
        <f t="shared" ref="AG31:AH31" si="11">SUM(AG4:AG30)</f>
        <v>14751.759999999998</v>
      </c>
      <c r="AH31" s="16">
        <f t="shared" si="11"/>
        <v>18870.239999999998</v>
      </c>
      <c r="AI31" s="16">
        <f>SUM(AI4:AI30)</f>
        <v>0</v>
      </c>
      <c r="AJ31" s="5"/>
      <c r="AK31" s="9">
        <f>SUM(AK4:AK30)</f>
        <v>90759.409999999974</v>
      </c>
      <c r="AL31" s="9">
        <f>SUM(AL4:AL30)</f>
        <v>109629.64999999998</v>
      </c>
      <c r="AM31" s="9">
        <f>SUM(AM4:AM30)</f>
        <v>50082.320000000022</v>
      </c>
      <c r="AN31" s="9">
        <f>SUM(AN4:AN30)</f>
        <v>0</v>
      </c>
    </row>
    <row r="32" spans="1:40" x14ac:dyDescent="0.45">
      <c r="H32" s="5"/>
      <c r="I32" s="5"/>
      <c r="J32" s="5"/>
      <c r="K32" s="5">
        <f>+H31+I31-J31-K31</f>
        <v>27948.890000000014</v>
      </c>
      <c r="M32" s="18"/>
      <c r="P32" s="5"/>
      <c r="R32" s="42">
        <f>SUM(R31:AC31)</f>
        <v>31792.23</v>
      </c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J32" s="5"/>
      <c r="AK32" s="5"/>
      <c r="AL32" s="5"/>
      <c r="AN32"/>
    </row>
    <row r="33" spans="1:40" x14ac:dyDescent="0.45">
      <c r="H33" s="5"/>
      <c r="I33" s="5"/>
      <c r="J33" s="5"/>
      <c r="K33" s="5"/>
      <c r="M33" s="18"/>
      <c r="P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J33" s="5"/>
      <c r="AK33" s="5"/>
      <c r="AL33" s="5"/>
      <c r="AN33"/>
    </row>
    <row r="34" spans="1:40" s="33" customFormat="1" x14ac:dyDescent="0.45">
      <c r="A34" s="33" t="s">
        <v>33</v>
      </c>
      <c r="B34" s="34"/>
      <c r="C34" s="35"/>
      <c r="D34" s="35"/>
      <c r="E34" s="35"/>
      <c r="H34" s="36">
        <f>+'157'!H31</f>
        <v>22819.519999999997</v>
      </c>
      <c r="I34" s="36">
        <f>+'157'!I31</f>
        <v>0</v>
      </c>
      <c r="J34" s="36">
        <f>+'157'!J31</f>
        <v>11930.01</v>
      </c>
      <c r="K34" s="36">
        <f>+'157'!K31</f>
        <v>0</v>
      </c>
      <c r="L34" s="6">
        <f>+'157'!L31</f>
        <v>0</v>
      </c>
      <c r="M34" s="36">
        <f>+'157'!M31</f>
        <v>0</v>
      </c>
      <c r="N34"/>
      <c r="O34"/>
      <c r="P34" s="36">
        <f>+'157'!P31</f>
        <v>0</v>
      </c>
      <c r="Q34" s="36">
        <f>+'157'!Q31</f>
        <v>0</v>
      </c>
      <c r="R34" s="36">
        <f>+'157'!R31</f>
        <v>22819.519999999997</v>
      </c>
      <c r="S34" s="36">
        <f>+'157'!S31</f>
        <v>0</v>
      </c>
      <c r="T34" s="36">
        <f>+'157'!T31</f>
        <v>0</v>
      </c>
      <c r="U34" s="36">
        <f>+'157'!U31</f>
        <v>0</v>
      </c>
      <c r="V34" s="36">
        <f>+'157'!V31</f>
        <v>0</v>
      </c>
      <c r="W34" s="36">
        <f>+'157'!W31</f>
        <v>0</v>
      </c>
      <c r="X34" s="36">
        <f>+'157'!X31</f>
        <v>0</v>
      </c>
      <c r="Y34" s="36">
        <f>+'157'!Y31</f>
        <v>0</v>
      </c>
      <c r="Z34" s="36">
        <f>+'157'!Z31</f>
        <v>0</v>
      </c>
      <c r="AA34" s="36">
        <f>+'157'!AA31</f>
        <v>0</v>
      </c>
      <c r="AB34" s="36">
        <f>+'157'!AB31</f>
        <v>0</v>
      </c>
      <c r="AC34" s="36">
        <f>+'157'!AC31</f>
        <v>0</v>
      </c>
      <c r="AD34" s="36">
        <f>+'157'!AD31</f>
        <v>0</v>
      </c>
      <c r="AE34" s="36">
        <f>+'157'!AE31</f>
        <v>0</v>
      </c>
      <c r="AF34" s="36">
        <f>+'157'!AF31</f>
        <v>-11930.01</v>
      </c>
      <c r="AG34" s="36">
        <f>+'157'!AG31</f>
        <v>0</v>
      </c>
      <c r="AH34" s="6">
        <f>+'157'!AH31</f>
        <v>0</v>
      </c>
      <c r="AI34" s="6">
        <f>+'157'!AI31</f>
        <v>0</v>
      </c>
      <c r="AJ34"/>
      <c r="AK34" s="36">
        <f>+'157'!AK31</f>
        <v>10889.51</v>
      </c>
      <c r="AL34" s="36">
        <f>+'157'!AL31</f>
        <v>10889.51</v>
      </c>
      <c r="AM34" s="36">
        <f>+'157'!AM31</f>
        <v>-10889.51</v>
      </c>
      <c r="AN34" s="36">
        <f>+'157'!AN31</f>
        <v>0</v>
      </c>
    </row>
    <row r="35" spans="1:40" s="33" customFormat="1" x14ac:dyDescent="0.45">
      <c r="A35" s="33" t="s">
        <v>34</v>
      </c>
      <c r="B35" s="34"/>
      <c r="C35" s="35"/>
      <c r="D35" s="35"/>
      <c r="E35" s="35"/>
      <c r="H35" s="36">
        <f>+'157 (2)'!H32</f>
        <v>126272.00000000001</v>
      </c>
      <c r="I35" s="36">
        <f>+'157 (2)'!I32</f>
        <v>0</v>
      </c>
      <c r="J35" s="36">
        <f>+'157 (2)'!J32</f>
        <v>57095.21</v>
      </c>
      <c r="K35" s="36">
        <f>+'157 (2)'!K32</f>
        <v>0</v>
      </c>
      <c r="L35" s="6">
        <f>+'157 (2)'!L32</f>
        <v>0</v>
      </c>
      <c r="M35" s="36">
        <f>+'157 (2)'!M32</f>
        <v>0</v>
      </c>
      <c r="N35"/>
      <c r="O35"/>
      <c r="P35" s="36">
        <f>+'157 (2)'!P32</f>
        <v>0</v>
      </c>
      <c r="Q35" s="36">
        <f>+'157 (2)'!Q32</f>
        <v>0</v>
      </c>
      <c r="R35" s="36">
        <f>+'157 (2)'!R32</f>
        <v>103596.14</v>
      </c>
      <c r="S35" s="36">
        <f>+'157 (2)'!S32</f>
        <v>3599.33</v>
      </c>
      <c r="T35" s="36">
        <f>+'157 (2)'!T32</f>
        <v>232.29999999999998</v>
      </c>
      <c r="U35" s="36">
        <f>+'157 (2)'!U32</f>
        <v>91.85</v>
      </c>
      <c r="V35" s="36">
        <f>+'157 (2)'!V32</f>
        <v>144.85</v>
      </c>
      <c r="W35" s="36">
        <f>+'157 (2)'!W32</f>
        <v>144.85</v>
      </c>
      <c r="X35" s="36">
        <f>+'157 (2)'!X32</f>
        <v>37.43</v>
      </c>
      <c r="Y35" s="36">
        <f>+'157 (2)'!Y32</f>
        <v>0</v>
      </c>
      <c r="Z35" s="36">
        <f>+'157 (2)'!Z32</f>
        <v>0</v>
      </c>
      <c r="AA35" s="36">
        <f>+'157 (2)'!AA32</f>
        <v>0</v>
      </c>
      <c r="AB35" s="36">
        <f>+'157 (2)'!AB32</f>
        <v>0</v>
      </c>
      <c r="AC35" s="36">
        <f>+'157 (2)'!AC32</f>
        <v>-34187.899999999994</v>
      </c>
      <c r="AD35" s="36">
        <f>+'157 (2)'!AD32</f>
        <v>103.8</v>
      </c>
      <c r="AE35" s="36">
        <f>+'157 (2)'!AE32</f>
        <v>0</v>
      </c>
      <c r="AF35" s="36">
        <f>+'157 (2)'!AF32</f>
        <v>-4585.8600000000006</v>
      </c>
      <c r="AG35" s="36">
        <f>+'157 (2)'!AG32</f>
        <v>0</v>
      </c>
      <c r="AH35" s="6">
        <f>+'157 (2)'!AH32</f>
        <v>0</v>
      </c>
      <c r="AI35" s="6">
        <f>+'157 (2)'!AI32</f>
        <v>0</v>
      </c>
      <c r="AJ35"/>
      <c r="AK35" s="36">
        <f>+'157 (2)'!AK32</f>
        <v>69176.789999999994</v>
      </c>
      <c r="AL35" s="36">
        <f>+'157 (2)'!AL32</f>
        <v>69176.789999999994</v>
      </c>
      <c r="AM35" s="36">
        <f>+'157 (2)'!AM32</f>
        <v>-69176.789999999994</v>
      </c>
      <c r="AN35" s="36">
        <f>+'157 (2)'!AN32</f>
        <v>0</v>
      </c>
    </row>
    <row r="36" spans="1:40" s="33" customFormat="1" x14ac:dyDescent="0.45">
      <c r="A36" s="33" t="s">
        <v>36</v>
      </c>
      <c r="B36" s="34"/>
      <c r="C36" s="35"/>
      <c r="D36" s="35"/>
      <c r="E36" s="35"/>
      <c r="H36" s="36">
        <f>H31</f>
        <v>130509.5</v>
      </c>
      <c r="I36" s="36">
        <f t="shared" ref="I36:AM36" si="12">I31</f>
        <v>62852.7</v>
      </c>
      <c r="J36" s="36">
        <f t="shared" si="12"/>
        <v>5701.34</v>
      </c>
      <c r="K36" s="36">
        <f t="shared" si="12"/>
        <v>159711.97</v>
      </c>
      <c r="L36" s="6">
        <f t="shared" ref="L36" si="13">L31</f>
        <v>0</v>
      </c>
      <c r="M36" s="36">
        <f t="shared" si="12"/>
        <v>0</v>
      </c>
      <c r="N36"/>
      <c r="O36"/>
      <c r="P36" s="36">
        <f t="shared" si="12"/>
        <v>159711.97</v>
      </c>
      <c r="Q36" s="36">
        <f t="shared" si="12"/>
        <v>0</v>
      </c>
      <c r="R36" s="36">
        <f t="shared" si="12"/>
        <v>6413.87</v>
      </c>
      <c r="S36" s="36">
        <f t="shared" si="12"/>
        <v>3504.25</v>
      </c>
      <c r="T36" s="36">
        <f t="shared" si="12"/>
        <v>3410.71</v>
      </c>
      <c r="U36" s="36">
        <f t="shared" si="12"/>
        <v>3317.17</v>
      </c>
      <c r="V36" s="36">
        <f t="shared" si="12"/>
        <v>3317.17</v>
      </c>
      <c r="W36" s="36">
        <f t="shared" si="12"/>
        <v>3317.17</v>
      </c>
      <c r="X36" s="36">
        <f t="shared" si="12"/>
        <v>2767.2400000000002</v>
      </c>
      <c r="Y36" s="36">
        <f t="shared" si="12"/>
        <v>1758.7000000000003</v>
      </c>
      <c r="Z36" s="36">
        <f t="shared" si="12"/>
        <v>-4479.05</v>
      </c>
      <c r="AA36" s="36">
        <f t="shared" si="12"/>
        <v>742</v>
      </c>
      <c r="AB36" s="36">
        <f t="shared" si="12"/>
        <v>742</v>
      </c>
      <c r="AC36" s="36">
        <f t="shared" si="12"/>
        <v>6981</v>
      </c>
      <c r="AD36" s="36">
        <f t="shared" si="12"/>
        <v>14171.24</v>
      </c>
      <c r="AE36" s="36">
        <f t="shared" si="12"/>
        <v>15122.759999999998</v>
      </c>
      <c r="AF36" s="36">
        <f t="shared" ref="AF36" si="14">AF31</f>
        <v>14921.419999999998</v>
      </c>
      <c r="AG36" s="36">
        <f t="shared" ref="AG36:AH36" si="15">AG31</f>
        <v>14751.759999999998</v>
      </c>
      <c r="AH36" s="6">
        <f t="shared" si="15"/>
        <v>18870.239999999998</v>
      </c>
      <c r="AI36" s="6">
        <f t="shared" ref="AI36" si="16">AI31</f>
        <v>0</v>
      </c>
      <c r="AJ36" s="5"/>
      <c r="AK36" s="36">
        <f t="shared" ref="AK36" si="17">AK31</f>
        <v>90759.409999999974</v>
      </c>
      <c r="AL36" s="36">
        <f t="shared" si="12"/>
        <v>109629.64999999998</v>
      </c>
      <c r="AM36" s="36">
        <f t="shared" si="12"/>
        <v>50082.320000000022</v>
      </c>
      <c r="AN36" s="36">
        <f t="shared" ref="AN36" si="18">AN31</f>
        <v>0</v>
      </c>
    </row>
    <row r="37" spans="1:40" s="3" customFormat="1" x14ac:dyDescent="0.45">
      <c r="A37" s="3" t="str">
        <f>+A31</f>
        <v>SHOP EQUIPMENT # 157</v>
      </c>
      <c r="B37" s="8" t="s">
        <v>37</v>
      </c>
      <c r="C37" s="37"/>
      <c r="D37" s="37"/>
      <c r="E37" s="37"/>
      <c r="H37" s="9">
        <f>SUM(H34:H36)</f>
        <v>279601.02</v>
      </c>
      <c r="I37" s="9">
        <f t="shared" ref="I37:AM37" si="19">SUM(I34:I36)</f>
        <v>62852.7</v>
      </c>
      <c r="J37" s="9">
        <f t="shared" si="19"/>
        <v>74726.559999999998</v>
      </c>
      <c r="K37" s="9">
        <f t="shared" si="19"/>
        <v>159711.97</v>
      </c>
      <c r="L37" s="10">
        <f t="shared" ref="L37" si="20">SUM(L34:L36)</f>
        <v>0</v>
      </c>
      <c r="M37" s="9">
        <f t="shared" si="19"/>
        <v>0</v>
      </c>
      <c r="N37"/>
      <c r="O37"/>
      <c r="P37" s="9">
        <f t="shared" si="19"/>
        <v>159711.97</v>
      </c>
      <c r="Q37" s="9">
        <f t="shared" si="19"/>
        <v>0</v>
      </c>
      <c r="R37" s="9">
        <f t="shared" si="19"/>
        <v>132829.53</v>
      </c>
      <c r="S37" s="9">
        <f t="shared" si="19"/>
        <v>7103.58</v>
      </c>
      <c r="T37" s="9">
        <f t="shared" si="19"/>
        <v>3643.01</v>
      </c>
      <c r="U37" s="9">
        <f t="shared" si="19"/>
        <v>3409.02</v>
      </c>
      <c r="V37" s="9">
        <f t="shared" si="19"/>
        <v>3462.02</v>
      </c>
      <c r="W37" s="9">
        <f t="shared" si="19"/>
        <v>3462.02</v>
      </c>
      <c r="X37" s="9">
        <f t="shared" si="19"/>
        <v>2804.67</v>
      </c>
      <c r="Y37" s="9">
        <f t="shared" si="19"/>
        <v>1758.7000000000003</v>
      </c>
      <c r="Z37" s="9">
        <f t="shared" si="19"/>
        <v>-4479.05</v>
      </c>
      <c r="AA37" s="9">
        <f t="shared" si="19"/>
        <v>742</v>
      </c>
      <c r="AB37" s="9">
        <f t="shared" si="19"/>
        <v>742</v>
      </c>
      <c r="AC37" s="9">
        <f t="shared" si="19"/>
        <v>-27206.899999999994</v>
      </c>
      <c r="AD37" s="9">
        <f t="shared" si="19"/>
        <v>14275.039999999999</v>
      </c>
      <c r="AE37" s="9">
        <f t="shared" si="19"/>
        <v>15122.759999999998</v>
      </c>
      <c r="AF37" s="9">
        <f t="shared" ref="AF37" si="21">SUM(AF34:AF36)</f>
        <v>-1594.4500000000044</v>
      </c>
      <c r="AG37" s="9">
        <f t="shared" ref="AG37:AH37" si="22">SUM(AG34:AG36)</f>
        <v>14751.759999999998</v>
      </c>
      <c r="AH37" s="10">
        <f t="shared" si="22"/>
        <v>18870.239999999998</v>
      </c>
      <c r="AI37" s="10">
        <f t="shared" ref="AI37" si="23">SUM(AI34:AI36)</f>
        <v>0</v>
      </c>
      <c r="AJ37" s="5"/>
      <c r="AK37" s="9">
        <f t="shared" ref="AK37" si="24">SUM(AK34:AK36)</f>
        <v>170825.70999999996</v>
      </c>
      <c r="AL37" s="9">
        <f t="shared" si="19"/>
        <v>189695.94999999995</v>
      </c>
      <c r="AM37" s="9">
        <f t="shared" si="19"/>
        <v>-29983.979999999967</v>
      </c>
      <c r="AN37" s="9">
        <f t="shared" ref="AN37" si="25">SUM(AN34:AN36)</f>
        <v>0</v>
      </c>
    </row>
    <row r="38" spans="1:40" x14ac:dyDescent="0.45">
      <c r="H38" s="5"/>
      <c r="I38" s="5"/>
      <c r="J38" s="5"/>
      <c r="K38" s="5"/>
      <c r="M38" s="18"/>
      <c r="P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J38" s="5"/>
      <c r="AK38" s="5"/>
      <c r="AL38" s="5"/>
    </row>
    <row r="39" spans="1:40" x14ac:dyDescent="0.45">
      <c r="H39" s="5"/>
      <c r="I39" s="5"/>
      <c r="J39" s="5"/>
      <c r="K39" s="5"/>
      <c r="M39" s="18"/>
      <c r="P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J39" s="5"/>
      <c r="AK39" s="5"/>
      <c r="AL39" s="5"/>
    </row>
    <row r="40" spans="1:40" x14ac:dyDescent="0.45">
      <c r="H40" s="5"/>
      <c r="I40" s="5"/>
      <c r="J40" s="5"/>
      <c r="K40" s="5"/>
      <c r="M40" s="18"/>
      <c r="P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J40" s="5"/>
      <c r="AK40" s="5"/>
      <c r="AL40" s="5"/>
    </row>
    <row r="41" spans="1:40" x14ac:dyDescent="0.45">
      <c r="H41" s="5"/>
      <c r="I41" s="5"/>
      <c r="J41" s="5"/>
      <c r="K41" s="5"/>
      <c r="M41" s="18"/>
      <c r="P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J41" s="5"/>
      <c r="AK41" s="5"/>
      <c r="AL41" s="5"/>
    </row>
    <row r="42" spans="1:40" x14ac:dyDescent="0.45">
      <c r="H42" s="5"/>
      <c r="I42" s="5"/>
      <c r="J42" s="5"/>
      <c r="K42" s="5"/>
      <c r="M42" s="18"/>
      <c r="P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J42" s="5"/>
      <c r="AK42" s="5"/>
      <c r="AL42" s="5"/>
    </row>
    <row r="43" spans="1:40" x14ac:dyDescent="0.45">
      <c r="H43" s="5"/>
      <c r="I43" s="5"/>
      <c r="J43" s="5"/>
      <c r="K43" s="5"/>
      <c r="M43" s="18"/>
      <c r="P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J43" s="5"/>
      <c r="AK43" s="5"/>
      <c r="AL43" s="5"/>
    </row>
    <row r="44" spans="1:40" x14ac:dyDescent="0.45">
      <c r="H44" s="5"/>
      <c r="I44" s="5"/>
      <c r="J44" s="5"/>
      <c r="K44" s="5"/>
      <c r="M44" s="18"/>
      <c r="P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J44" s="5"/>
      <c r="AK44" s="5"/>
      <c r="AL44" s="5"/>
    </row>
    <row r="45" spans="1:40" x14ac:dyDescent="0.45">
      <c r="H45" s="5"/>
      <c r="I45" s="5"/>
      <c r="J45" s="5"/>
      <c r="K45" s="5"/>
      <c r="M45" s="18"/>
      <c r="P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J45" s="5"/>
      <c r="AK45" s="5"/>
      <c r="AL45" s="5"/>
    </row>
    <row r="46" spans="1:40" x14ac:dyDescent="0.45">
      <c r="H46" s="5"/>
      <c r="I46" s="5"/>
      <c r="J46" s="5"/>
      <c r="K46" s="5"/>
      <c r="M46" s="18"/>
      <c r="P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J46" s="5"/>
      <c r="AK46" s="5"/>
      <c r="AL46" s="5"/>
    </row>
    <row r="47" spans="1:40" x14ac:dyDescent="0.45">
      <c r="H47" s="5"/>
      <c r="I47" s="5"/>
      <c r="J47" s="5"/>
      <c r="K47" s="5"/>
      <c r="M47" s="18"/>
      <c r="P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J47" s="5"/>
      <c r="AK47" s="5"/>
      <c r="AL47" s="5"/>
    </row>
    <row r="48" spans="1:40" x14ac:dyDescent="0.45">
      <c r="H48" s="5"/>
      <c r="I48" s="5"/>
      <c r="J48" s="5"/>
      <c r="K48" s="5"/>
      <c r="M48" s="18"/>
      <c r="P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J48" s="5"/>
      <c r="AK48" s="5"/>
      <c r="AL48" s="5"/>
    </row>
    <row r="49" spans="8:38" x14ac:dyDescent="0.45">
      <c r="H49" s="5"/>
      <c r="I49" s="5"/>
      <c r="J49" s="5"/>
      <c r="K49" s="5"/>
      <c r="M49" s="18"/>
      <c r="P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J49" s="5"/>
      <c r="AK49" s="5"/>
      <c r="AL49" s="5"/>
    </row>
    <row r="50" spans="8:38" x14ac:dyDescent="0.45">
      <c r="H50" s="5"/>
      <c r="I50" s="5"/>
      <c r="J50" s="5"/>
      <c r="K50" s="5"/>
      <c r="M50" s="18"/>
      <c r="P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J50" s="5"/>
      <c r="AK50" s="5"/>
      <c r="AL50" s="5"/>
    </row>
    <row r="51" spans="8:38" x14ac:dyDescent="0.45">
      <c r="H51" s="5"/>
      <c r="I51" s="5"/>
      <c r="J51" s="5"/>
      <c r="K51" s="5"/>
      <c r="M51" s="18"/>
      <c r="P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J51" s="5"/>
      <c r="AK51" s="5"/>
      <c r="AL51" s="5"/>
    </row>
    <row r="52" spans="8:38" x14ac:dyDescent="0.45">
      <c r="H52" s="5"/>
      <c r="I52" s="5"/>
      <c r="J52" s="5"/>
      <c r="K52" s="5"/>
      <c r="M52" s="18"/>
      <c r="P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J52" s="5"/>
      <c r="AK52" s="5"/>
      <c r="AL52" s="5"/>
    </row>
    <row r="53" spans="8:38" x14ac:dyDescent="0.45">
      <c r="H53" s="5"/>
      <c r="I53" s="5"/>
      <c r="J53" s="5"/>
      <c r="K53" s="5"/>
      <c r="M53" s="18"/>
      <c r="P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J53" s="5"/>
      <c r="AK53" s="5"/>
      <c r="AL53" s="5"/>
    </row>
    <row r="54" spans="8:38" x14ac:dyDescent="0.45">
      <c r="H54" s="5"/>
      <c r="I54" s="5"/>
      <c r="J54" s="5"/>
      <c r="K54" s="5"/>
      <c r="M54" s="18"/>
      <c r="P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J54" s="5"/>
      <c r="AK54" s="5"/>
      <c r="AL54" s="5"/>
    </row>
    <row r="55" spans="8:38" x14ac:dyDescent="0.45">
      <c r="H55" s="5"/>
      <c r="I55" s="5"/>
      <c r="J55" s="5"/>
      <c r="K55" s="5"/>
      <c r="M55" s="18"/>
      <c r="P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J55" s="5"/>
      <c r="AK55" s="5"/>
      <c r="AL55" s="5"/>
    </row>
    <row r="56" spans="8:38" x14ac:dyDescent="0.45">
      <c r="H56" s="5"/>
      <c r="I56" s="5"/>
      <c r="J56" s="5"/>
      <c r="K56" s="5"/>
      <c r="M56" s="18"/>
      <c r="P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J56" s="5"/>
      <c r="AK56" s="5"/>
      <c r="AL56" s="5"/>
    </row>
    <row r="57" spans="8:38" x14ac:dyDescent="0.45">
      <c r="H57" s="5"/>
      <c r="I57" s="5"/>
      <c r="J57" s="5"/>
      <c r="K57" s="5"/>
      <c r="M57" s="18"/>
      <c r="P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J57" s="5"/>
      <c r="AK57" s="5"/>
      <c r="AL57" s="5"/>
    </row>
    <row r="58" spans="8:38" x14ac:dyDescent="0.45">
      <c r="H58" s="5"/>
      <c r="I58" s="5"/>
      <c r="J58" s="5"/>
      <c r="K58" s="5"/>
      <c r="M58" s="18"/>
      <c r="P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J58" s="5"/>
      <c r="AK58" s="5"/>
      <c r="AL58" s="5"/>
    </row>
    <row r="59" spans="8:38" x14ac:dyDescent="0.45">
      <c r="H59" s="5"/>
      <c r="I59" s="5"/>
      <c r="J59" s="5"/>
      <c r="K59" s="5"/>
      <c r="M59" s="18"/>
      <c r="P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J59" s="5"/>
      <c r="AK59" s="5"/>
      <c r="AL59" s="5"/>
    </row>
    <row r="60" spans="8:38" x14ac:dyDescent="0.45">
      <c r="H60" s="5"/>
      <c r="I60" s="5"/>
      <c r="J60" s="5"/>
      <c r="K60" s="5"/>
      <c r="M60" s="18"/>
      <c r="P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J60" s="5"/>
      <c r="AK60" s="5"/>
      <c r="AL60" s="5"/>
    </row>
    <row r="61" spans="8:38" x14ac:dyDescent="0.45">
      <c r="H61" s="5"/>
      <c r="I61" s="5"/>
      <c r="J61" s="5"/>
      <c r="K61" s="5"/>
      <c r="M61" s="18"/>
      <c r="P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J61" s="5"/>
      <c r="AK61" s="5"/>
      <c r="AL61" s="5"/>
    </row>
    <row r="62" spans="8:38" x14ac:dyDescent="0.45">
      <c r="H62" s="5"/>
      <c r="I62" s="5"/>
      <c r="J62" s="5"/>
      <c r="K62" s="5"/>
      <c r="M62" s="18"/>
      <c r="P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J62" s="5"/>
      <c r="AK62" s="5"/>
      <c r="AL62" s="5"/>
    </row>
    <row r="63" spans="8:38" x14ac:dyDescent="0.45">
      <c r="H63" s="5"/>
      <c r="I63" s="5"/>
      <c r="J63" s="5"/>
      <c r="K63" s="5"/>
      <c r="M63" s="18"/>
      <c r="P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J63" s="5"/>
      <c r="AK63" s="5"/>
      <c r="AL63" s="5"/>
    </row>
    <row r="64" spans="8:38" x14ac:dyDescent="0.45">
      <c r="H64" s="5"/>
      <c r="I64" s="5"/>
      <c r="J64" s="5"/>
      <c r="K64" s="5"/>
      <c r="M64" s="18"/>
      <c r="P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J64" s="5"/>
      <c r="AK64" s="5"/>
      <c r="AL64" s="5"/>
    </row>
    <row r="65" spans="8:38" x14ac:dyDescent="0.45">
      <c r="H65" s="5"/>
      <c r="I65" s="5"/>
      <c r="J65" s="5"/>
      <c r="K65" s="5"/>
      <c r="M65" s="18"/>
      <c r="P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J65" s="5"/>
      <c r="AK65" s="5"/>
      <c r="AL65" s="5"/>
    </row>
    <row r="66" spans="8:38" x14ac:dyDescent="0.45">
      <c r="H66" s="5"/>
      <c r="I66" s="5"/>
      <c r="J66" s="5"/>
      <c r="K66" s="5"/>
      <c r="M66" s="18"/>
      <c r="P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J66" s="5"/>
      <c r="AK66" s="5"/>
      <c r="AL66" s="5"/>
    </row>
    <row r="67" spans="8:38" x14ac:dyDescent="0.45">
      <c r="H67" s="5"/>
      <c r="I67" s="5"/>
      <c r="J67" s="5"/>
      <c r="K67" s="5"/>
      <c r="M67" s="18"/>
      <c r="P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J67" s="5"/>
      <c r="AK67" s="5"/>
      <c r="AL67" s="5"/>
    </row>
    <row r="68" spans="8:38" x14ac:dyDescent="0.45">
      <c r="H68" s="5"/>
      <c r="I68" s="5"/>
      <c r="J68" s="5"/>
      <c r="K68" s="5"/>
      <c r="M68" s="18"/>
      <c r="P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J68" s="5"/>
      <c r="AK68" s="5"/>
      <c r="AL68" s="5"/>
    </row>
    <row r="69" spans="8:38" x14ac:dyDescent="0.45">
      <c r="H69" s="5"/>
      <c r="I69" s="5"/>
      <c r="J69" s="5"/>
      <c r="K69" s="5"/>
      <c r="M69" s="18"/>
      <c r="P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J69" s="5"/>
      <c r="AK69" s="5"/>
      <c r="AL69" s="5"/>
    </row>
    <row r="70" spans="8:38" x14ac:dyDescent="0.45">
      <c r="H70" s="5"/>
      <c r="I70" s="5"/>
      <c r="J70" s="5"/>
      <c r="K70" s="5"/>
      <c r="M70" s="18"/>
      <c r="P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J70" s="5"/>
      <c r="AK70" s="5"/>
      <c r="AL70" s="5"/>
    </row>
    <row r="71" spans="8:38" x14ac:dyDescent="0.45">
      <c r="H71" s="5"/>
      <c r="I71" s="5"/>
      <c r="J71" s="5"/>
      <c r="K71" s="5"/>
      <c r="M71" s="18"/>
      <c r="P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J71" s="5"/>
      <c r="AK71" s="5"/>
      <c r="AL71" s="5"/>
    </row>
    <row r="72" spans="8:38" x14ac:dyDescent="0.45">
      <c r="H72" s="5"/>
      <c r="I72" s="5"/>
      <c r="J72" s="5"/>
      <c r="K72" s="5"/>
      <c r="M72" s="18"/>
      <c r="P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J72" s="5"/>
      <c r="AK72" s="5"/>
      <c r="AL72" s="5"/>
    </row>
    <row r="73" spans="8:38" x14ac:dyDescent="0.45">
      <c r="H73" s="5"/>
      <c r="I73" s="5"/>
      <c r="J73" s="5"/>
      <c r="K73" s="5"/>
      <c r="M73" s="18"/>
      <c r="P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J73" s="5"/>
      <c r="AK73" s="5"/>
      <c r="AL73" s="5"/>
    </row>
    <row r="74" spans="8:38" x14ac:dyDescent="0.45">
      <c r="H74" s="5"/>
      <c r="I74" s="5"/>
      <c r="J74" s="5"/>
      <c r="K74" s="5"/>
      <c r="M74" s="18"/>
      <c r="P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J74" s="5"/>
      <c r="AK74" s="5"/>
      <c r="AL74" s="5"/>
    </row>
    <row r="75" spans="8:38" x14ac:dyDescent="0.45">
      <c r="H75" s="5"/>
      <c r="I75" s="5"/>
      <c r="J75" s="5"/>
      <c r="K75" s="5"/>
      <c r="M75" s="18"/>
      <c r="P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J75" s="5"/>
      <c r="AK75" s="5"/>
      <c r="AL75" s="5"/>
    </row>
    <row r="76" spans="8:38" x14ac:dyDescent="0.45">
      <c r="H76" s="5"/>
      <c r="I76" s="5"/>
      <c r="J76" s="5"/>
      <c r="K76" s="5"/>
      <c r="M76" s="18"/>
      <c r="P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J76" s="5"/>
      <c r="AK76" s="5"/>
      <c r="AL76" s="5"/>
    </row>
    <row r="77" spans="8:38" x14ac:dyDescent="0.45">
      <c r="H77" s="5"/>
      <c r="I77" s="5"/>
      <c r="J77" s="5"/>
      <c r="K77" s="5"/>
      <c r="M77" s="18"/>
      <c r="P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J77" s="5"/>
      <c r="AK77" s="5"/>
      <c r="AL77" s="5"/>
    </row>
    <row r="78" spans="8:38" x14ac:dyDescent="0.45">
      <c r="H78" s="5"/>
      <c r="I78" s="5"/>
      <c r="J78" s="5"/>
      <c r="K78" s="5"/>
      <c r="M78" s="18"/>
      <c r="P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J78" s="5"/>
      <c r="AK78" s="5"/>
      <c r="AL78" s="5"/>
    </row>
    <row r="79" spans="8:38" x14ac:dyDescent="0.45">
      <c r="H79" s="5"/>
      <c r="I79" s="5"/>
      <c r="J79" s="5"/>
      <c r="K79" s="5"/>
      <c r="M79" s="18"/>
      <c r="P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J79" s="5"/>
      <c r="AK79" s="5"/>
      <c r="AL79" s="5"/>
    </row>
    <row r="80" spans="8:38" x14ac:dyDescent="0.45">
      <c r="H80" s="5"/>
      <c r="I80" s="5"/>
      <c r="J80" s="5"/>
      <c r="K80" s="5"/>
      <c r="M80" s="18"/>
      <c r="P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J80" s="5"/>
      <c r="AK80" s="5"/>
      <c r="AL80" s="5"/>
    </row>
    <row r="81" spans="8:38" x14ac:dyDescent="0.45">
      <c r="H81" s="5"/>
      <c r="I81" s="5"/>
      <c r="J81" s="5"/>
      <c r="K81" s="5"/>
      <c r="M81" s="18"/>
      <c r="P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J81" s="5"/>
      <c r="AK81" s="5"/>
      <c r="AL81" s="5"/>
    </row>
    <row r="82" spans="8:38" x14ac:dyDescent="0.45">
      <c r="H82" s="5"/>
      <c r="I82" s="5"/>
      <c r="J82" s="5"/>
      <c r="K82" s="5"/>
      <c r="M82" s="18"/>
      <c r="P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J82" s="5"/>
      <c r="AK82" s="5"/>
      <c r="AL82" s="5"/>
    </row>
    <row r="83" spans="8:38" x14ac:dyDescent="0.45">
      <c r="H83" s="5"/>
      <c r="I83" s="5"/>
      <c r="J83" s="5"/>
      <c r="K83" s="5"/>
      <c r="M83" s="18"/>
      <c r="P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J83" s="5"/>
      <c r="AK83" s="5"/>
      <c r="AL83" s="5"/>
    </row>
    <row r="84" spans="8:38" x14ac:dyDescent="0.45">
      <c r="H84" s="5"/>
      <c r="I84" s="5"/>
      <c r="J84" s="5"/>
      <c r="K84" s="5"/>
      <c r="M84" s="18"/>
      <c r="P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J84" s="5"/>
      <c r="AK84" s="5"/>
      <c r="AL84" s="5"/>
    </row>
    <row r="85" spans="8:38" x14ac:dyDescent="0.45">
      <c r="H85" s="5"/>
      <c r="I85" s="5"/>
      <c r="J85" s="5"/>
      <c r="K85" s="5"/>
      <c r="M85" s="18"/>
      <c r="P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J85" s="5"/>
      <c r="AK85" s="5"/>
      <c r="AL85" s="5"/>
    </row>
    <row r="86" spans="8:38" x14ac:dyDescent="0.45">
      <c r="H86" s="5"/>
      <c r="I86" s="5"/>
      <c r="J86" s="5"/>
      <c r="K86" s="5"/>
      <c r="M86" s="18"/>
      <c r="P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J86" s="5"/>
      <c r="AK86" s="5"/>
      <c r="AL86" s="5"/>
    </row>
    <row r="87" spans="8:38" x14ac:dyDescent="0.45">
      <c r="H87" s="5"/>
      <c r="I87" s="5"/>
      <c r="J87" s="5"/>
      <c r="K87" s="5"/>
      <c r="M87" s="18"/>
      <c r="P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J87" s="5"/>
      <c r="AK87" s="5"/>
      <c r="AL87" s="5"/>
    </row>
    <row r="88" spans="8:38" x14ac:dyDescent="0.45">
      <c r="H88" s="5"/>
      <c r="I88" s="5"/>
      <c r="J88" s="5"/>
      <c r="K88" s="5"/>
      <c r="M88" s="18"/>
      <c r="P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J88" s="5"/>
      <c r="AK88" s="5"/>
      <c r="AL88" s="5"/>
    </row>
    <row r="89" spans="8:38" x14ac:dyDescent="0.45">
      <c r="H89" s="5"/>
      <c r="I89" s="5"/>
      <c r="J89" s="5"/>
      <c r="K89" s="5"/>
      <c r="M89" s="18"/>
      <c r="P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J89" s="5"/>
      <c r="AK89" s="5"/>
      <c r="AL89" s="5"/>
    </row>
    <row r="90" spans="8:38" x14ac:dyDescent="0.45">
      <c r="H90" s="5"/>
      <c r="I90" s="5"/>
      <c r="J90" s="5"/>
      <c r="K90" s="5"/>
      <c r="M90" s="18"/>
      <c r="P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J90" s="5"/>
      <c r="AK90" s="5"/>
      <c r="AL90" s="5"/>
    </row>
    <row r="91" spans="8:38" x14ac:dyDescent="0.45">
      <c r="H91" s="5"/>
      <c r="I91" s="5"/>
      <c r="J91" s="5"/>
      <c r="K91" s="5"/>
      <c r="M91" s="18"/>
      <c r="P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J91" s="5"/>
      <c r="AK91" s="5"/>
      <c r="AL91" s="5"/>
    </row>
    <row r="92" spans="8:38" x14ac:dyDescent="0.45">
      <c r="H92" s="5"/>
      <c r="I92" s="5"/>
      <c r="J92" s="5"/>
      <c r="K92" s="5"/>
      <c r="M92" s="18"/>
      <c r="P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J92" s="5"/>
      <c r="AK92" s="5"/>
      <c r="AL92" s="5"/>
    </row>
    <row r="93" spans="8:38" x14ac:dyDescent="0.45">
      <c r="H93" s="5"/>
      <c r="I93" s="5"/>
      <c r="J93" s="5"/>
      <c r="K93" s="5"/>
      <c r="M93" s="18"/>
      <c r="P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J93" s="5"/>
      <c r="AK93" s="5"/>
      <c r="AL93" s="5"/>
    </row>
    <row r="94" spans="8:38" x14ac:dyDescent="0.45">
      <c r="H94" s="5"/>
      <c r="I94" s="5"/>
      <c r="J94" s="5"/>
      <c r="K94" s="5"/>
      <c r="M94" s="18"/>
      <c r="P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J94" s="5"/>
      <c r="AK94" s="5"/>
      <c r="AL94" s="5"/>
    </row>
    <row r="95" spans="8:38" x14ac:dyDescent="0.45">
      <c r="H95" s="5"/>
      <c r="I95" s="5"/>
      <c r="J95" s="5"/>
      <c r="K95" s="5"/>
      <c r="M95" s="18"/>
      <c r="P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J95" s="5"/>
      <c r="AK95" s="5"/>
      <c r="AL95" s="5"/>
    </row>
    <row r="96" spans="8:38" x14ac:dyDescent="0.45">
      <c r="H96" s="5"/>
      <c r="I96" s="5"/>
      <c r="J96" s="5"/>
      <c r="K96" s="5"/>
      <c r="M96" s="18"/>
      <c r="P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J96" s="5"/>
      <c r="AK96" s="5"/>
      <c r="AL96" s="5"/>
    </row>
    <row r="97" spans="8:38" x14ac:dyDescent="0.45">
      <c r="H97" s="5"/>
      <c r="I97" s="5"/>
      <c r="J97" s="5"/>
      <c r="K97" s="5"/>
      <c r="M97" s="18"/>
      <c r="P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J97" s="5"/>
      <c r="AK97" s="5"/>
      <c r="AL97" s="5"/>
    </row>
    <row r="98" spans="8:38" x14ac:dyDescent="0.45">
      <c r="H98" s="5"/>
      <c r="I98" s="5"/>
      <c r="J98" s="5"/>
      <c r="K98" s="5"/>
      <c r="M98" s="18"/>
      <c r="P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J98" s="5"/>
      <c r="AK98" s="5"/>
      <c r="AL98" s="5"/>
    </row>
    <row r="99" spans="8:38" x14ac:dyDescent="0.45">
      <c r="H99" s="5"/>
      <c r="I99" s="5"/>
      <c r="J99" s="5"/>
      <c r="K99" s="5"/>
      <c r="M99" s="18"/>
      <c r="P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J99" s="5"/>
      <c r="AK99" s="5"/>
      <c r="AL99" s="5"/>
    </row>
    <row r="100" spans="8:38" x14ac:dyDescent="0.45">
      <c r="H100" s="5"/>
      <c r="I100" s="5"/>
      <c r="J100" s="5"/>
      <c r="K100" s="5"/>
      <c r="M100" s="18"/>
      <c r="P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J100" s="5"/>
      <c r="AK100" s="5"/>
      <c r="AL100" s="5"/>
    </row>
    <row r="101" spans="8:38" x14ac:dyDescent="0.45">
      <c r="H101" s="5"/>
      <c r="I101" s="5"/>
      <c r="J101" s="5"/>
      <c r="K101" s="5"/>
      <c r="M101" s="18"/>
      <c r="P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J101" s="5"/>
      <c r="AK101" s="5"/>
      <c r="AL101" s="5"/>
    </row>
    <row r="102" spans="8:38" x14ac:dyDescent="0.45">
      <c r="H102" s="5"/>
      <c r="I102" s="5"/>
      <c r="J102" s="5"/>
      <c r="K102" s="5"/>
      <c r="M102" s="18"/>
      <c r="P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J102" s="5"/>
      <c r="AK102" s="5"/>
      <c r="AL102" s="5"/>
    </row>
    <row r="103" spans="8:38" x14ac:dyDescent="0.45">
      <c r="H103" s="5"/>
      <c r="I103" s="5"/>
      <c r="J103" s="5"/>
      <c r="K103" s="5"/>
      <c r="M103" s="18"/>
      <c r="P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J103" s="5"/>
      <c r="AK103" s="5"/>
      <c r="AL103" s="5"/>
    </row>
    <row r="104" spans="8:38" x14ac:dyDescent="0.45">
      <c r="H104" s="5"/>
      <c r="I104" s="5"/>
      <c r="J104" s="5"/>
      <c r="K104" s="5"/>
      <c r="M104" s="18"/>
      <c r="P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J104" s="5"/>
      <c r="AK104" s="5"/>
      <c r="AL104" s="5"/>
    </row>
    <row r="105" spans="8:38" x14ac:dyDescent="0.45">
      <c r="H105" s="5"/>
      <c r="I105" s="5"/>
      <c r="J105" s="5"/>
      <c r="K105" s="5"/>
      <c r="M105" s="18"/>
      <c r="P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J105" s="5"/>
      <c r="AK105" s="5"/>
      <c r="AL105" s="5"/>
    </row>
    <row r="106" spans="8:38" x14ac:dyDescent="0.45">
      <c r="H106" s="5"/>
      <c r="I106" s="5"/>
      <c r="J106" s="5"/>
      <c r="K106" s="5"/>
      <c r="M106" s="18"/>
      <c r="P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J106" s="5"/>
      <c r="AK106" s="5"/>
      <c r="AL106" s="5"/>
    </row>
    <row r="107" spans="8:38" x14ac:dyDescent="0.45">
      <c r="H107" s="5"/>
      <c r="I107" s="5"/>
      <c r="J107" s="5"/>
      <c r="K107" s="5"/>
      <c r="M107" s="18"/>
      <c r="P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J107" s="5"/>
      <c r="AK107" s="5"/>
      <c r="AL107" s="5"/>
    </row>
    <row r="108" spans="8:38" x14ac:dyDescent="0.45">
      <c r="H108" s="5"/>
      <c r="I108" s="5"/>
      <c r="J108" s="5"/>
      <c r="K108" s="5"/>
      <c r="M108" s="18"/>
      <c r="P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J108" s="5"/>
      <c r="AK108" s="5"/>
      <c r="AL108" s="5"/>
    </row>
    <row r="109" spans="8:38" x14ac:dyDescent="0.45">
      <c r="H109" s="5"/>
      <c r="I109" s="5"/>
      <c r="J109" s="5"/>
      <c r="K109" s="5"/>
      <c r="M109" s="18"/>
      <c r="P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J109" s="5"/>
      <c r="AK109" s="5"/>
      <c r="AL109" s="5"/>
    </row>
    <row r="110" spans="8:38" x14ac:dyDescent="0.45">
      <c r="H110" s="5"/>
      <c r="I110" s="5"/>
      <c r="J110" s="5"/>
      <c r="K110" s="5"/>
      <c r="M110" s="18"/>
      <c r="P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J110" s="5"/>
      <c r="AK110" s="5"/>
      <c r="AL110" s="5"/>
    </row>
    <row r="111" spans="8:38" x14ac:dyDescent="0.45">
      <c r="H111" s="5"/>
      <c r="I111" s="5"/>
      <c r="J111" s="5"/>
      <c r="K111" s="5"/>
      <c r="M111" s="18"/>
      <c r="P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J111" s="5"/>
      <c r="AK111" s="5"/>
      <c r="AL111" s="5"/>
    </row>
    <row r="112" spans="8:38" x14ac:dyDescent="0.45">
      <c r="H112" s="5"/>
      <c r="I112" s="5"/>
      <c r="J112" s="5"/>
      <c r="K112" s="5"/>
      <c r="M112" s="18"/>
      <c r="P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J112" s="5"/>
      <c r="AK112" s="5"/>
      <c r="AL112" s="5"/>
    </row>
    <row r="113" spans="8:38" x14ac:dyDescent="0.45">
      <c r="H113" s="5"/>
      <c r="I113" s="5"/>
      <c r="J113" s="5"/>
      <c r="K113" s="5"/>
      <c r="M113" s="18"/>
      <c r="P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J113" s="5"/>
      <c r="AK113" s="5"/>
      <c r="AL113" s="5"/>
    </row>
    <row r="114" spans="8:38" x14ac:dyDescent="0.45">
      <c r="H114" s="5"/>
      <c r="I114" s="5"/>
      <c r="J114" s="5"/>
      <c r="K114" s="5"/>
      <c r="M114" s="18"/>
      <c r="P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J114" s="5"/>
      <c r="AK114" s="5"/>
      <c r="AL114" s="5"/>
    </row>
    <row r="115" spans="8:38" x14ac:dyDescent="0.45">
      <c r="H115" s="5"/>
      <c r="I115" s="5"/>
      <c r="J115" s="5"/>
      <c r="K115" s="5"/>
      <c r="M115" s="18"/>
      <c r="P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J115" s="5"/>
      <c r="AK115" s="5"/>
      <c r="AL115" s="5"/>
    </row>
    <row r="116" spans="8:38" x14ac:dyDescent="0.45">
      <c r="H116" s="5"/>
      <c r="I116" s="5"/>
      <c r="J116" s="5"/>
      <c r="K116" s="5"/>
      <c r="M116" s="18"/>
      <c r="P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J116" s="5"/>
      <c r="AK116" s="5"/>
      <c r="AL116" s="5"/>
    </row>
    <row r="117" spans="8:38" x14ac:dyDescent="0.45">
      <c r="H117" s="5"/>
      <c r="I117" s="5"/>
      <c r="J117" s="5"/>
      <c r="K117" s="5"/>
      <c r="M117" s="18"/>
      <c r="P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J117" s="5"/>
      <c r="AK117" s="5"/>
      <c r="AL117" s="5"/>
    </row>
    <row r="118" spans="8:38" x14ac:dyDescent="0.45">
      <c r="H118" s="5"/>
      <c r="I118" s="5"/>
      <c r="J118" s="5"/>
      <c r="K118" s="5"/>
      <c r="M118" s="18"/>
      <c r="P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J118" s="5"/>
      <c r="AK118" s="5"/>
      <c r="AL118" s="5"/>
    </row>
    <row r="119" spans="8:38" x14ac:dyDescent="0.45">
      <c r="H119" s="5"/>
      <c r="I119" s="5"/>
      <c r="J119" s="5"/>
      <c r="K119" s="5"/>
      <c r="M119" s="18"/>
      <c r="P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J119" s="5"/>
      <c r="AK119" s="5"/>
      <c r="AL119" s="5"/>
    </row>
    <row r="120" spans="8:38" x14ac:dyDescent="0.45">
      <c r="H120" s="5"/>
      <c r="I120" s="5"/>
      <c r="J120" s="5"/>
      <c r="K120" s="5"/>
      <c r="M120" s="18"/>
      <c r="P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J120" s="5"/>
      <c r="AK120" s="5"/>
      <c r="AL120" s="5"/>
    </row>
    <row r="121" spans="8:38" x14ac:dyDescent="0.45">
      <c r="H121" s="5"/>
      <c r="I121" s="5"/>
      <c r="J121" s="5"/>
      <c r="K121" s="5"/>
      <c r="M121" s="18"/>
      <c r="P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J121" s="5"/>
      <c r="AL121" s="5"/>
    </row>
    <row r="122" spans="8:38" x14ac:dyDescent="0.45">
      <c r="H122" s="5"/>
      <c r="I122" s="5"/>
      <c r="J122" s="5"/>
      <c r="K122" s="5"/>
      <c r="M122" s="18"/>
      <c r="P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J122" s="5"/>
      <c r="AL122" s="5"/>
    </row>
    <row r="123" spans="8:38" x14ac:dyDescent="0.45">
      <c r="H123" s="5"/>
      <c r="I123" s="5"/>
      <c r="J123" s="5"/>
      <c r="K123" s="5"/>
      <c r="M123" s="18"/>
      <c r="P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J123" s="5"/>
      <c r="AL123" s="5"/>
    </row>
    <row r="124" spans="8:38" x14ac:dyDescent="0.45">
      <c r="H124" s="5"/>
      <c r="I124" s="5"/>
      <c r="J124" s="5"/>
      <c r="K124" s="5"/>
      <c r="M124" s="18"/>
      <c r="P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J124" s="5"/>
      <c r="AL124" s="5"/>
    </row>
    <row r="125" spans="8:38" x14ac:dyDescent="0.45">
      <c r="H125" s="5"/>
      <c r="I125" s="5"/>
      <c r="J125" s="5"/>
      <c r="K125" s="5"/>
      <c r="M125" s="18"/>
      <c r="P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J125" s="5"/>
      <c r="AL125" s="5"/>
    </row>
    <row r="126" spans="8:38" x14ac:dyDescent="0.45">
      <c r="H126" s="5"/>
      <c r="I126" s="5"/>
      <c r="J126" s="5"/>
      <c r="K126" s="5"/>
      <c r="M126" s="18"/>
      <c r="P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J126" s="5"/>
      <c r="AL126" s="5"/>
    </row>
    <row r="127" spans="8:38" x14ac:dyDescent="0.45">
      <c r="H127" s="5"/>
      <c r="I127" s="5"/>
      <c r="J127" s="5"/>
      <c r="K127" s="5"/>
      <c r="M127" s="18"/>
      <c r="P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J127" s="5"/>
      <c r="AL127" s="5"/>
    </row>
    <row r="128" spans="8:38" x14ac:dyDescent="0.45">
      <c r="H128" s="5"/>
      <c r="I128" s="5"/>
      <c r="J128" s="5"/>
      <c r="K128" s="5"/>
      <c r="M128" s="18"/>
      <c r="P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J128" s="5"/>
      <c r="AL128" s="5"/>
    </row>
    <row r="129" spans="8:38" x14ac:dyDescent="0.45">
      <c r="H129" s="5"/>
      <c r="I129" s="5"/>
      <c r="J129" s="5"/>
      <c r="K129" s="5"/>
      <c r="M129" s="18"/>
      <c r="P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J129" s="5"/>
      <c r="AL129" s="5"/>
    </row>
    <row r="130" spans="8:38" x14ac:dyDescent="0.45">
      <c r="H130" s="5"/>
      <c r="I130" s="5"/>
      <c r="J130" s="5"/>
      <c r="K130" s="5"/>
      <c r="M130" s="18"/>
      <c r="P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J130" s="5"/>
      <c r="AL130" s="5"/>
    </row>
    <row r="131" spans="8:38" x14ac:dyDescent="0.45">
      <c r="H131" s="5"/>
      <c r="I131" s="5"/>
      <c r="J131" s="5"/>
      <c r="K131" s="5"/>
      <c r="M131" s="18"/>
      <c r="P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J131" s="5"/>
      <c r="AL131" s="5"/>
    </row>
    <row r="132" spans="8:38" x14ac:dyDescent="0.45">
      <c r="H132" s="5"/>
      <c r="I132" s="5"/>
      <c r="J132" s="5"/>
      <c r="K132" s="5"/>
      <c r="M132" s="18"/>
      <c r="P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J132" s="5"/>
      <c r="AL132" s="5"/>
    </row>
    <row r="133" spans="8:38" x14ac:dyDescent="0.45">
      <c r="H133" s="5"/>
      <c r="I133" s="5"/>
      <c r="J133" s="5"/>
      <c r="K133" s="5"/>
      <c r="M133" s="18"/>
      <c r="P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J133" s="5"/>
      <c r="AL133" s="5"/>
    </row>
    <row r="134" spans="8:38" x14ac:dyDescent="0.45">
      <c r="H134" s="5"/>
      <c r="I134" s="5"/>
      <c r="J134" s="5"/>
      <c r="K134" s="5"/>
      <c r="M134" s="18"/>
      <c r="P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J134" s="5"/>
      <c r="AL134" s="5"/>
    </row>
    <row r="135" spans="8:38" x14ac:dyDescent="0.45">
      <c r="H135" s="5"/>
      <c r="I135" s="5"/>
      <c r="J135" s="5"/>
      <c r="K135" s="5"/>
      <c r="M135" s="18"/>
      <c r="P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J135" s="5"/>
      <c r="AL135" s="5"/>
    </row>
    <row r="136" spans="8:38" x14ac:dyDescent="0.45">
      <c r="H136" s="5"/>
      <c r="I136" s="5"/>
      <c r="J136" s="5"/>
      <c r="K136" s="5"/>
      <c r="M136" s="18"/>
      <c r="P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J136" s="5"/>
      <c r="AL136" s="5"/>
    </row>
    <row r="137" spans="8:38" x14ac:dyDescent="0.45">
      <c r="H137" s="5"/>
      <c r="I137" s="5"/>
      <c r="J137" s="5"/>
      <c r="K137" s="5"/>
      <c r="M137" s="18"/>
      <c r="P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J137" s="5"/>
      <c r="AL137" s="5"/>
    </row>
    <row r="138" spans="8:38" x14ac:dyDescent="0.45">
      <c r="H138" s="5"/>
      <c r="I138" s="5"/>
      <c r="J138" s="5"/>
      <c r="K138" s="5"/>
      <c r="M138" s="18"/>
      <c r="P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J138" s="5"/>
      <c r="AL138" s="5"/>
    </row>
    <row r="139" spans="8:38" x14ac:dyDescent="0.45">
      <c r="H139" s="5"/>
      <c r="I139" s="5"/>
      <c r="J139" s="5"/>
      <c r="K139" s="5"/>
      <c r="M139" s="18"/>
      <c r="P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J139" s="5"/>
      <c r="AL139" s="5"/>
    </row>
    <row r="140" spans="8:38" x14ac:dyDescent="0.45">
      <c r="H140" s="5"/>
      <c r="I140" s="5"/>
      <c r="J140" s="5"/>
      <c r="K140" s="5"/>
      <c r="M140" s="18"/>
      <c r="P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J140" s="5"/>
      <c r="AL140" s="5"/>
    </row>
  </sheetData>
  <conditionalFormatting sqref="AM1:AM33 AM38:AM1048576 AN31:AN33">
    <cfRule type="cellIs" dxfId="0" priority="2" operator="lessThan">
      <formula>0</formula>
    </cfRule>
  </conditionalFormatting>
  <printOptions gridLines="1"/>
  <pageMargins left="0.7" right="0.7" top="1.3958333333333333" bottom="0.75" header="0.3" footer="0.3"/>
  <pageSetup paperSize="5" scale="55" fitToHeight="0" orientation="landscape" r:id="rId1"/>
  <headerFooter>
    <oddHeader>&amp;C&amp;"-,Bold"&amp;14NORTH SHELBY WATER COMPANY
DEPRECIATION SCHEDULE 
SUMMARY SHEET
DECEMBER 31, 2021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N140"/>
  <sheetViews>
    <sheetView zoomScale="90" zoomScaleNormal="90" workbookViewId="0">
      <selection activeCell="E19" sqref="E19"/>
    </sheetView>
  </sheetViews>
  <sheetFormatPr defaultRowHeight="14.25" x14ac:dyDescent="0.45"/>
  <cols>
    <col min="1" max="1" width="28.1328125" bestFit="1" customWidth="1"/>
    <col min="2" max="2" width="9" style="4" bestFit="1" customWidth="1"/>
    <col min="3" max="3" width="3" style="2" bestFit="1" customWidth="1"/>
    <col min="4" max="4" width="3.73046875" style="2" bestFit="1" customWidth="1"/>
    <col min="5" max="5" width="2.73046875" style="2" bestFit="1" customWidth="1"/>
    <col min="6" max="7" width="1.73046875" customWidth="1"/>
    <col min="8" max="9" width="13.86328125" bestFit="1" customWidth="1"/>
    <col min="10" max="10" width="12.59765625" bestFit="1" customWidth="1"/>
    <col min="11" max="11" width="13.86328125" bestFit="1" customWidth="1"/>
    <col min="12" max="12" width="12" style="6" bestFit="1" customWidth="1"/>
    <col min="13" max="13" width="11.59765625" style="31" bestFit="1" customWidth="1"/>
    <col min="14" max="15" width="1.73046875" customWidth="1"/>
    <col min="16" max="16" width="14.73046875" customWidth="1"/>
    <col min="17" max="17" width="1.73046875" customWidth="1"/>
    <col min="18" max="18" width="13.1328125" hidden="1" customWidth="1"/>
    <col min="19" max="19" width="11.59765625" hidden="1" customWidth="1"/>
    <col min="20" max="27" width="10.3984375" hidden="1" customWidth="1"/>
    <col min="28" max="28" width="12.1328125" hidden="1" customWidth="1"/>
    <col min="29" max="30" width="10.3984375" hidden="1" customWidth="1"/>
    <col min="31" max="31" width="11.1328125" bestFit="1" customWidth="1"/>
    <col min="32" max="33" width="12.3984375" customWidth="1"/>
    <col min="34" max="34" width="11.73046875" style="6" bestFit="1" customWidth="1"/>
    <col min="35" max="35" width="13.1328125" style="6" bestFit="1" customWidth="1"/>
    <col min="36" max="36" width="2.73046875" customWidth="1"/>
    <col min="37" max="39" width="13.86328125" bestFit="1" customWidth="1"/>
    <col min="40" max="40" width="13.3984375" style="5" bestFit="1" customWidth="1"/>
  </cols>
  <sheetData>
    <row r="1" spans="1:40" s="1" customFormat="1" x14ac:dyDescent="0.45">
      <c r="B1" s="4"/>
      <c r="C1" s="2"/>
      <c r="D1" s="2"/>
      <c r="E1" s="2"/>
      <c r="H1" s="21" t="s">
        <v>0</v>
      </c>
      <c r="I1" s="21"/>
      <c r="J1" s="21"/>
      <c r="K1" s="21" t="s">
        <v>1</v>
      </c>
      <c r="L1" s="23">
        <v>2021</v>
      </c>
      <c r="M1" s="63" t="s">
        <v>16</v>
      </c>
      <c r="N1" s="21"/>
      <c r="O1" s="21"/>
      <c r="P1" s="21" t="s">
        <v>2</v>
      </c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2"/>
      <c r="AI1" s="23">
        <v>2021</v>
      </c>
      <c r="AJ1" s="21"/>
      <c r="AK1" s="1" t="s">
        <v>400</v>
      </c>
      <c r="AL1" s="21" t="s">
        <v>9</v>
      </c>
      <c r="AM1" s="21" t="s">
        <v>11</v>
      </c>
      <c r="AN1" s="56" t="s">
        <v>464</v>
      </c>
    </row>
    <row r="2" spans="1:40" s="1" customFormat="1" x14ac:dyDescent="0.45">
      <c r="B2" s="4"/>
      <c r="C2" s="2"/>
      <c r="D2" s="2"/>
      <c r="E2" s="2"/>
      <c r="H2" s="21" t="s">
        <v>3</v>
      </c>
      <c r="I2" s="21" t="s">
        <v>4</v>
      </c>
      <c r="J2" s="21" t="s">
        <v>5</v>
      </c>
      <c r="K2" s="21" t="s">
        <v>3</v>
      </c>
      <c r="L2" s="23" t="s">
        <v>399</v>
      </c>
      <c r="M2" s="63" t="s">
        <v>17</v>
      </c>
      <c r="N2" s="21"/>
      <c r="O2" s="21"/>
      <c r="P2" s="21" t="s">
        <v>6</v>
      </c>
      <c r="Q2" s="21"/>
      <c r="R2" s="21" t="s">
        <v>0</v>
      </c>
      <c r="S2" s="21">
        <v>2006</v>
      </c>
      <c r="T2" s="21">
        <v>2007</v>
      </c>
      <c r="U2" s="21">
        <v>2008</v>
      </c>
      <c r="V2" s="21">
        <v>2009</v>
      </c>
      <c r="W2" s="21">
        <v>2010</v>
      </c>
      <c r="X2" s="21">
        <v>2011</v>
      </c>
      <c r="Y2" s="21">
        <v>2012</v>
      </c>
      <c r="Z2" s="21">
        <v>2013</v>
      </c>
      <c r="AA2" s="21">
        <v>2014</v>
      </c>
      <c r="AB2" s="21">
        <v>2015</v>
      </c>
      <c r="AC2" s="21">
        <v>2016</v>
      </c>
      <c r="AD2" s="21">
        <v>2017</v>
      </c>
      <c r="AE2" s="21">
        <v>2018</v>
      </c>
      <c r="AF2" s="21">
        <v>2019</v>
      </c>
      <c r="AG2" s="21">
        <v>2020</v>
      </c>
      <c r="AH2" s="23">
        <v>2021</v>
      </c>
      <c r="AI2" s="23" t="s">
        <v>5</v>
      </c>
      <c r="AJ2" s="21"/>
      <c r="AK2" s="1" t="s">
        <v>401</v>
      </c>
      <c r="AL2" s="21" t="s">
        <v>10</v>
      </c>
      <c r="AM2" s="21" t="s">
        <v>6</v>
      </c>
      <c r="AN2" s="56" t="s">
        <v>465</v>
      </c>
    </row>
    <row r="3" spans="1:40" x14ac:dyDescent="0.45">
      <c r="A3" s="3" t="s">
        <v>14</v>
      </c>
    </row>
    <row r="4" spans="1:40" x14ac:dyDescent="0.45">
      <c r="A4" t="s">
        <v>15</v>
      </c>
      <c r="B4" s="4">
        <v>26451</v>
      </c>
      <c r="C4" s="2">
        <v>50</v>
      </c>
      <c r="D4" s="4" t="s">
        <v>12</v>
      </c>
      <c r="E4" s="4" t="s">
        <v>13</v>
      </c>
      <c r="H4" s="5">
        <v>141064.91</v>
      </c>
      <c r="I4" s="5"/>
      <c r="J4" s="5">
        <v>141064.91</v>
      </c>
      <c r="K4" s="5">
        <f>+H4+I4-J4</f>
        <v>0</v>
      </c>
      <c r="L4" s="14"/>
      <c r="M4" s="31">
        <v>2019</v>
      </c>
      <c r="P4" s="5">
        <f t="shared" ref="P4:P30" si="0">+K4</f>
        <v>0</v>
      </c>
      <c r="R4" s="13">
        <v>94043.25</v>
      </c>
      <c r="S4" s="13">
        <v>2821.3</v>
      </c>
      <c r="T4" s="13">
        <v>2821.3</v>
      </c>
      <c r="U4" s="13">
        <v>2821.3</v>
      </c>
      <c r="V4" s="13">
        <v>2821.3</v>
      </c>
      <c r="W4" s="13">
        <v>2821.3</v>
      </c>
      <c r="X4" s="13">
        <v>2821.3</v>
      </c>
      <c r="Y4" s="13">
        <v>2821.3</v>
      </c>
      <c r="Z4" s="13">
        <v>2821.3</v>
      </c>
      <c r="AA4" s="13">
        <v>2821.3</v>
      </c>
      <c r="AB4" s="13">
        <v>2821.3</v>
      </c>
      <c r="AC4" s="13">
        <v>2821.3</v>
      </c>
      <c r="AD4" s="13">
        <v>2821.3</v>
      </c>
      <c r="AE4" s="13">
        <v>2821.3</v>
      </c>
      <c r="AF4" s="13">
        <f>-132130.8+1410.65</f>
        <v>-130720.15</v>
      </c>
      <c r="AG4" s="13">
        <v>0</v>
      </c>
      <c r="AH4" s="6">
        <v>0</v>
      </c>
      <c r="AI4" s="14"/>
      <c r="AJ4" s="5"/>
      <c r="AK4" s="5">
        <f>+AL4-AI4-AH4</f>
        <v>4.3655745685100555E-11</v>
      </c>
      <c r="AL4" s="5">
        <f t="shared" ref="AL4:AL30" si="1">SUM(R4:AJ4)</f>
        <v>4.3655745685100555E-11</v>
      </c>
      <c r="AM4" s="11">
        <f t="shared" ref="AM4:AM30" si="2">+P4-AL4</f>
        <v>-4.3655745685100555E-11</v>
      </c>
      <c r="AN4" s="5">
        <f>IF(AM4=0,AL4,0)</f>
        <v>0</v>
      </c>
    </row>
    <row r="5" spans="1:40" x14ac:dyDescent="0.45">
      <c r="A5" t="s">
        <v>15</v>
      </c>
      <c r="B5" s="4">
        <v>26451</v>
      </c>
      <c r="C5" s="2">
        <v>50</v>
      </c>
      <c r="D5" s="4" t="s">
        <v>12</v>
      </c>
      <c r="E5" s="4" t="s">
        <v>13</v>
      </c>
      <c r="H5" s="5">
        <v>79102.86</v>
      </c>
      <c r="I5" s="5"/>
      <c r="J5" s="5"/>
      <c r="K5" s="5"/>
      <c r="L5" s="14"/>
      <c r="P5" s="5">
        <f t="shared" si="0"/>
        <v>0</v>
      </c>
      <c r="R5" s="13">
        <v>40342.21</v>
      </c>
      <c r="S5" s="13">
        <v>1582.06</v>
      </c>
      <c r="T5" s="13">
        <v>1582.06</v>
      </c>
      <c r="U5" s="13">
        <v>1582.06</v>
      </c>
      <c r="V5" s="13">
        <v>1582.06</v>
      </c>
      <c r="W5" s="13">
        <v>1582.06</v>
      </c>
      <c r="X5" s="13">
        <v>1582.06</v>
      </c>
      <c r="Y5" s="13">
        <v>1582.06</v>
      </c>
      <c r="Z5" s="13">
        <v>1582.06</v>
      </c>
      <c r="AA5" s="13">
        <v>1582.06</v>
      </c>
      <c r="AB5" s="13">
        <v>1582.06</v>
      </c>
      <c r="AC5" s="13">
        <v>1582.06</v>
      </c>
      <c r="AD5" s="13">
        <v>1582.06</v>
      </c>
      <c r="AE5" s="5">
        <v>1582.06</v>
      </c>
      <c r="AF5" s="5">
        <v>1582.06</v>
      </c>
      <c r="AG5" s="5">
        <v>1582.06</v>
      </c>
      <c r="AH5" s="5">
        <v>1582.06</v>
      </c>
      <c r="AI5" s="14"/>
      <c r="AJ5" s="5"/>
      <c r="AK5" s="5">
        <f t="shared" ref="AK5:AK30" si="3">+AL5-AI5-AH5</f>
        <v>64073.109999999971</v>
      </c>
      <c r="AL5" s="5">
        <f t="shared" si="1"/>
        <v>65655.169999999969</v>
      </c>
      <c r="AM5" s="11">
        <f t="shared" si="2"/>
        <v>-65655.169999999969</v>
      </c>
      <c r="AN5" s="5">
        <f t="shared" ref="AN5:AN30" si="4">IF(AM5=0,AL5,0)</f>
        <v>0</v>
      </c>
    </row>
    <row r="6" spans="1:40" x14ac:dyDescent="0.45">
      <c r="A6" t="s">
        <v>15</v>
      </c>
      <c r="B6" s="4">
        <v>31199</v>
      </c>
      <c r="C6" s="2">
        <v>50</v>
      </c>
      <c r="D6" s="4" t="s">
        <v>12</v>
      </c>
      <c r="E6" s="4" t="s">
        <v>13</v>
      </c>
      <c r="H6" s="5">
        <v>200304.93</v>
      </c>
      <c r="I6" s="5"/>
      <c r="J6" s="5"/>
      <c r="K6" s="5">
        <f t="shared" ref="K6:K30" si="5">+H6+I6-J6</f>
        <v>200304.93</v>
      </c>
      <c r="L6" s="14"/>
      <c r="P6" s="5">
        <f t="shared" si="0"/>
        <v>200304.93</v>
      </c>
      <c r="R6" s="13">
        <v>82124.97</v>
      </c>
      <c r="S6" s="13">
        <v>4006.1</v>
      </c>
      <c r="T6" s="13">
        <v>4006.1</v>
      </c>
      <c r="U6" s="13">
        <v>4006.1</v>
      </c>
      <c r="V6" s="13">
        <v>4006.1</v>
      </c>
      <c r="W6" s="13">
        <v>4006.1</v>
      </c>
      <c r="X6" s="13">
        <v>4006.1</v>
      </c>
      <c r="Y6" s="13">
        <v>4006.1</v>
      </c>
      <c r="Z6" s="13">
        <v>4006.1</v>
      </c>
      <c r="AA6" s="13">
        <v>4006.1</v>
      </c>
      <c r="AB6" s="13">
        <v>4006.1</v>
      </c>
      <c r="AC6" s="13">
        <v>4006.1</v>
      </c>
      <c r="AD6" s="13">
        <v>4006.1</v>
      </c>
      <c r="AE6" s="5">
        <v>4006.1</v>
      </c>
      <c r="AF6" s="5">
        <v>4006.1</v>
      </c>
      <c r="AG6" s="5">
        <v>4006.1</v>
      </c>
      <c r="AH6" s="6">
        <f t="shared" ref="AH6:AH30" si="6">+IF(P6-Q6-S6-R6-T6-U6-V6-W6-X6-Y6-Z6-AA6-AB6-AC6-AD6-AE6-AF6-AG6&gt;1,ROUND(P6/C6,2),0)</f>
        <v>4006.1</v>
      </c>
      <c r="AI6" s="14"/>
      <c r="AJ6" s="5"/>
      <c r="AK6" s="5">
        <f t="shared" si="3"/>
        <v>142216.47000000009</v>
      </c>
      <c r="AL6" s="5">
        <f t="shared" si="1"/>
        <v>146222.57000000009</v>
      </c>
      <c r="AM6" s="11">
        <f t="shared" si="2"/>
        <v>54082.359999999899</v>
      </c>
      <c r="AN6" s="5">
        <f t="shared" si="4"/>
        <v>0</v>
      </c>
    </row>
    <row r="7" spans="1:40" ht="14.65" thickBot="1" x14ac:dyDescent="0.5">
      <c r="A7" t="s">
        <v>48</v>
      </c>
      <c r="B7" s="4">
        <v>31199</v>
      </c>
      <c r="D7" s="4"/>
      <c r="E7" s="4"/>
      <c r="H7" s="5">
        <v>3435</v>
      </c>
      <c r="I7" s="5"/>
      <c r="J7" s="5"/>
      <c r="K7" s="55">
        <f t="shared" si="5"/>
        <v>3435</v>
      </c>
      <c r="L7" s="14"/>
      <c r="P7" s="5">
        <f t="shared" si="0"/>
        <v>3435</v>
      </c>
      <c r="R7" s="13">
        <v>0</v>
      </c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5">
        <v>0</v>
      </c>
      <c r="AF7" s="5">
        <v>0</v>
      </c>
      <c r="AG7" s="5">
        <v>0</v>
      </c>
      <c r="AH7" s="6">
        <v>0</v>
      </c>
      <c r="AI7" s="14"/>
      <c r="AJ7" s="5"/>
      <c r="AK7" s="5">
        <f t="shared" si="3"/>
        <v>0</v>
      </c>
      <c r="AL7" s="5">
        <f t="shared" si="1"/>
        <v>0</v>
      </c>
      <c r="AM7" s="11">
        <f t="shared" si="2"/>
        <v>3435</v>
      </c>
      <c r="AN7" s="5">
        <f t="shared" si="4"/>
        <v>0</v>
      </c>
    </row>
    <row r="8" spans="1:40" x14ac:dyDescent="0.45">
      <c r="A8" t="s">
        <v>49</v>
      </c>
      <c r="B8" s="4">
        <v>31929</v>
      </c>
      <c r="C8" s="2">
        <v>50</v>
      </c>
      <c r="D8" s="4" t="s">
        <v>12</v>
      </c>
      <c r="E8" s="4" t="s">
        <v>13</v>
      </c>
      <c r="H8" s="5">
        <v>159767.17000000001</v>
      </c>
      <c r="I8" s="5"/>
      <c r="J8" s="5">
        <v>159767.17000000001</v>
      </c>
      <c r="K8" s="7">
        <f t="shared" si="5"/>
        <v>0</v>
      </c>
      <c r="L8" s="14"/>
      <c r="M8" s="32">
        <v>2017</v>
      </c>
      <c r="P8" s="5">
        <f t="shared" si="0"/>
        <v>0</v>
      </c>
      <c r="R8" s="13">
        <v>56184.73</v>
      </c>
      <c r="S8" s="13">
        <v>3195.34</v>
      </c>
      <c r="T8" s="13">
        <v>3195.34</v>
      </c>
      <c r="U8" s="13">
        <v>3195.34</v>
      </c>
      <c r="V8" s="13">
        <v>3195.34</v>
      </c>
      <c r="W8" s="13">
        <v>3195.34</v>
      </c>
      <c r="X8" s="13">
        <v>3195.34</v>
      </c>
      <c r="Y8" s="13">
        <v>3195.34</v>
      </c>
      <c r="Z8" s="13">
        <v>3195.34</v>
      </c>
      <c r="AA8" s="13">
        <v>3195.34</v>
      </c>
      <c r="AB8" s="13">
        <v>3195.34</v>
      </c>
      <c r="AC8" s="13">
        <v>3195.34</v>
      </c>
      <c r="AD8" s="13">
        <f>-92931.14+1597.67</f>
        <v>-91333.47</v>
      </c>
      <c r="AE8" s="5">
        <v>0</v>
      </c>
      <c r="AF8" s="5">
        <v>0</v>
      </c>
      <c r="AG8" s="5">
        <v>0</v>
      </c>
      <c r="AH8" s="6">
        <f t="shared" si="6"/>
        <v>0</v>
      </c>
      <c r="AI8" s="14"/>
      <c r="AJ8" s="5"/>
      <c r="AK8" s="57">
        <f t="shared" si="3"/>
        <v>-2.9103830456733704E-11</v>
      </c>
      <c r="AL8" s="58">
        <f t="shared" si="1"/>
        <v>-2.9103830456733704E-11</v>
      </c>
      <c r="AM8" s="59">
        <f t="shared" si="2"/>
        <v>2.9103830456733704E-11</v>
      </c>
      <c r="AN8" s="5">
        <f t="shared" si="4"/>
        <v>0</v>
      </c>
    </row>
    <row r="9" spans="1:40" ht="14.65" thickBot="1" x14ac:dyDescent="0.5">
      <c r="A9" t="s">
        <v>49</v>
      </c>
      <c r="B9" s="4">
        <v>32293</v>
      </c>
      <c r="C9" s="2">
        <v>50</v>
      </c>
      <c r="D9" s="4" t="s">
        <v>12</v>
      </c>
      <c r="E9" s="4" t="s">
        <v>13</v>
      </c>
      <c r="H9" s="5">
        <v>32530.83</v>
      </c>
      <c r="I9" s="5"/>
      <c r="J9" s="5">
        <v>32530.83</v>
      </c>
      <c r="K9" s="7">
        <f t="shared" si="5"/>
        <v>0</v>
      </c>
      <c r="L9" s="14"/>
      <c r="M9" s="32">
        <v>2017</v>
      </c>
      <c r="P9" s="5">
        <f t="shared" si="0"/>
        <v>0</v>
      </c>
      <c r="R9" s="13">
        <v>11494.22</v>
      </c>
      <c r="S9" s="13">
        <v>650.62</v>
      </c>
      <c r="T9" s="13">
        <v>650.62</v>
      </c>
      <c r="U9" s="13">
        <v>650.62</v>
      </c>
      <c r="V9" s="13">
        <v>650.62</v>
      </c>
      <c r="W9" s="13">
        <v>650.62</v>
      </c>
      <c r="X9" s="13">
        <v>650.62</v>
      </c>
      <c r="Y9" s="13">
        <v>650.62</v>
      </c>
      <c r="Z9" s="13">
        <v>650.62</v>
      </c>
      <c r="AA9" s="13">
        <v>650.62</v>
      </c>
      <c r="AB9" s="13">
        <v>650.62</v>
      </c>
      <c r="AC9" s="13">
        <v>650.62</v>
      </c>
      <c r="AD9" s="13">
        <f>-18976.35+325.31</f>
        <v>-18651.039999999997</v>
      </c>
      <c r="AE9" s="5">
        <v>0</v>
      </c>
      <c r="AF9" s="5">
        <v>0</v>
      </c>
      <c r="AG9" s="5">
        <v>0</v>
      </c>
      <c r="AH9" s="6">
        <f t="shared" si="6"/>
        <v>0</v>
      </c>
      <c r="AI9" s="14"/>
      <c r="AJ9" s="5"/>
      <c r="AK9" s="60">
        <f t="shared" si="3"/>
        <v>3.637978807091713E-12</v>
      </c>
      <c r="AL9" s="61">
        <f t="shared" si="1"/>
        <v>3.637978807091713E-12</v>
      </c>
      <c r="AM9" s="62">
        <f t="shared" si="2"/>
        <v>-3.637978807091713E-12</v>
      </c>
      <c r="AN9" s="5">
        <f t="shared" si="4"/>
        <v>0</v>
      </c>
    </row>
    <row r="10" spans="1:40" x14ac:dyDescent="0.45">
      <c r="A10" t="s">
        <v>50</v>
      </c>
      <c r="B10" s="4">
        <v>35991</v>
      </c>
      <c r="C10" s="2">
        <v>5</v>
      </c>
      <c r="D10" s="4" t="s">
        <v>12</v>
      </c>
      <c r="E10" s="4" t="s">
        <v>13</v>
      </c>
      <c r="H10" s="5">
        <v>52700</v>
      </c>
      <c r="I10" s="5"/>
      <c r="J10" s="5"/>
      <c r="K10" s="7"/>
      <c r="L10" s="14"/>
      <c r="M10" s="32"/>
      <c r="P10" s="5">
        <f t="shared" si="0"/>
        <v>0</v>
      </c>
      <c r="R10" s="13">
        <v>52700</v>
      </c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5">
        <v>0</v>
      </c>
      <c r="AF10" s="5">
        <v>0</v>
      </c>
      <c r="AG10" s="5">
        <v>0</v>
      </c>
      <c r="AH10" s="6">
        <f t="shared" si="6"/>
        <v>0</v>
      </c>
      <c r="AI10" s="14"/>
      <c r="AJ10" s="5"/>
      <c r="AK10" s="5">
        <f t="shared" si="3"/>
        <v>52700</v>
      </c>
      <c r="AL10" s="5">
        <f t="shared" si="1"/>
        <v>52700</v>
      </c>
      <c r="AM10" s="11">
        <f t="shared" si="2"/>
        <v>-52700</v>
      </c>
      <c r="AN10" s="5">
        <f t="shared" si="4"/>
        <v>0</v>
      </c>
    </row>
    <row r="11" spans="1:40" x14ac:dyDescent="0.45">
      <c r="A11" t="s">
        <v>51</v>
      </c>
      <c r="B11" s="4">
        <v>36755</v>
      </c>
      <c r="C11" s="2">
        <v>10</v>
      </c>
      <c r="D11" s="4" t="s">
        <v>12</v>
      </c>
      <c r="E11" s="4" t="s">
        <v>13</v>
      </c>
      <c r="H11" s="5">
        <v>6792.75</v>
      </c>
      <c r="I11" s="5"/>
      <c r="J11" s="5"/>
      <c r="K11" s="7"/>
      <c r="L11" s="14"/>
      <c r="M11" s="32"/>
      <c r="P11" s="5">
        <f t="shared" si="0"/>
        <v>0</v>
      </c>
      <c r="R11" s="13">
        <v>3736.04</v>
      </c>
      <c r="S11" s="13">
        <v>679.28</v>
      </c>
      <c r="T11" s="13">
        <v>679.28</v>
      </c>
      <c r="U11" s="13">
        <v>679.28</v>
      </c>
      <c r="V11" s="13">
        <v>679.28</v>
      </c>
      <c r="W11" s="13">
        <v>339.59</v>
      </c>
      <c r="X11" s="13"/>
      <c r="Y11" s="13"/>
      <c r="Z11" s="13"/>
      <c r="AA11" s="13"/>
      <c r="AB11" s="13"/>
      <c r="AC11" s="13"/>
      <c r="AD11" s="13"/>
      <c r="AE11" s="5">
        <v>0</v>
      </c>
      <c r="AF11" s="5">
        <v>0</v>
      </c>
      <c r="AG11" s="5">
        <v>0</v>
      </c>
      <c r="AH11" s="6">
        <f t="shared" si="6"/>
        <v>0</v>
      </c>
      <c r="AI11" s="14"/>
      <c r="AJ11" s="5"/>
      <c r="AK11" s="5">
        <f>+AL11-AI11-AH11</f>
        <v>6792.7499999999991</v>
      </c>
      <c r="AL11" s="5">
        <f t="shared" si="1"/>
        <v>6792.7499999999991</v>
      </c>
      <c r="AM11" s="11">
        <f t="shared" si="2"/>
        <v>-6792.7499999999991</v>
      </c>
      <c r="AN11" s="5">
        <f t="shared" si="4"/>
        <v>0</v>
      </c>
    </row>
    <row r="12" spans="1:40" x14ac:dyDescent="0.45">
      <c r="A12" t="s">
        <v>52</v>
      </c>
      <c r="B12" s="4">
        <v>37330</v>
      </c>
      <c r="C12" s="2">
        <v>50</v>
      </c>
      <c r="D12" s="4" t="s">
        <v>12</v>
      </c>
      <c r="E12" s="4" t="s">
        <v>13</v>
      </c>
      <c r="H12" s="5">
        <v>1108468.49</v>
      </c>
      <c r="I12" s="5"/>
      <c r="J12" s="5"/>
      <c r="K12" s="7">
        <f t="shared" si="5"/>
        <v>1108468.49</v>
      </c>
      <c r="L12" s="14"/>
      <c r="M12" s="32"/>
      <c r="P12" s="5">
        <f t="shared" si="0"/>
        <v>1108468.49</v>
      </c>
      <c r="R12" s="13">
        <v>84982.58</v>
      </c>
      <c r="S12" s="13">
        <v>22169.37</v>
      </c>
      <c r="T12" s="13">
        <v>22169.37</v>
      </c>
      <c r="U12" s="13">
        <v>22169.37</v>
      </c>
      <c r="V12" s="13">
        <v>22169.37</v>
      </c>
      <c r="W12" s="13">
        <v>22169.37</v>
      </c>
      <c r="X12" s="13">
        <v>22169.37</v>
      </c>
      <c r="Y12" s="13">
        <v>22169.37</v>
      </c>
      <c r="Z12" s="13">
        <v>22169.37</v>
      </c>
      <c r="AA12" s="13">
        <v>22169.37</v>
      </c>
      <c r="AB12" s="13">
        <v>22169.37</v>
      </c>
      <c r="AC12" s="13">
        <v>22169.37</v>
      </c>
      <c r="AD12" s="13">
        <v>22169.37</v>
      </c>
      <c r="AE12" s="5">
        <v>22169.37</v>
      </c>
      <c r="AF12" s="5">
        <v>22169.37</v>
      </c>
      <c r="AG12" s="5">
        <v>22169.37</v>
      </c>
      <c r="AH12" s="6">
        <f t="shared" si="6"/>
        <v>22169.37</v>
      </c>
      <c r="AI12" s="14"/>
      <c r="AJ12" s="5"/>
      <c r="AK12" s="5">
        <f>+AL12-AI12-AH12</f>
        <v>417523.12999999995</v>
      </c>
      <c r="AL12" s="5">
        <f t="shared" si="1"/>
        <v>439692.49999999994</v>
      </c>
      <c r="AM12" s="11">
        <f t="shared" si="2"/>
        <v>668775.99</v>
      </c>
      <c r="AN12" s="5">
        <f t="shared" si="4"/>
        <v>0</v>
      </c>
    </row>
    <row r="13" spans="1:40" x14ac:dyDescent="0.45">
      <c r="A13" t="s">
        <v>53</v>
      </c>
      <c r="B13" s="4">
        <v>38575</v>
      </c>
      <c r="C13" s="2">
        <v>5</v>
      </c>
      <c r="D13" s="4" t="s">
        <v>12</v>
      </c>
      <c r="E13" s="4" t="s">
        <v>13</v>
      </c>
      <c r="H13" s="5">
        <v>146958</v>
      </c>
      <c r="I13" s="5"/>
      <c r="J13" s="5"/>
      <c r="K13" s="7"/>
      <c r="L13" s="14"/>
      <c r="M13" s="32"/>
      <c r="P13" s="5">
        <f t="shared" si="0"/>
        <v>0</v>
      </c>
      <c r="R13" s="13">
        <v>14695.8</v>
      </c>
      <c r="S13" s="13">
        <v>29391.599999999999</v>
      </c>
      <c r="T13" s="13">
        <v>29391.599999999999</v>
      </c>
      <c r="U13" s="13">
        <v>29391.599999999999</v>
      </c>
      <c r="V13" s="13">
        <v>29391.599999999999</v>
      </c>
      <c r="W13" s="13">
        <v>14695.8</v>
      </c>
      <c r="X13" s="13"/>
      <c r="Y13" s="13"/>
      <c r="Z13" s="13"/>
      <c r="AA13" s="13"/>
      <c r="AB13" s="13"/>
      <c r="AC13" s="13"/>
      <c r="AD13" s="13"/>
      <c r="AE13" s="5">
        <v>0</v>
      </c>
      <c r="AF13" s="5">
        <v>0</v>
      </c>
      <c r="AG13" s="5">
        <v>0</v>
      </c>
      <c r="AH13" s="6">
        <f t="shared" si="6"/>
        <v>0</v>
      </c>
      <c r="AI13" s="14"/>
      <c r="AJ13" s="5"/>
      <c r="AK13" s="5">
        <f t="shared" si="3"/>
        <v>146958</v>
      </c>
      <c r="AL13" s="5">
        <f t="shared" si="1"/>
        <v>146958</v>
      </c>
      <c r="AM13" s="11">
        <f t="shared" si="2"/>
        <v>-146958</v>
      </c>
      <c r="AN13" s="5">
        <f t="shared" si="4"/>
        <v>0</v>
      </c>
    </row>
    <row r="14" spans="1:40" x14ac:dyDescent="0.45">
      <c r="A14" t="s">
        <v>402</v>
      </c>
      <c r="B14" s="4">
        <v>43009</v>
      </c>
      <c r="C14" s="2">
        <v>0</v>
      </c>
      <c r="D14" s="4"/>
      <c r="E14" s="4"/>
      <c r="H14" s="5">
        <v>52700</v>
      </c>
      <c r="I14" s="5"/>
      <c r="J14" s="5"/>
      <c r="K14" s="55"/>
      <c r="L14" s="14"/>
      <c r="M14" s="32"/>
      <c r="P14" s="5">
        <f t="shared" si="0"/>
        <v>0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5">
        <v>0</v>
      </c>
      <c r="AF14" s="5">
        <v>0</v>
      </c>
      <c r="AG14" s="5">
        <v>0</v>
      </c>
      <c r="AH14" s="6">
        <v>0</v>
      </c>
      <c r="AI14" s="14"/>
      <c r="AJ14" s="5"/>
      <c r="AK14" s="5">
        <f t="shared" si="3"/>
        <v>0</v>
      </c>
      <c r="AL14" s="5">
        <f t="shared" si="1"/>
        <v>0</v>
      </c>
      <c r="AM14" s="11">
        <f t="shared" si="2"/>
        <v>0</v>
      </c>
      <c r="AN14" s="5">
        <f t="shared" si="4"/>
        <v>0</v>
      </c>
    </row>
    <row r="15" spans="1:40" x14ac:dyDescent="0.45">
      <c r="A15" t="s">
        <v>403</v>
      </c>
      <c r="B15" s="4">
        <v>43009</v>
      </c>
      <c r="C15" s="2">
        <v>50</v>
      </c>
      <c r="D15" s="4" t="s">
        <v>12</v>
      </c>
      <c r="E15" s="4" t="s">
        <v>13</v>
      </c>
      <c r="H15" s="5">
        <v>1042076.33</v>
      </c>
      <c r="I15" s="5"/>
      <c r="J15" s="5"/>
      <c r="K15" s="7">
        <f t="shared" si="5"/>
        <v>1042076.33</v>
      </c>
      <c r="L15" s="14"/>
      <c r="M15" s="32"/>
      <c r="P15" s="5">
        <f t="shared" si="0"/>
        <v>1042076.33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>
        <v>10420.764999999999</v>
      </c>
      <c r="AE15" s="5">
        <v>10420.764999999999</v>
      </c>
      <c r="AF15" s="5">
        <v>20841.53</v>
      </c>
      <c r="AG15" s="5">
        <v>20841.53</v>
      </c>
      <c r="AH15" s="6">
        <f t="shared" si="6"/>
        <v>20841.53</v>
      </c>
      <c r="AI15" s="14"/>
      <c r="AJ15" s="5"/>
      <c r="AK15" s="5">
        <f t="shared" si="3"/>
        <v>62524.59</v>
      </c>
      <c r="AL15" s="5">
        <f t="shared" si="1"/>
        <v>83366.12</v>
      </c>
      <c r="AM15" s="11">
        <f t="shared" si="2"/>
        <v>958710.21</v>
      </c>
      <c r="AN15" s="5">
        <f t="shared" si="4"/>
        <v>0</v>
      </c>
    </row>
    <row r="16" spans="1:40" x14ac:dyDescent="0.45">
      <c r="A16" t="s">
        <v>404</v>
      </c>
      <c r="B16" s="4">
        <v>43009</v>
      </c>
      <c r="C16" s="2">
        <v>50</v>
      </c>
      <c r="D16" s="4" t="s">
        <v>12</v>
      </c>
      <c r="E16" s="4" t="s">
        <v>13</v>
      </c>
      <c r="H16" s="5">
        <v>338118.17</v>
      </c>
      <c r="I16" s="5"/>
      <c r="J16" s="5"/>
      <c r="K16" s="7">
        <f t="shared" si="5"/>
        <v>338118.17</v>
      </c>
      <c r="L16" s="14"/>
      <c r="M16" s="32"/>
      <c r="P16" s="5">
        <f t="shared" si="0"/>
        <v>338118.17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>
        <v>3381.18</v>
      </c>
      <c r="AE16" s="5">
        <v>6762.36</v>
      </c>
      <c r="AF16" s="5">
        <v>6762.36</v>
      </c>
      <c r="AG16" s="5">
        <v>6762.36</v>
      </c>
      <c r="AH16" s="6">
        <f t="shared" si="6"/>
        <v>6762.36</v>
      </c>
      <c r="AI16" s="14"/>
      <c r="AJ16" s="5"/>
      <c r="AK16" s="5">
        <f t="shared" si="3"/>
        <v>23668.26</v>
      </c>
      <c r="AL16" s="5">
        <f t="shared" si="1"/>
        <v>30430.62</v>
      </c>
      <c r="AM16" s="11">
        <f t="shared" si="2"/>
        <v>307687.55</v>
      </c>
      <c r="AN16" s="5">
        <f t="shared" si="4"/>
        <v>0</v>
      </c>
    </row>
    <row r="17" spans="1:40" x14ac:dyDescent="0.45">
      <c r="A17" t="s">
        <v>487</v>
      </c>
      <c r="B17" s="4">
        <v>43641</v>
      </c>
      <c r="C17" s="2">
        <v>50</v>
      </c>
      <c r="D17" s="4" t="s">
        <v>12</v>
      </c>
      <c r="E17" s="4" t="s">
        <v>13</v>
      </c>
      <c r="H17" s="5">
        <v>1764712.53</v>
      </c>
      <c r="I17" s="5"/>
      <c r="J17" s="5"/>
      <c r="K17" s="7">
        <f t="shared" si="5"/>
        <v>1764712.53</v>
      </c>
      <c r="L17" s="14"/>
      <c r="M17" s="32"/>
      <c r="P17" s="5">
        <f t="shared" si="0"/>
        <v>1764712.53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5">
        <v>0</v>
      </c>
      <c r="AF17" s="5">
        <v>17647.125</v>
      </c>
      <c r="AG17" s="5">
        <v>35294.25</v>
      </c>
      <c r="AH17" s="6">
        <f t="shared" si="6"/>
        <v>35294.25</v>
      </c>
      <c r="AI17" s="14"/>
      <c r="AJ17" s="5"/>
      <c r="AK17" s="5">
        <f t="shared" si="3"/>
        <v>52941.375</v>
      </c>
      <c r="AL17" s="5">
        <f t="shared" si="1"/>
        <v>88235.625</v>
      </c>
      <c r="AM17" s="11">
        <f t="shared" si="2"/>
        <v>1676476.905</v>
      </c>
      <c r="AN17" s="5">
        <f t="shared" si="4"/>
        <v>0</v>
      </c>
    </row>
    <row r="18" spans="1:40" x14ac:dyDescent="0.45">
      <c r="A18" t="s">
        <v>506</v>
      </c>
      <c r="B18" s="4">
        <v>44070</v>
      </c>
      <c r="C18" s="2">
        <v>50</v>
      </c>
      <c r="D18" s="4" t="s">
        <v>12</v>
      </c>
      <c r="E18" s="4" t="s">
        <v>13</v>
      </c>
      <c r="H18" s="5">
        <v>523013.82</v>
      </c>
      <c r="I18" s="5"/>
      <c r="J18" s="5"/>
      <c r="K18" s="7">
        <f t="shared" si="5"/>
        <v>523013.82</v>
      </c>
      <c r="L18" s="14"/>
      <c r="M18" s="32"/>
      <c r="P18" s="5">
        <f t="shared" si="0"/>
        <v>523013.82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5">
        <v>0</v>
      </c>
      <c r="AF18" s="5">
        <v>0</v>
      </c>
      <c r="AG18" s="5">
        <v>5230.1400000000003</v>
      </c>
      <c r="AH18" s="6">
        <f t="shared" si="6"/>
        <v>10460.280000000001</v>
      </c>
      <c r="AI18" s="14"/>
      <c r="AJ18" s="5"/>
      <c r="AK18" s="5">
        <f t="shared" si="3"/>
        <v>5230.1400000000012</v>
      </c>
      <c r="AL18" s="5">
        <f t="shared" si="1"/>
        <v>15690.420000000002</v>
      </c>
      <c r="AM18" s="11">
        <f t="shared" si="2"/>
        <v>507323.4</v>
      </c>
      <c r="AN18" s="5">
        <f t="shared" si="4"/>
        <v>0</v>
      </c>
    </row>
    <row r="19" spans="1:40" x14ac:dyDescent="0.45">
      <c r="D19" s="4"/>
      <c r="E19" s="4"/>
      <c r="H19" s="5"/>
      <c r="I19" s="5"/>
      <c r="J19" s="5"/>
      <c r="K19" s="7">
        <f t="shared" si="5"/>
        <v>0</v>
      </c>
      <c r="L19" s="14"/>
      <c r="M19" s="32"/>
      <c r="P19" s="5">
        <f t="shared" si="0"/>
        <v>0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5">
        <v>0</v>
      </c>
      <c r="AF19" s="5">
        <v>0</v>
      </c>
      <c r="AG19" s="5">
        <v>0</v>
      </c>
      <c r="AH19" s="6">
        <f t="shared" si="6"/>
        <v>0</v>
      </c>
      <c r="AI19" s="14"/>
      <c r="AJ19" s="5"/>
      <c r="AK19" s="5">
        <f t="shared" si="3"/>
        <v>0</v>
      </c>
      <c r="AL19" s="5">
        <f t="shared" si="1"/>
        <v>0</v>
      </c>
      <c r="AM19" s="11">
        <f t="shared" si="2"/>
        <v>0</v>
      </c>
      <c r="AN19" s="5">
        <f t="shared" si="4"/>
        <v>0</v>
      </c>
    </row>
    <row r="20" spans="1:40" x14ac:dyDescent="0.45">
      <c r="D20" s="4"/>
      <c r="E20" s="4"/>
      <c r="H20" s="5"/>
      <c r="I20" s="5"/>
      <c r="J20" s="5"/>
      <c r="K20" s="7">
        <f t="shared" si="5"/>
        <v>0</v>
      </c>
      <c r="L20" s="14"/>
      <c r="M20" s="32"/>
      <c r="P20" s="5">
        <f t="shared" si="0"/>
        <v>0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5">
        <v>0</v>
      </c>
      <c r="AF20" s="5">
        <v>0</v>
      </c>
      <c r="AG20" s="5">
        <v>0</v>
      </c>
      <c r="AH20" s="6">
        <f t="shared" si="6"/>
        <v>0</v>
      </c>
      <c r="AI20" s="14"/>
      <c r="AJ20" s="5"/>
      <c r="AK20" s="5">
        <f t="shared" si="3"/>
        <v>0</v>
      </c>
      <c r="AL20" s="5">
        <f t="shared" si="1"/>
        <v>0</v>
      </c>
      <c r="AM20" s="11">
        <f t="shared" si="2"/>
        <v>0</v>
      </c>
      <c r="AN20" s="5">
        <f t="shared" si="4"/>
        <v>0</v>
      </c>
    </row>
    <row r="21" spans="1:40" x14ac:dyDescent="0.45">
      <c r="D21" s="4"/>
      <c r="E21" s="4"/>
      <c r="H21" s="5"/>
      <c r="I21" s="5"/>
      <c r="J21" s="5"/>
      <c r="K21" s="7">
        <f t="shared" si="5"/>
        <v>0</v>
      </c>
      <c r="L21" s="14"/>
      <c r="M21" s="32"/>
      <c r="P21" s="5">
        <f t="shared" si="0"/>
        <v>0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5">
        <v>0</v>
      </c>
      <c r="AF21" s="5">
        <v>0</v>
      </c>
      <c r="AG21" s="5">
        <v>0</v>
      </c>
      <c r="AH21" s="6">
        <f t="shared" si="6"/>
        <v>0</v>
      </c>
      <c r="AI21" s="14"/>
      <c r="AJ21" s="5"/>
      <c r="AK21" s="5">
        <f t="shared" si="3"/>
        <v>0</v>
      </c>
      <c r="AL21" s="5">
        <f t="shared" si="1"/>
        <v>0</v>
      </c>
      <c r="AM21" s="11">
        <f t="shared" si="2"/>
        <v>0</v>
      </c>
      <c r="AN21" s="5">
        <f t="shared" si="4"/>
        <v>0</v>
      </c>
    </row>
    <row r="22" spans="1:40" x14ac:dyDescent="0.45">
      <c r="D22" s="4"/>
      <c r="E22" s="4"/>
      <c r="H22" s="5"/>
      <c r="I22" s="5"/>
      <c r="J22" s="5"/>
      <c r="K22" s="7">
        <f t="shared" si="5"/>
        <v>0</v>
      </c>
      <c r="L22" s="14"/>
      <c r="M22" s="32"/>
      <c r="P22" s="5">
        <f t="shared" si="0"/>
        <v>0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5">
        <v>0</v>
      </c>
      <c r="AF22" s="5">
        <v>0</v>
      </c>
      <c r="AG22" s="5">
        <v>0</v>
      </c>
      <c r="AH22" s="6">
        <f t="shared" si="6"/>
        <v>0</v>
      </c>
      <c r="AI22" s="14"/>
      <c r="AJ22" s="5"/>
      <c r="AK22" s="5">
        <f t="shared" si="3"/>
        <v>0</v>
      </c>
      <c r="AL22" s="5">
        <f t="shared" si="1"/>
        <v>0</v>
      </c>
      <c r="AM22" s="11">
        <f t="shared" si="2"/>
        <v>0</v>
      </c>
      <c r="AN22" s="5">
        <f t="shared" si="4"/>
        <v>0</v>
      </c>
    </row>
    <row r="23" spans="1:40" x14ac:dyDescent="0.45">
      <c r="D23" s="4"/>
      <c r="E23" s="4"/>
      <c r="H23" s="5"/>
      <c r="I23" s="5"/>
      <c r="J23" s="5"/>
      <c r="K23" s="7">
        <f t="shared" si="5"/>
        <v>0</v>
      </c>
      <c r="L23" s="14"/>
      <c r="M23" s="32"/>
      <c r="P23" s="5">
        <f t="shared" si="0"/>
        <v>0</v>
      </c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5">
        <v>0</v>
      </c>
      <c r="AF23" s="5">
        <v>0</v>
      </c>
      <c r="AG23" s="5">
        <v>0</v>
      </c>
      <c r="AH23" s="6">
        <f t="shared" si="6"/>
        <v>0</v>
      </c>
      <c r="AI23" s="14"/>
      <c r="AJ23" s="5"/>
      <c r="AK23" s="5">
        <f t="shared" si="3"/>
        <v>0</v>
      </c>
      <c r="AL23" s="5">
        <f t="shared" si="1"/>
        <v>0</v>
      </c>
      <c r="AM23" s="11">
        <f t="shared" si="2"/>
        <v>0</v>
      </c>
      <c r="AN23" s="5">
        <f t="shared" si="4"/>
        <v>0</v>
      </c>
    </row>
    <row r="24" spans="1:40" x14ac:dyDescent="0.45">
      <c r="D24" s="4"/>
      <c r="E24" s="4"/>
      <c r="H24" s="5"/>
      <c r="I24" s="5"/>
      <c r="J24" s="5"/>
      <c r="K24" s="7">
        <f t="shared" si="5"/>
        <v>0</v>
      </c>
      <c r="L24" s="14"/>
      <c r="M24" s="32"/>
      <c r="P24" s="5">
        <f t="shared" si="0"/>
        <v>0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5">
        <v>0</v>
      </c>
      <c r="AF24" s="5">
        <v>0</v>
      </c>
      <c r="AG24" s="5">
        <v>0</v>
      </c>
      <c r="AH24" s="6">
        <f t="shared" si="6"/>
        <v>0</v>
      </c>
      <c r="AI24" s="14"/>
      <c r="AJ24" s="5"/>
      <c r="AK24" s="5">
        <f t="shared" si="3"/>
        <v>0</v>
      </c>
      <c r="AL24" s="5">
        <f t="shared" si="1"/>
        <v>0</v>
      </c>
      <c r="AM24" s="11">
        <f t="shared" si="2"/>
        <v>0</v>
      </c>
      <c r="AN24" s="5">
        <f t="shared" si="4"/>
        <v>0</v>
      </c>
    </row>
    <row r="25" spans="1:40" x14ac:dyDescent="0.45">
      <c r="D25" s="4"/>
      <c r="E25" s="4"/>
      <c r="H25" s="5"/>
      <c r="I25" s="5"/>
      <c r="J25" s="5"/>
      <c r="K25" s="7">
        <f t="shared" si="5"/>
        <v>0</v>
      </c>
      <c r="L25" s="14"/>
      <c r="M25" s="32"/>
      <c r="P25" s="5">
        <f t="shared" si="0"/>
        <v>0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5">
        <v>0</v>
      </c>
      <c r="AF25" s="5">
        <v>0</v>
      </c>
      <c r="AG25" s="5">
        <v>0</v>
      </c>
      <c r="AH25" s="6">
        <f t="shared" si="6"/>
        <v>0</v>
      </c>
      <c r="AI25" s="14"/>
      <c r="AJ25" s="5"/>
      <c r="AK25" s="5">
        <f t="shared" si="3"/>
        <v>0</v>
      </c>
      <c r="AL25" s="5">
        <f t="shared" si="1"/>
        <v>0</v>
      </c>
      <c r="AM25" s="11">
        <f t="shared" si="2"/>
        <v>0</v>
      </c>
      <c r="AN25" s="5">
        <f t="shared" si="4"/>
        <v>0</v>
      </c>
    </row>
    <row r="26" spans="1:40" x14ac:dyDescent="0.45">
      <c r="D26" s="4"/>
      <c r="E26" s="4"/>
      <c r="H26" s="5"/>
      <c r="I26" s="5"/>
      <c r="J26" s="5"/>
      <c r="K26" s="7">
        <f t="shared" si="5"/>
        <v>0</v>
      </c>
      <c r="L26" s="14"/>
      <c r="M26" s="32"/>
      <c r="P26" s="5">
        <f t="shared" si="0"/>
        <v>0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5">
        <v>0</v>
      </c>
      <c r="AF26" s="5">
        <v>0</v>
      </c>
      <c r="AG26" s="5">
        <v>0</v>
      </c>
      <c r="AH26" s="6">
        <f t="shared" si="6"/>
        <v>0</v>
      </c>
      <c r="AI26" s="14"/>
      <c r="AJ26" s="5"/>
      <c r="AK26" s="5">
        <f t="shared" si="3"/>
        <v>0</v>
      </c>
      <c r="AL26" s="5">
        <f t="shared" si="1"/>
        <v>0</v>
      </c>
      <c r="AM26" s="11">
        <f t="shared" si="2"/>
        <v>0</v>
      </c>
      <c r="AN26" s="5">
        <f t="shared" si="4"/>
        <v>0</v>
      </c>
    </row>
    <row r="27" spans="1:40" x14ac:dyDescent="0.45">
      <c r="D27" s="4"/>
      <c r="E27" s="4"/>
      <c r="H27" s="5"/>
      <c r="I27" s="5"/>
      <c r="J27" s="5"/>
      <c r="K27" s="7">
        <f t="shared" si="5"/>
        <v>0</v>
      </c>
      <c r="L27" s="14"/>
      <c r="M27" s="32"/>
      <c r="P27" s="5">
        <f t="shared" si="0"/>
        <v>0</v>
      </c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5">
        <v>0</v>
      </c>
      <c r="AF27" s="5">
        <v>0</v>
      </c>
      <c r="AG27" s="5">
        <v>0</v>
      </c>
      <c r="AH27" s="6">
        <f t="shared" si="6"/>
        <v>0</v>
      </c>
      <c r="AI27" s="14"/>
      <c r="AJ27" s="5"/>
      <c r="AK27" s="5">
        <f t="shared" si="3"/>
        <v>0</v>
      </c>
      <c r="AL27" s="5">
        <f t="shared" si="1"/>
        <v>0</v>
      </c>
      <c r="AM27" s="11">
        <f t="shared" si="2"/>
        <v>0</v>
      </c>
      <c r="AN27" s="5">
        <f t="shared" si="4"/>
        <v>0</v>
      </c>
    </row>
    <row r="28" spans="1:40" x14ac:dyDescent="0.45">
      <c r="D28" s="4"/>
      <c r="E28" s="4"/>
      <c r="H28" s="5"/>
      <c r="I28" s="5"/>
      <c r="J28" s="5"/>
      <c r="K28" s="7">
        <f t="shared" si="5"/>
        <v>0</v>
      </c>
      <c r="L28" s="14"/>
      <c r="M28" s="32"/>
      <c r="P28" s="5">
        <f t="shared" si="0"/>
        <v>0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5">
        <v>0</v>
      </c>
      <c r="AF28" s="5">
        <v>0</v>
      </c>
      <c r="AG28" s="5">
        <v>0</v>
      </c>
      <c r="AH28" s="6">
        <f t="shared" si="6"/>
        <v>0</v>
      </c>
      <c r="AI28" s="14"/>
      <c r="AJ28" s="5"/>
      <c r="AK28" s="5">
        <f t="shared" si="3"/>
        <v>0</v>
      </c>
      <c r="AL28" s="5">
        <f t="shared" si="1"/>
        <v>0</v>
      </c>
      <c r="AM28" s="11">
        <f t="shared" si="2"/>
        <v>0</v>
      </c>
      <c r="AN28" s="5">
        <f t="shared" si="4"/>
        <v>0</v>
      </c>
    </row>
    <row r="29" spans="1:40" x14ac:dyDescent="0.45">
      <c r="D29" s="4"/>
      <c r="E29" s="4"/>
      <c r="H29" s="5"/>
      <c r="I29" s="5"/>
      <c r="J29" s="5"/>
      <c r="K29" s="7">
        <f t="shared" si="5"/>
        <v>0</v>
      </c>
      <c r="L29" s="14"/>
      <c r="M29" s="32"/>
      <c r="P29" s="5">
        <f t="shared" si="0"/>
        <v>0</v>
      </c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5">
        <v>0</v>
      </c>
      <c r="AF29" s="5">
        <v>0</v>
      </c>
      <c r="AG29" s="5">
        <v>0</v>
      </c>
      <c r="AH29" s="6">
        <f t="shared" si="6"/>
        <v>0</v>
      </c>
      <c r="AI29" s="14"/>
      <c r="AJ29" s="5"/>
      <c r="AK29" s="5">
        <f t="shared" si="3"/>
        <v>0</v>
      </c>
      <c r="AL29" s="5">
        <f t="shared" si="1"/>
        <v>0</v>
      </c>
      <c r="AM29" s="11">
        <f t="shared" si="2"/>
        <v>0</v>
      </c>
      <c r="AN29" s="5">
        <f t="shared" si="4"/>
        <v>0</v>
      </c>
    </row>
    <row r="30" spans="1:40" x14ac:dyDescent="0.45">
      <c r="D30" s="4"/>
      <c r="E30" s="4"/>
      <c r="H30" s="5"/>
      <c r="I30" s="5"/>
      <c r="J30" s="5"/>
      <c r="K30" s="7">
        <f t="shared" si="5"/>
        <v>0</v>
      </c>
      <c r="L30" s="14"/>
      <c r="M30" s="32"/>
      <c r="P30" s="5">
        <f t="shared" si="0"/>
        <v>0</v>
      </c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5">
        <v>0</v>
      </c>
      <c r="AF30" s="5">
        <v>0</v>
      </c>
      <c r="AG30" s="5">
        <v>0</v>
      </c>
      <c r="AH30" s="6">
        <f t="shared" si="6"/>
        <v>0</v>
      </c>
      <c r="AI30" s="14"/>
      <c r="AJ30" s="5"/>
      <c r="AK30" s="5">
        <f t="shared" si="3"/>
        <v>0</v>
      </c>
      <c r="AL30" s="5">
        <f t="shared" si="1"/>
        <v>0</v>
      </c>
      <c r="AM30" s="11">
        <f t="shared" si="2"/>
        <v>0</v>
      </c>
      <c r="AN30" s="5">
        <f t="shared" si="4"/>
        <v>0</v>
      </c>
    </row>
    <row r="31" spans="1:40" s="3" customFormat="1" x14ac:dyDescent="0.45">
      <c r="A31" s="3" t="str">
        <f>+A3</f>
        <v>STANDPIPES # 107</v>
      </c>
      <c r="B31" s="4"/>
      <c r="C31" s="2"/>
      <c r="D31" s="8"/>
      <c r="E31" s="8"/>
      <c r="H31" s="9">
        <f>SUM(H4:H30)</f>
        <v>5651745.79</v>
      </c>
      <c r="I31" s="9">
        <f>SUM(I4:I30)</f>
        <v>0</v>
      </c>
      <c r="J31" s="9">
        <f>SUM(J4:J30)</f>
        <v>333362.91000000003</v>
      </c>
      <c r="K31" s="12">
        <f>SUM(K4:K30)</f>
        <v>4980129.2700000005</v>
      </c>
      <c r="L31" s="16">
        <f>SUM(L4:L30)</f>
        <v>0</v>
      </c>
      <c r="M31" s="64"/>
      <c r="P31" s="9">
        <f>SUM(P4:P30)</f>
        <v>4980129.2700000005</v>
      </c>
      <c r="R31" s="15">
        <f t="shared" ref="R31:V31" si="7">SUM(R4:R30)</f>
        <v>440303.79999999993</v>
      </c>
      <c r="S31" s="15">
        <f t="shared" si="7"/>
        <v>64495.67</v>
      </c>
      <c r="T31" s="15">
        <f t="shared" si="7"/>
        <v>64495.67</v>
      </c>
      <c r="U31" s="15">
        <f t="shared" si="7"/>
        <v>64495.67</v>
      </c>
      <c r="V31" s="15">
        <f t="shared" si="7"/>
        <v>64495.67</v>
      </c>
      <c r="W31" s="15">
        <f t="shared" ref="W31:AI31" si="8">SUM(W4:W30)</f>
        <v>49460.180000000008</v>
      </c>
      <c r="X31" s="15">
        <f t="shared" si="8"/>
        <v>34424.79</v>
      </c>
      <c r="Y31" s="15">
        <f t="shared" si="8"/>
        <v>34424.79</v>
      </c>
      <c r="Z31" s="15">
        <f t="shared" si="8"/>
        <v>34424.79</v>
      </c>
      <c r="AA31" s="15">
        <f t="shared" si="8"/>
        <v>34424.79</v>
      </c>
      <c r="AB31" s="15">
        <f t="shared" si="8"/>
        <v>34424.79</v>
      </c>
      <c r="AC31" s="15">
        <f t="shared" si="8"/>
        <v>34424.79</v>
      </c>
      <c r="AD31" s="15">
        <f t="shared" si="8"/>
        <v>-65603.735000000001</v>
      </c>
      <c r="AE31" s="15">
        <f t="shared" si="8"/>
        <v>47761.955000000002</v>
      </c>
      <c r="AF31" s="15">
        <f t="shared" si="8"/>
        <v>-57711.604999999996</v>
      </c>
      <c r="AG31" s="15">
        <f t="shared" si="8"/>
        <v>95885.81</v>
      </c>
      <c r="AH31" s="16">
        <f t="shared" ref="AH31" si="9">SUM(AH4:AH30)</f>
        <v>101115.95</v>
      </c>
      <c r="AI31" s="16">
        <f t="shared" si="8"/>
        <v>0</v>
      </c>
      <c r="AJ31" s="9"/>
      <c r="AK31" s="9">
        <f>SUM(AK4:AK30)</f>
        <v>974627.82499999995</v>
      </c>
      <c r="AL31" s="9">
        <f>SUM(AL4:AL30)</f>
        <v>1075743.7749999999</v>
      </c>
      <c r="AM31" s="9">
        <f>SUM(AM4:AM30)</f>
        <v>3904385.4949999996</v>
      </c>
      <c r="AN31" s="9">
        <f>SUM(AN4:AN30)</f>
        <v>0</v>
      </c>
    </row>
    <row r="32" spans="1:40" x14ac:dyDescent="0.45">
      <c r="H32" s="5"/>
      <c r="I32" s="5"/>
      <c r="J32" s="5"/>
      <c r="K32" s="5">
        <f>+H31+I31-J31-K31</f>
        <v>338253.6099999994</v>
      </c>
      <c r="P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J32" s="5"/>
      <c r="AK32" s="5"/>
      <c r="AL32" s="5"/>
    </row>
    <row r="33" spans="8:39" x14ac:dyDescent="0.45">
      <c r="H33" s="5"/>
      <c r="I33" s="5"/>
      <c r="J33" s="5"/>
      <c r="K33" s="5"/>
      <c r="P33" s="5"/>
      <c r="R33" s="42">
        <f>SUM(R31:AC31)</f>
        <v>954295.40000000026</v>
      </c>
      <c r="S33" s="42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J33" s="5"/>
      <c r="AK33" s="5"/>
      <c r="AL33" s="5"/>
    </row>
    <row r="34" spans="8:39" x14ac:dyDescent="0.45">
      <c r="H34" s="5"/>
      <c r="I34" s="5"/>
      <c r="J34" s="5"/>
      <c r="K34" s="5"/>
      <c r="P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J34" s="5"/>
      <c r="AK34" s="5"/>
      <c r="AL34" s="5"/>
    </row>
    <row r="35" spans="8:39" x14ac:dyDescent="0.45">
      <c r="H35" s="5"/>
      <c r="I35" s="5"/>
      <c r="J35" s="5"/>
      <c r="K35" s="5"/>
      <c r="P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J35" s="5"/>
      <c r="AK35" s="5"/>
      <c r="AL35" s="5"/>
      <c r="AM35" s="11"/>
    </row>
    <row r="36" spans="8:39" x14ac:dyDescent="0.45">
      <c r="H36" s="5"/>
      <c r="I36" s="5"/>
      <c r="J36" s="5"/>
      <c r="K36" s="5"/>
      <c r="P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J36" s="5"/>
      <c r="AK36" s="5"/>
      <c r="AL36" s="5"/>
      <c r="AM36" s="11"/>
    </row>
    <row r="37" spans="8:39" x14ac:dyDescent="0.45">
      <c r="H37" s="5"/>
      <c r="I37" s="5"/>
      <c r="J37" s="5"/>
      <c r="K37" s="5"/>
      <c r="P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J37" s="5"/>
      <c r="AK37" s="5"/>
      <c r="AL37" s="5"/>
      <c r="AM37" s="11"/>
    </row>
    <row r="38" spans="8:39" x14ac:dyDescent="0.45">
      <c r="H38" s="5"/>
      <c r="I38" s="5"/>
      <c r="J38" s="5"/>
      <c r="K38" s="5"/>
      <c r="P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J38" s="5"/>
      <c r="AK38" s="5"/>
      <c r="AL38" s="5"/>
    </row>
    <row r="39" spans="8:39" x14ac:dyDescent="0.45">
      <c r="H39" s="5"/>
      <c r="I39" s="5"/>
      <c r="J39" s="5"/>
      <c r="K39" s="5"/>
      <c r="P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J39" s="5"/>
      <c r="AK39" s="5"/>
      <c r="AL39" s="5"/>
    </row>
    <row r="40" spans="8:39" x14ac:dyDescent="0.45">
      <c r="H40" s="5"/>
      <c r="I40" s="5"/>
      <c r="J40" s="5"/>
      <c r="K40" s="5"/>
      <c r="P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J40" s="5"/>
      <c r="AK40" s="5"/>
      <c r="AL40" s="5"/>
    </row>
    <row r="41" spans="8:39" x14ac:dyDescent="0.45">
      <c r="H41" s="5"/>
      <c r="I41" s="5"/>
      <c r="J41" s="5"/>
      <c r="K41" s="5"/>
      <c r="P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J41" s="5"/>
      <c r="AK41" s="5"/>
      <c r="AL41" s="5"/>
    </row>
    <row r="42" spans="8:39" x14ac:dyDescent="0.45">
      <c r="H42" s="5"/>
      <c r="I42" s="5"/>
      <c r="J42" s="5"/>
      <c r="K42" s="5"/>
      <c r="P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J42" s="5"/>
      <c r="AK42" s="5"/>
      <c r="AL42" s="5"/>
    </row>
    <row r="43" spans="8:39" x14ac:dyDescent="0.45">
      <c r="H43" s="5"/>
      <c r="I43" s="5"/>
      <c r="J43" s="5"/>
      <c r="K43" s="5"/>
      <c r="P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J43" s="5"/>
      <c r="AK43" s="5"/>
      <c r="AL43" s="5"/>
    </row>
    <row r="44" spans="8:39" x14ac:dyDescent="0.45">
      <c r="H44" s="5"/>
      <c r="I44" s="5"/>
      <c r="J44" s="5"/>
      <c r="K44" s="5"/>
      <c r="P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J44" s="5"/>
      <c r="AK44" s="5"/>
      <c r="AL44" s="5"/>
    </row>
    <row r="45" spans="8:39" x14ac:dyDescent="0.45">
      <c r="H45" s="5"/>
      <c r="I45" s="5"/>
      <c r="J45" s="5"/>
      <c r="K45" s="5"/>
      <c r="P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J45" s="5"/>
      <c r="AK45" s="5"/>
      <c r="AL45" s="5"/>
    </row>
    <row r="46" spans="8:39" x14ac:dyDescent="0.45">
      <c r="H46" s="5"/>
      <c r="I46" s="5"/>
      <c r="J46" s="5"/>
      <c r="K46" s="5"/>
      <c r="P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J46" s="5"/>
      <c r="AK46" s="5"/>
      <c r="AL46" s="5"/>
    </row>
    <row r="47" spans="8:39" x14ac:dyDescent="0.45">
      <c r="H47" s="5"/>
      <c r="I47" s="5"/>
      <c r="J47" s="5"/>
      <c r="K47" s="5"/>
      <c r="P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J47" s="5"/>
      <c r="AK47" s="5"/>
      <c r="AL47" s="5"/>
    </row>
    <row r="48" spans="8:39" x14ac:dyDescent="0.45">
      <c r="H48" s="5"/>
      <c r="I48" s="5"/>
      <c r="J48" s="5"/>
      <c r="K48" s="5"/>
      <c r="P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J48" s="5"/>
      <c r="AK48" s="5"/>
      <c r="AL48" s="5"/>
    </row>
    <row r="49" spans="8:38" x14ac:dyDescent="0.45">
      <c r="H49" s="5"/>
      <c r="I49" s="5"/>
      <c r="J49" s="5"/>
      <c r="K49" s="5"/>
      <c r="P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J49" s="5"/>
      <c r="AK49" s="5"/>
      <c r="AL49" s="5"/>
    </row>
    <row r="50" spans="8:38" x14ac:dyDescent="0.45">
      <c r="H50" s="5"/>
      <c r="I50" s="5"/>
      <c r="J50" s="5"/>
      <c r="K50" s="5"/>
      <c r="P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J50" s="5"/>
      <c r="AK50" s="5"/>
      <c r="AL50" s="5"/>
    </row>
    <row r="51" spans="8:38" x14ac:dyDescent="0.45">
      <c r="H51" s="5"/>
      <c r="I51" s="5"/>
      <c r="J51" s="5"/>
      <c r="K51" s="5"/>
      <c r="P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J51" s="5"/>
      <c r="AK51" s="5"/>
      <c r="AL51" s="5"/>
    </row>
    <row r="52" spans="8:38" x14ac:dyDescent="0.45">
      <c r="H52" s="5"/>
      <c r="I52" s="5"/>
      <c r="J52" s="5"/>
      <c r="K52" s="5"/>
      <c r="P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J52" s="5"/>
      <c r="AK52" s="5"/>
      <c r="AL52" s="5"/>
    </row>
    <row r="53" spans="8:38" x14ac:dyDescent="0.45">
      <c r="H53" s="5"/>
      <c r="I53" s="5"/>
      <c r="J53" s="5"/>
      <c r="K53" s="5"/>
      <c r="P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J53" s="5"/>
      <c r="AK53" s="5"/>
      <c r="AL53" s="5"/>
    </row>
    <row r="54" spans="8:38" x14ac:dyDescent="0.45">
      <c r="H54" s="5"/>
      <c r="I54" s="5"/>
      <c r="J54" s="5"/>
      <c r="K54" s="5"/>
      <c r="P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J54" s="5"/>
      <c r="AK54" s="5"/>
      <c r="AL54" s="5"/>
    </row>
    <row r="55" spans="8:38" x14ac:dyDescent="0.45">
      <c r="H55" s="5"/>
      <c r="I55" s="5"/>
      <c r="J55" s="5"/>
      <c r="K55" s="5"/>
      <c r="P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J55" s="5"/>
      <c r="AK55" s="5"/>
      <c r="AL55" s="5"/>
    </row>
    <row r="56" spans="8:38" x14ac:dyDescent="0.45">
      <c r="H56" s="5"/>
      <c r="I56" s="5"/>
      <c r="J56" s="5"/>
      <c r="K56" s="5"/>
      <c r="P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J56" s="5"/>
      <c r="AK56" s="5"/>
      <c r="AL56" s="5"/>
    </row>
    <row r="57" spans="8:38" x14ac:dyDescent="0.45">
      <c r="H57" s="5"/>
      <c r="I57" s="5"/>
      <c r="J57" s="5"/>
      <c r="K57" s="5"/>
      <c r="P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J57" s="5"/>
      <c r="AK57" s="5"/>
      <c r="AL57" s="5"/>
    </row>
    <row r="58" spans="8:38" x14ac:dyDescent="0.45">
      <c r="H58" s="5"/>
      <c r="I58" s="5"/>
      <c r="J58" s="5"/>
      <c r="K58" s="5"/>
      <c r="P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J58" s="5"/>
      <c r="AK58" s="5"/>
      <c r="AL58" s="5"/>
    </row>
    <row r="59" spans="8:38" x14ac:dyDescent="0.45">
      <c r="H59" s="5"/>
      <c r="I59" s="5"/>
      <c r="J59" s="5"/>
      <c r="K59" s="5"/>
      <c r="P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J59" s="5"/>
      <c r="AK59" s="5"/>
      <c r="AL59" s="5"/>
    </row>
    <row r="60" spans="8:38" x14ac:dyDescent="0.45">
      <c r="H60" s="5"/>
      <c r="I60" s="5"/>
      <c r="J60" s="5"/>
      <c r="K60" s="5"/>
      <c r="P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J60" s="5"/>
      <c r="AK60" s="5"/>
      <c r="AL60" s="5"/>
    </row>
    <row r="61" spans="8:38" x14ac:dyDescent="0.45">
      <c r="H61" s="5"/>
      <c r="I61" s="5"/>
      <c r="J61" s="5"/>
      <c r="K61" s="5"/>
      <c r="P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J61" s="5"/>
      <c r="AK61" s="5"/>
      <c r="AL61" s="5"/>
    </row>
    <row r="62" spans="8:38" x14ac:dyDescent="0.45">
      <c r="H62" s="5"/>
      <c r="I62" s="5"/>
      <c r="J62" s="5"/>
      <c r="K62" s="5"/>
      <c r="P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J62" s="5"/>
      <c r="AK62" s="5"/>
      <c r="AL62" s="5"/>
    </row>
    <row r="63" spans="8:38" x14ac:dyDescent="0.45">
      <c r="H63" s="5"/>
      <c r="I63" s="5"/>
      <c r="J63" s="5"/>
      <c r="K63" s="5"/>
      <c r="P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J63" s="5"/>
      <c r="AK63" s="5"/>
      <c r="AL63" s="5"/>
    </row>
    <row r="64" spans="8:38" x14ac:dyDescent="0.45">
      <c r="H64" s="5"/>
      <c r="I64" s="5"/>
      <c r="J64" s="5"/>
      <c r="K64" s="5"/>
      <c r="P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J64" s="5"/>
      <c r="AK64" s="5"/>
      <c r="AL64" s="5"/>
    </row>
    <row r="65" spans="8:38" x14ac:dyDescent="0.45">
      <c r="H65" s="5"/>
      <c r="I65" s="5"/>
      <c r="J65" s="5"/>
      <c r="K65" s="5"/>
      <c r="P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J65" s="5"/>
      <c r="AK65" s="5"/>
      <c r="AL65" s="5"/>
    </row>
    <row r="66" spans="8:38" x14ac:dyDescent="0.45">
      <c r="H66" s="5"/>
      <c r="I66" s="5"/>
      <c r="J66" s="5"/>
      <c r="K66" s="5"/>
      <c r="P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J66" s="5"/>
      <c r="AK66" s="5"/>
      <c r="AL66" s="5"/>
    </row>
    <row r="67" spans="8:38" x14ac:dyDescent="0.45">
      <c r="H67" s="5"/>
      <c r="I67" s="5"/>
      <c r="J67" s="5"/>
      <c r="K67" s="5"/>
      <c r="P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J67" s="5"/>
      <c r="AK67" s="5"/>
      <c r="AL67" s="5"/>
    </row>
    <row r="68" spans="8:38" x14ac:dyDescent="0.45">
      <c r="H68" s="5"/>
      <c r="I68" s="5"/>
      <c r="J68" s="5"/>
      <c r="K68" s="5"/>
      <c r="P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J68" s="5"/>
      <c r="AK68" s="5"/>
      <c r="AL68" s="5"/>
    </row>
    <row r="69" spans="8:38" x14ac:dyDescent="0.45">
      <c r="H69" s="5"/>
      <c r="I69" s="5"/>
      <c r="J69" s="5"/>
      <c r="K69" s="5"/>
      <c r="P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J69" s="5"/>
      <c r="AK69" s="5"/>
      <c r="AL69" s="5"/>
    </row>
    <row r="70" spans="8:38" x14ac:dyDescent="0.45">
      <c r="H70" s="5"/>
      <c r="I70" s="5"/>
      <c r="J70" s="5"/>
      <c r="K70" s="5"/>
      <c r="P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J70" s="5"/>
      <c r="AK70" s="5"/>
      <c r="AL70" s="5"/>
    </row>
    <row r="71" spans="8:38" x14ac:dyDescent="0.45">
      <c r="H71" s="5"/>
      <c r="I71" s="5"/>
      <c r="J71" s="5"/>
      <c r="K71" s="5"/>
      <c r="P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J71" s="5"/>
      <c r="AK71" s="5"/>
      <c r="AL71" s="5"/>
    </row>
    <row r="72" spans="8:38" x14ac:dyDescent="0.45">
      <c r="H72" s="5"/>
      <c r="I72" s="5"/>
      <c r="J72" s="5"/>
      <c r="K72" s="5"/>
      <c r="P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J72" s="5"/>
      <c r="AK72" s="5"/>
      <c r="AL72" s="5"/>
    </row>
    <row r="73" spans="8:38" x14ac:dyDescent="0.45">
      <c r="H73" s="5"/>
      <c r="I73" s="5"/>
      <c r="J73" s="5"/>
      <c r="K73" s="5"/>
      <c r="P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J73" s="5"/>
      <c r="AK73" s="5"/>
      <c r="AL73" s="5"/>
    </row>
    <row r="74" spans="8:38" x14ac:dyDescent="0.45">
      <c r="H74" s="5"/>
      <c r="I74" s="5"/>
      <c r="J74" s="5"/>
      <c r="K74" s="5"/>
      <c r="P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J74" s="5"/>
      <c r="AK74" s="5"/>
      <c r="AL74" s="5"/>
    </row>
    <row r="75" spans="8:38" x14ac:dyDescent="0.45">
      <c r="H75" s="5"/>
      <c r="I75" s="5"/>
      <c r="J75" s="5"/>
      <c r="K75" s="5"/>
      <c r="P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J75" s="5"/>
      <c r="AK75" s="5"/>
      <c r="AL75" s="5"/>
    </row>
    <row r="76" spans="8:38" x14ac:dyDescent="0.45">
      <c r="H76" s="5"/>
      <c r="I76" s="5"/>
      <c r="J76" s="5"/>
      <c r="K76" s="5"/>
      <c r="P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J76" s="5"/>
      <c r="AK76" s="5"/>
      <c r="AL76" s="5"/>
    </row>
    <row r="77" spans="8:38" x14ac:dyDescent="0.45">
      <c r="H77" s="5"/>
      <c r="I77" s="5"/>
      <c r="J77" s="5"/>
      <c r="K77" s="5"/>
      <c r="P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J77" s="5"/>
      <c r="AK77" s="5"/>
      <c r="AL77" s="5"/>
    </row>
    <row r="78" spans="8:38" x14ac:dyDescent="0.45">
      <c r="H78" s="5"/>
      <c r="I78" s="5"/>
      <c r="J78" s="5"/>
      <c r="K78" s="5"/>
      <c r="P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J78" s="5"/>
      <c r="AK78" s="5"/>
      <c r="AL78" s="5"/>
    </row>
    <row r="79" spans="8:38" x14ac:dyDescent="0.45">
      <c r="H79" s="5"/>
      <c r="I79" s="5"/>
      <c r="J79" s="5"/>
      <c r="K79" s="5"/>
      <c r="P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J79" s="5"/>
      <c r="AK79" s="5"/>
      <c r="AL79" s="5"/>
    </row>
    <row r="80" spans="8:38" x14ac:dyDescent="0.45">
      <c r="H80" s="5"/>
      <c r="I80" s="5"/>
      <c r="J80" s="5"/>
      <c r="K80" s="5"/>
      <c r="P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J80" s="5"/>
      <c r="AK80" s="5"/>
      <c r="AL80" s="5"/>
    </row>
    <row r="81" spans="8:38" x14ac:dyDescent="0.45">
      <c r="H81" s="5"/>
      <c r="I81" s="5"/>
      <c r="J81" s="5"/>
      <c r="K81" s="5"/>
      <c r="P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J81" s="5"/>
      <c r="AK81" s="5"/>
      <c r="AL81" s="5"/>
    </row>
    <row r="82" spans="8:38" x14ac:dyDescent="0.45">
      <c r="H82" s="5"/>
      <c r="I82" s="5"/>
      <c r="J82" s="5"/>
      <c r="K82" s="5"/>
      <c r="P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J82" s="5"/>
      <c r="AK82" s="5"/>
      <c r="AL82" s="5"/>
    </row>
    <row r="83" spans="8:38" x14ac:dyDescent="0.45">
      <c r="H83" s="5"/>
      <c r="I83" s="5"/>
      <c r="J83" s="5"/>
      <c r="K83" s="5"/>
      <c r="P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J83" s="5"/>
      <c r="AK83" s="5"/>
      <c r="AL83" s="5"/>
    </row>
    <row r="84" spans="8:38" x14ac:dyDescent="0.45">
      <c r="H84" s="5"/>
      <c r="I84" s="5"/>
      <c r="J84" s="5"/>
      <c r="K84" s="5"/>
      <c r="P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J84" s="5"/>
      <c r="AK84" s="5"/>
      <c r="AL84" s="5"/>
    </row>
    <row r="85" spans="8:38" x14ac:dyDescent="0.45">
      <c r="H85" s="5"/>
      <c r="I85" s="5"/>
      <c r="J85" s="5"/>
      <c r="K85" s="5"/>
      <c r="P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J85" s="5"/>
      <c r="AK85" s="5"/>
      <c r="AL85" s="5"/>
    </row>
    <row r="86" spans="8:38" x14ac:dyDescent="0.45">
      <c r="H86" s="5"/>
      <c r="I86" s="5"/>
      <c r="J86" s="5"/>
      <c r="K86" s="5"/>
      <c r="P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J86" s="5"/>
      <c r="AK86" s="5"/>
      <c r="AL86" s="5"/>
    </row>
    <row r="87" spans="8:38" x14ac:dyDescent="0.45">
      <c r="H87" s="5"/>
      <c r="I87" s="5"/>
      <c r="J87" s="5"/>
      <c r="K87" s="5"/>
      <c r="P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J87" s="5"/>
      <c r="AK87" s="5"/>
      <c r="AL87" s="5"/>
    </row>
    <row r="88" spans="8:38" x14ac:dyDescent="0.45">
      <c r="H88" s="5"/>
      <c r="I88" s="5"/>
      <c r="J88" s="5"/>
      <c r="K88" s="5"/>
      <c r="P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J88" s="5"/>
      <c r="AK88" s="5"/>
      <c r="AL88" s="5"/>
    </row>
    <row r="89" spans="8:38" x14ac:dyDescent="0.45">
      <c r="H89" s="5"/>
      <c r="I89" s="5"/>
      <c r="J89" s="5"/>
      <c r="K89" s="5"/>
      <c r="P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J89" s="5"/>
      <c r="AK89" s="5"/>
      <c r="AL89" s="5"/>
    </row>
    <row r="90" spans="8:38" x14ac:dyDescent="0.45">
      <c r="H90" s="5"/>
      <c r="I90" s="5"/>
      <c r="J90" s="5"/>
      <c r="K90" s="5"/>
      <c r="P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J90" s="5"/>
      <c r="AK90" s="5"/>
      <c r="AL90" s="5"/>
    </row>
    <row r="91" spans="8:38" x14ac:dyDescent="0.45">
      <c r="H91" s="5"/>
      <c r="I91" s="5"/>
      <c r="J91" s="5"/>
      <c r="K91" s="5"/>
      <c r="P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J91" s="5"/>
      <c r="AK91" s="5"/>
      <c r="AL91" s="5"/>
    </row>
    <row r="92" spans="8:38" x14ac:dyDescent="0.45">
      <c r="H92" s="5"/>
      <c r="I92" s="5"/>
      <c r="J92" s="5"/>
      <c r="K92" s="5"/>
      <c r="P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J92" s="5"/>
      <c r="AK92" s="5"/>
      <c r="AL92" s="5"/>
    </row>
    <row r="93" spans="8:38" x14ac:dyDescent="0.45">
      <c r="H93" s="5"/>
      <c r="I93" s="5"/>
      <c r="J93" s="5"/>
      <c r="K93" s="5"/>
      <c r="P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J93" s="5"/>
      <c r="AK93" s="5"/>
      <c r="AL93" s="5"/>
    </row>
    <row r="94" spans="8:38" x14ac:dyDescent="0.45">
      <c r="H94" s="5"/>
      <c r="I94" s="5"/>
      <c r="J94" s="5"/>
      <c r="K94" s="5"/>
      <c r="P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J94" s="5"/>
      <c r="AK94" s="5"/>
      <c r="AL94" s="5"/>
    </row>
    <row r="95" spans="8:38" x14ac:dyDescent="0.45">
      <c r="H95" s="5"/>
      <c r="I95" s="5"/>
      <c r="J95" s="5"/>
      <c r="K95" s="5"/>
      <c r="P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J95" s="5"/>
      <c r="AK95" s="5"/>
      <c r="AL95" s="5"/>
    </row>
    <row r="96" spans="8:38" x14ac:dyDescent="0.45">
      <c r="H96" s="5"/>
      <c r="I96" s="5"/>
      <c r="J96" s="5"/>
      <c r="K96" s="5"/>
      <c r="P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J96" s="5"/>
      <c r="AK96" s="5"/>
      <c r="AL96" s="5"/>
    </row>
    <row r="97" spans="8:38" x14ac:dyDescent="0.45">
      <c r="H97" s="5"/>
      <c r="I97" s="5"/>
      <c r="J97" s="5"/>
      <c r="K97" s="5"/>
      <c r="P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J97" s="5"/>
      <c r="AK97" s="5"/>
      <c r="AL97" s="5"/>
    </row>
    <row r="98" spans="8:38" x14ac:dyDescent="0.45">
      <c r="H98" s="5"/>
      <c r="I98" s="5"/>
      <c r="J98" s="5"/>
      <c r="K98" s="5"/>
      <c r="P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J98" s="5"/>
      <c r="AK98" s="5"/>
      <c r="AL98" s="5"/>
    </row>
    <row r="99" spans="8:38" x14ac:dyDescent="0.45">
      <c r="H99" s="5"/>
      <c r="I99" s="5"/>
      <c r="J99" s="5"/>
      <c r="K99" s="5"/>
      <c r="P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J99" s="5"/>
      <c r="AK99" s="5"/>
      <c r="AL99" s="5"/>
    </row>
    <row r="100" spans="8:38" x14ac:dyDescent="0.45">
      <c r="H100" s="5"/>
      <c r="I100" s="5"/>
      <c r="J100" s="5"/>
      <c r="K100" s="5"/>
      <c r="P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J100" s="5"/>
      <c r="AK100" s="5"/>
      <c r="AL100" s="5"/>
    </row>
    <row r="101" spans="8:38" x14ac:dyDescent="0.45">
      <c r="H101" s="5"/>
      <c r="I101" s="5"/>
      <c r="J101" s="5"/>
      <c r="K101" s="5"/>
      <c r="P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J101" s="5"/>
      <c r="AK101" s="5"/>
      <c r="AL101" s="5"/>
    </row>
    <row r="102" spans="8:38" x14ac:dyDescent="0.45">
      <c r="H102" s="5"/>
      <c r="I102" s="5"/>
      <c r="J102" s="5"/>
      <c r="K102" s="5"/>
      <c r="P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J102" s="5"/>
      <c r="AK102" s="5"/>
      <c r="AL102" s="5"/>
    </row>
    <row r="103" spans="8:38" x14ac:dyDescent="0.45">
      <c r="H103" s="5"/>
      <c r="I103" s="5"/>
      <c r="J103" s="5"/>
      <c r="K103" s="5"/>
      <c r="P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J103" s="5"/>
      <c r="AK103" s="5"/>
      <c r="AL103" s="5"/>
    </row>
    <row r="104" spans="8:38" x14ac:dyDescent="0.45">
      <c r="H104" s="5"/>
      <c r="I104" s="5"/>
      <c r="J104" s="5"/>
      <c r="K104" s="5"/>
      <c r="P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J104" s="5"/>
      <c r="AK104" s="5"/>
      <c r="AL104" s="5"/>
    </row>
    <row r="105" spans="8:38" x14ac:dyDescent="0.45">
      <c r="H105" s="5"/>
      <c r="I105" s="5"/>
      <c r="J105" s="5"/>
      <c r="K105" s="5"/>
      <c r="P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J105" s="5"/>
      <c r="AK105" s="5"/>
      <c r="AL105" s="5"/>
    </row>
    <row r="106" spans="8:38" x14ac:dyDescent="0.45">
      <c r="H106" s="5"/>
      <c r="I106" s="5"/>
      <c r="J106" s="5"/>
      <c r="K106" s="5"/>
      <c r="P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J106" s="5"/>
      <c r="AK106" s="5"/>
      <c r="AL106" s="5"/>
    </row>
    <row r="107" spans="8:38" x14ac:dyDescent="0.45">
      <c r="H107" s="5"/>
      <c r="I107" s="5"/>
      <c r="J107" s="5"/>
      <c r="K107" s="5"/>
      <c r="P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J107" s="5"/>
      <c r="AK107" s="5"/>
      <c r="AL107" s="5"/>
    </row>
    <row r="108" spans="8:38" x14ac:dyDescent="0.45">
      <c r="H108" s="5"/>
      <c r="I108" s="5"/>
      <c r="J108" s="5"/>
      <c r="K108" s="5"/>
      <c r="P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J108" s="5"/>
      <c r="AK108" s="5"/>
      <c r="AL108" s="5"/>
    </row>
    <row r="109" spans="8:38" x14ac:dyDescent="0.45">
      <c r="H109" s="5"/>
      <c r="I109" s="5"/>
      <c r="J109" s="5"/>
      <c r="K109" s="5"/>
      <c r="P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J109" s="5"/>
      <c r="AK109" s="5"/>
      <c r="AL109" s="5"/>
    </row>
    <row r="110" spans="8:38" x14ac:dyDescent="0.45">
      <c r="H110" s="5"/>
      <c r="I110" s="5"/>
      <c r="J110" s="5"/>
      <c r="K110" s="5"/>
      <c r="P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J110" s="5"/>
      <c r="AK110" s="5"/>
      <c r="AL110" s="5"/>
    </row>
    <row r="111" spans="8:38" x14ac:dyDescent="0.45">
      <c r="H111" s="5"/>
      <c r="I111" s="5"/>
      <c r="J111" s="5"/>
      <c r="K111" s="5"/>
      <c r="P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J111" s="5"/>
      <c r="AK111" s="5"/>
      <c r="AL111" s="5"/>
    </row>
    <row r="112" spans="8:38" x14ac:dyDescent="0.45">
      <c r="H112" s="5"/>
      <c r="I112" s="5"/>
      <c r="J112" s="5"/>
      <c r="K112" s="5"/>
      <c r="P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J112" s="5"/>
      <c r="AK112" s="5"/>
      <c r="AL112" s="5"/>
    </row>
    <row r="113" spans="8:38" x14ac:dyDescent="0.45">
      <c r="H113" s="5"/>
      <c r="I113" s="5"/>
      <c r="J113" s="5"/>
      <c r="K113" s="5"/>
      <c r="P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J113" s="5"/>
      <c r="AK113" s="5"/>
      <c r="AL113" s="5"/>
    </row>
    <row r="114" spans="8:38" x14ac:dyDescent="0.45">
      <c r="H114" s="5"/>
      <c r="I114" s="5"/>
      <c r="J114" s="5"/>
      <c r="K114" s="5"/>
      <c r="P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J114" s="5"/>
      <c r="AK114" s="5"/>
      <c r="AL114" s="5"/>
    </row>
    <row r="115" spans="8:38" x14ac:dyDescent="0.45">
      <c r="H115" s="5"/>
      <c r="I115" s="5"/>
      <c r="J115" s="5"/>
      <c r="K115" s="5"/>
      <c r="P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J115" s="5"/>
      <c r="AK115" s="5"/>
      <c r="AL115" s="5"/>
    </row>
    <row r="116" spans="8:38" x14ac:dyDescent="0.45">
      <c r="H116" s="5"/>
      <c r="I116" s="5"/>
      <c r="J116" s="5"/>
      <c r="K116" s="5"/>
      <c r="P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J116" s="5"/>
      <c r="AK116" s="5"/>
      <c r="AL116" s="5"/>
    </row>
    <row r="117" spans="8:38" x14ac:dyDescent="0.45">
      <c r="H117" s="5"/>
      <c r="I117" s="5"/>
      <c r="J117" s="5"/>
      <c r="K117" s="5"/>
      <c r="P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J117" s="5"/>
      <c r="AK117" s="5"/>
      <c r="AL117" s="5"/>
    </row>
    <row r="118" spans="8:38" x14ac:dyDescent="0.45">
      <c r="H118" s="5"/>
      <c r="I118" s="5"/>
      <c r="J118" s="5"/>
      <c r="K118" s="5"/>
      <c r="P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J118" s="5"/>
      <c r="AK118" s="5"/>
      <c r="AL118" s="5"/>
    </row>
    <row r="119" spans="8:38" x14ac:dyDescent="0.45">
      <c r="H119" s="5"/>
      <c r="I119" s="5"/>
      <c r="J119" s="5"/>
      <c r="K119" s="5"/>
      <c r="P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J119" s="5"/>
      <c r="AK119" s="5"/>
      <c r="AL119" s="5"/>
    </row>
    <row r="120" spans="8:38" x14ac:dyDescent="0.45">
      <c r="H120" s="5"/>
      <c r="I120" s="5"/>
      <c r="J120" s="5"/>
      <c r="K120" s="5"/>
      <c r="P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J120" s="5"/>
      <c r="AK120" s="5"/>
      <c r="AL120" s="5"/>
    </row>
    <row r="121" spans="8:38" x14ac:dyDescent="0.45">
      <c r="H121" s="5"/>
      <c r="I121" s="5"/>
      <c r="J121" s="5"/>
      <c r="K121" s="5"/>
      <c r="P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J121" s="5"/>
      <c r="AL121" s="5"/>
    </row>
    <row r="122" spans="8:38" x14ac:dyDescent="0.45">
      <c r="H122" s="5"/>
      <c r="I122" s="5"/>
      <c r="J122" s="5"/>
      <c r="K122" s="5"/>
      <c r="P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J122" s="5"/>
      <c r="AL122" s="5"/>
    </row>
    <row r="123" spans="8:38" x14ac:dyDescent="0.45">
      <c r="H123" s="5"/>
      <c r="I123" s="5"/>
      <c r="J123" s="5"/>
      <c r="K123" s="5"/>
      <c r="P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J123" s="5"/>
      <c r="AL123" s="5"/>
    </row>
    <row r="124" spans="8:38" x14ac:dyDescent="0.45">
      <c r="H124" s="5"/>
      <c r="I124" s="5"/>
      <c r="J124" s="5"/>
      <c r="K124" s="5"/>
      <c r="P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J124" s="5"/>
      <c r="AL124" s="5"/>
    </row>
    <row r="125" spans="8:38" x14ac:dyDescent="0.45">
      <c r="H125" s="5"/>
      <c r="I125" s="5"/>
      <c r="J125" s="5"/>
      <c r="K125" s="5"/>
      <c r="P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J125" s="5"/>
      <c r="AL125" s="5"/>
    </row>
    <row r="126" spans="8:38" x14ac:dyDescent="0.45">
      <c r="H126" s="5"/>
      <c r="I126" s="5"/>
      <c r="J126" s="5"/>
      <c r="K126" s="5"/>
      <c r="P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J126" s="5"/>
      <c r="AL126" s="5"/>
    </row>
    <row r="127" spans="8:38" x14ac:dyDescent="0.45">
      <c r="H127" s="5"/>
      <c r="I127" s="5"/>
      <c r="J127" s="5"/>
      <c r="K127" s="5"/>
      <c r="P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J127" s="5"/>
      <c r="AL127" s="5"/>
    </row>
    <row r="128" spans="8:38" x14ac:dyDescent="0.45">
      <c r="H128" s="5"/>
      <c r="I128" s="5"/>
      <c r="J128" s="5"/>
      <c r="K128" s="5"/>
      <c r="P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J128" s="5"/>
      <c r="AL128" s="5"/>
    </row>
    <row r="129" spans="8:38" x14ac:dyDescent="0.45">
      <c r="H129" s="5"/>
      <c r="I129" s="5"/>
      <c r="J129" s="5"/>
      <c r="K129" s="5"/>
      <c r="P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J129" s="5"/>
      <c r="AL129" s="5"/>
    </row>
    <row r="130" spans="8:38" x14ac:dyDescent="0.45">
      <c r="H130" s="5"/>
      <c r="I130" s="5"/>
      <c r="J130" s="5"/>
      <c r="K130" s="5"/>
      <c r="P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J130" s="5"/>
      <c r="AL130" s="5"/>
    </row>
    <row r="131" spans="8:38" x14ac:dyDescent="0.45">
      <c r="H131" s="5"/>
      <c r="I131" s="5"/>
      <c r="J131" s="5"/>
      <c r="K131" s="5"/>
      <c r="P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J131" s="5"/>
      <c r="AL131" s="5"/>
    </row>
    <row r="132" spans="8:38" x14ac:dyDescent="0.45">
      <c r="H132" s="5"/>
      <c r="I132" s="5"/>
      <c r="J132" s="5"/>
      <c r="K132" s="5"/>
      <c r="P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J132" s="5"/>
      <c r="AL132" s="5"/>
    </row>
    <row r="133" spans="8:38" x14ac:dyDescent="0.45">
      <c r="H133" s="5"/>
      <c r="I133" s="5"/>
      <c r="J133" s="5"/>
      <c r="K133" s="5"/>
      <c r="P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J133" s="5"/>
      <c r="AL133" s="5"/>
    </row>
    <row r="134" spans="8:38" x14ac:dyDescent="0.45">
      <c r="H134" s="5"/>
      <c r="I134" s="5"/>
      <c r="J134" s="5"/>
      <c r="K134" s="5"/>
      <c r="P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J134" s="5"/>
      <c r="AL134" s="5"/>
    </row>
    <row r="135" spans="8:38" x14ac:dyDescent="0.45">
      <c r="H135" s="5"/>
      <c r="I135" s="5"/>
      <c r="J135" s="5"/>
      <c r="K135" s="5"/>
      <c r="P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J135" s="5"/>
      <c r="AL135" s="5"/>
    </row>
    <row r="136" spans="8:38" x14ac:dyDescent="0.45">
      <c r="H136" s="5"/>
      <c r="I136" s="5"/>
      <c r="J136" s="5"/>
      <c r="K136" s="5"/>
      <c r="P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J136" s="5"/>
      <c r="AL136" s="5"/>
    </row>
    <row r="137" spans="8:38" x14ac:dyDescent="0.45">
      <c r="H137" s="5"/>
      <c r="I137" s="5"/>
      <c r="J137" s="5"/>
      <c r="K137" s="5"/>
      <c r="P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J137" s="5"/>
      <c r="AL137" s="5"/>
    </row>
    <row r="138" spans="8:38" x14ac:dyDescent="0.45">
      <c r="H138" s="5"/>
      <c r="I138" s="5"/>
      <c r="J138" s="5"/>
      <c r="K138" s="5"/>
      <c r="P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J138" s="5"/>
      <c r="AL138" s="5"/>
    </row>
    <row r="139" spans="8:38" x14ac:dyDescent="0.45">
      <c r="H139" s="5"/>
      <c r="I139" s="5"/>
      <c r="J139" s="5"/>
      <c r="K139" s="5"/>
      <c r="P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J139" s="5"/>
      <c r="AL139" s="5"/>
    </row>
    <row r="140" spans="8:38" x14ac:dyDescent="0.45">
      <c r="H140" s="5"/>
      <c r="I140" s="5"/>
      <c r="J140" s="5"/>
      <c r="K140" s="5"/>
      <c r="P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J140" s="5"/>
      <c r="AL140" s="5"/>
    </row>
  </sheetData>
  <conditionalFormatting sqref="AM1:AM34 AM38:AM1048576">
    <cfRule type="cellIs" dxfId="64" priority="3" operator="lessThan">
      <formula>0</formula>
    </cfRule>
  </conditionalFormatting>
  <conditionalFormatting sqref="AN31">
    <cfRule type="cellIs" dxfId="63" priority="2" operator="lessThan">
      <formula>0</formula>
    </cfRule>
  </conditionalFormatting>
  <conditionalFormatting sqref="AM35:AM37">
    <cfRule type="cellIs" dxfId="62" priority="1" operator="lessThan">
      <formula>0</formula>
    </cfRule>
  </conditionalFormatting>
  <printOptions gridLines="1"/>
  <pageMargins left="0.7" right="0.7" top="1.3958333333333333" bottom="0.75" header="0.3" footer="0.3"/>
  <pageSetup paperSize="5" scale="60" fitToHeight="0" orientation="landscape" r:id="rId1"/>
  <headerFooter>
    <oddHeader>&amp;C&amp;"-,Bold"&amp;14NORTH SHELBY WATER COMPANY
DEPRECIATION SCHEDULE 
SUMMARY SHEET
DECEMBER 31, 2021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N140"/>
  <sheetViews>
    <sheetView zoomScaleNormal="100" workbookViewId="0">
      <selection activeCell="L2" sqref="L2"/>
    </sheetView>
  </sheetViews>
  <sheetFormatPr defaultRowHeight="14.25" x14ac:dyDescent="0.45"/>
  <cols>
    <col min="1" max="1" width="30.265625" bestFit="1" customWidth="1"/>
    <col min="2" max="2" width="7.59765625" style="4" bestFit="1" customWidth="1"/>
    <col min="3" max="3" width="3" style="2" bestFit="1" customWidth="1"/>
    <col min="4" max="4" width="3.73046875" style="2" bestFit="1" customWidth="1"/>
    <col min="5" max="5" width="2.73046875" style="2" bestFit="1" customWidth="1"/>
    <col min="6" max="7" width="1.73046875" customWidth="1"/>
    <col min="8" max="8" width="10.59765625" bestFit="1" customWidth="1"/>
    <col min="9" max="9" width="9.59765625" bestFit="1" customWidth="1"/>
    <col min="10" max="10" width="11.3984375" bestFit="1" customWidth="1"/>
    <col min="11" max="11" width="10.59765625" bestFit="1" customWidth="1"/>
    <col min="12" max="12" width="12" style="6" bestFit="1" customWidth="1"/>
    <col min="13" max="13" width="10.59765625" style="17" bestFit="1" customWidth="1"/>
    <col min="14" max="15" width="1.73046875" customWidth="1"/>
    <col min="16" max="16" width="10.59765625" bestFit="1" customWidth="1"/>
    <col min="17" max="17" width="1.73046875" customWidth="1"/>
    <col min="18" max="18" width="9.73046875" hidden="1" customWidth="1"/>
    <col min="19" max="30" width="7.265625" hidden="1" customWidth="1"/>
    <col min="31" max="33" width="7.265625" customWidth="1"/>
    <col min="34" max="34" width="8" style="6" bestFit="1" customWidth="1"/>
    <col min="35" max="35" width="13.1328125" style="6" bestFit="1" customWidth="1"/>
    <col min="36" max="36" width="2.73046875" customWidth="1"/>
    <col min="37" max="37" width="12.265625" bestFit="1" customWidth="1"/>
    <col min="38" max="38" width="12.86328125" bestFit="1" customWidth="1"/>
    <col min="39" max="39" width="10" bestFit="1" customWidth="1"/>
    <col min="40" max="40" width="12.3984375" style="5" bestFit="1" customWidth="1"/>
  </cols>
  <sheetData>
    <row r="1" spans="1:40" s="1" customFormat="1" x14ac:dyDescent="0.45">
      <c r="B1" s="4"/>
      <c r="C1" s="2"/>
      <c r="D1" s="2"/>
      <c r="E1" s="2"/>
      <c r="H1" s="21" t="s">
        <v>0</v>
      </c>
      <c r="I1" s="21"/>
      <c r="J1" s="21"/>
      <c r="K1" s="21" t="s">
        <v>1</v>
      </c>
      <c r="L1" s="23">
        <v>2021</v>
      </c>
      <c r="M1" s="21" t="s">
        <v>16</v>
      </c>
      <c r="N1" s="21"/>
      <c r="O1" s="21"/>
      <c r="P1" s="21" t="s">
        <v>2</v>
      </c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2"/>
      <c r="AI1" s="23">
        <v>2021</v>
      </c>
      <c r="AJ1" s="21"/>
      <c r="AK1" s="1" t="s">
        <v>400</v>
      </c>
      <c r="AL1" s="21" t="s">
        <v>9</v>
      </c>
      <c r="AM1" s="21" t="s">
        <v>11</v>
      </c>
      <c r="AN1" s="56" t="s">
        <v>464</v>
      </c>
    </row>
    <row r="2" spans="1:40" s="1" customFormat="1" x14ac:dyDescent="0.45">
      <c r="B2" s="4"/>
      <c r="C2" s="2"/>
      <c r="D2" s="2"/>
      <c r="E2" s="2"/>
      <c r="H2" s="21" t="s">
        <v>3</v>
      </c>
      <c r="I2" s="21" t="s">
        <v>4</v>
      </c>
      <c r="J2" s="21" t="s">
        <v>5</v>
      </c>
      <c r="K2" s="21" t="s">
        <v>3</v>
      </c>
      <c r="L2" s="23" t="s">
        <v>399</v>
      </c>
      <c r="M2" s="21" t="s">
        <v>17</v>
      </c>
      <c r="N2" s="21"/>
      <c r="O2" s="21"/>
      <c r="P2" s="21" t="s">
        <v>6</v>
      </c>
      <c r="Q2" s="21"/>
      <c r="R2" s="21" t="s">
        <v>0</v>
      </c>
      <c r="S2" s="21">
        <v>2006</v>
      </c>
      <c r="T2" s="21">
        <v>2007</v>
      </c>
      <c r="U2" s="21">
        <v>2008</v>
      </c>
      <c r="V2" s="21">
        <v>2009</v>
      </c>
      <c r="W2" s="21">
        <v>2010</v>
      </c>
      <c r="X2" s="21">
        <v>2011</v>
      </c>
      <c r="Y2" s="21">
        <v>2012</v>
      </c>
      <c r="Z2" s="21">
        <v>2013</v>
      </c>
      <c r="AA2" s="21">
        <v>2014</v>
      </c>
      <c r="AB2" s="21">
        <v>2015</v>
      </c>
      <c r="AC2" s="21">
        <v>2016</v>
      </c>
      <c r="AD2" s="21">
        <v>2017</v>
      </c>
      <c r="AE2" s="21">
        <v>2018</v>
      </c>
      <c r="AF2" s="105">
        <v>2019</v>
      </c>
      <c r="AG2" s="105">
        <v>2020</v>
      </c>
      <c r="AH2" s="23">
        <v>2021</v>
      </c>
      <c r="AI2" s="23" t="s">
        <v>5</v>
      </c>
      <c r="AJ2" s="21"/>
      <c r="AK2" s="1" t="s">
        <v>401</v>
      </c>
      <c r="AL2" s="21" t="s">
        <v>10</v>
      </c>
      <c r="AM2" s="21" t="s">
        <v>6</v>
      </c>
      <c r="AN2" s="56" t="s">
        <v>465</v>
      </c>
    </row>
    <row r="3" spans="1:40" x14ac:dyDescent="0.45">
      <c r="A3" s="3" t="s">
        <v>54</v>
      </c>
      <c r="AF3" s="106"/>
      <c r="AG3" s="106"/>
    </row>
    <row r="4" spans="1:40" x14ac:dyDescent="0.45">
      <c r="A4" t="s">
        <v>55</v>
      </c>
      <c r="B4" s="4">
        <v>26816</v>
      </c>
      <c r="C4" s="2">
        <v>50</v>
      </c>
      <c r="D4" s="4" t="s">
        <v>12</v>
      </c>
      <c r="E4" s="4" t="s">
        <v>13</v>
      </c>
      <c r="H4" s="5">
        <v>14666.42</v>
      </c>
      <c r="I4" s="5"/>
      <c r="J4" s="5"/>
      <c r="K4" s="5">
        <f>+H4+I4-J4</f>
        <v>14666.42</v>
      </c>
      <c r="L4" s="14"/>
      <c r="M4" s="18"/>
      <c r="P4" s="5">
        <f>+K4</f>
        <v>14666.42</v>
      </c>
      <c r="R4" s="13">
        <v>9533.0400000000009</v>
      </c>
      <c r="S4" s="13">
        <v>293.33</v>
      </c>
      <c r="T4" s="13">
        <v>293.33</v>
      </c>
      <c r="U4" s="13">
        <v>293.33</v>
      </c>
      <c r="V4" s="13">
        <v>293.33</v>
      </c>
      <c r="W4" s="13">
        <v>293.33</v>
      </c>
      <c r="X4" s="13">
        <v>293.33</v>
      </c>
      <c r="Y4" s="13">
        <v>293.33</v>
      </c>
      <c r="Z4" s="13">
        <v>293.33</v>
      </c>
      <c r="AA4" s="13">
        <v>293.33</v>
      </c>
      <c r="AB4" s="13">
        <v>293.33</v>
      </c>
      <c r="AC4" s="13">
        <v>293.33</v>
      </c>
      <c r="AD4" s="13">
        <v>293.33</v>
      </c>
      <c r="AE4" s="13">
        <v>293.33</v>
      </c>
      <c r="AF4" s="13">
        <v>293.33</v>
      </c>
      <c r="AG4" s="13">
        <f>+IF(P4-R4-Q4-S4-T4-U4-V4-W4-X4-Y4-Z4-AA4-AB4-AC4-AD4-AE4&gt;1,ROUND(P4/C4,2),0)</f>
        <v>293.33</v>
      </c>
      <c r="AH4" s="6">
        <f>+IF(P4-AG4-S4-R4-T4-U4-V4-W4-X4-Y4-Z4-AA4-AB4-AC4-AD4-AE4-AF4&gt;1,ROUND(P4/C4,2),0)</f>
        <v>293.33</v>
      </c>
      <c r="AI4" s="14"/>
      <c r="AJ4" s="5"/>
      <c r="AK4" s="5">
        <f>+AL4-AI4-AH4</f>
        <v>13932.99</v>
      </c>
      <c r="AL4" s="5">
        <f>SUM(R4:AJ4)</f>
        <v>14226.32</v>
      </c>
      <c r="AM4" s="11">
        <f>+P4-AL4</f>
        <v>440.10000000000036</v>
      </c>
      <c r="AN4" s="5">
        <f>IF(AM4=0,AL4,0)</f>
        <v>0</v>
      </c>
    </row>
    <row r="5" spans="1:40" x14ac:dyDescent="0.45">
      <c r="D5" s="4"/>
      <c r="E5" s="4"/>
      <c r="H5" s="5"/>
      <c r="I5" s="5"/>
      <c r="J5" s="5"/>
      <c r="K5" s="5">
        <f t="shared" ref="K5:K30" si="0">+H5+I5-J5</f>
        <v>0</v>
      </c>
      <c r="L5" s="14"/>
      <c r="M5" s="18"/>
      <c r="P5" s="5">
        <f t="shared" ref="P5:P30" si="1">+K5</f>
        <v>0</v>
      </c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6">
        <f t="shared" ref="AH5:AH30" si="2">+IF(Q5-S5-R5-T5-U5-V5-W5-X5-Y5-Z5-AA5-AB5-AC5-AD5-AE5-AF5&gt;1,ROUND(Q5/D5,2),0)</f>
        <v>0</v>
      </c>
      <c r="AI5" s="14"/>
      <c r="AJ5" s="5"/>
      <c r="AK5" s="5">
        <f t="shared" ref="AK5:AK30" si="3">+AL5-AI5-AG5</f>
        <v>0</v>
      </c>
      <c r="AL5" s="5">
        <f t="shared" ref="AL5:AL10" si="4">SUM(R5:AJ5)</f>
        <v>0</v>
      </c>
      <c r="AM5" s="11">
        <f t="shared" ref="AM5:AM30" si="5">+P5-AL5</f>
        <v>0</v>
      </c>
      <c r="AN5" s="5">
        <f t="shared" ref="AN5:AN30" si="6">IF(AM5=0,AL5,0)</f>
        <v>0</v>
      </c>
    </row>
    <row r="6" spans="1:40" x14ac:dyDescent="0.45">
      <c r="D6" s="4"/>
      <c r="E6" s="4"/>
      <c r="H6" s="5"/>
      <c r="I6" s="5"/>
      <c r="J6" s="5"/>
      <c r="K6" s="5">
        <f t="shared" si="0"/>
        <v>0</v>
      </c>
      <c r="L6" s="14"/>
      <c r="M6" s="18"/>
      <c r="P6" s="5">
        <f t="shared" si="1"/>
        <v>0</v>
      </c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6">
        <f t="shared" si="2"/>
        <v>0</v>
      </c>
      <c r="AI6" s="14"/>
      <c r="AJ6" s="5"/>
      <c r="AK6" s="5">
        <f t="shared" si="3"/>
        <v>0</v>
      </c>
      <c r="AL6" s="5">
        <f>SUM(R6:AJ6)</f>
        <v>0</v>
      </c>
      <c r="AM6" s="11">
        <f t="shared" si="5"/>
        <v>0</v>
      </c>
      <c r="AN6" s="5">
        <f t="shared" si="6"/>
        <v>0</v>
      </c>
    </row>
    <row r="7" spans="1:40" x14ac:dyDescent="0.45">
      <c r="D7" s="4"/>
      <c r="E7" s="4"/>
      <c r="H7" s="5"/>
      <c r="I7" s="5"/>
      <c r="J7" s="5"/>
      <c r="K7" s="5">
        <f t="shared" si="0"/>
        <v>0</v>
      </c>
      <c r="L7" s="14"/>
      <c r="M7" s="18"/>
      <c r="P7" s="5">
        <f t="shared" si="1"/>
        <v>0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6">
        <f t="shared" si="2"/>
        <v>0</v>
      </c>
      <c r="AI7" s="14"/>
      <c r="AJ7" s="5"/>
      <c r="AK7" s="5">
        <f t="shared" si="3"/>
        <v>0</v>
      </c>
      <c r="AL7" s="5">
        <f t="shared" si="4"/>
        <v>0</v>
      </c>
      <c r="AM7" s="11">
        <f t="shared" si="5"/>
        <v>0</v>
      </c>
      <c r="AN7" s="5">
        <f t="shared" si="6"/>
        <v>0</v>
      </c>
    </row>
    <row r="8" spans="1:40" x14ac:dyDescent="0.45">
      <c r="D8" s="4"/>
      <c r="E8" s="4"/>
      <c r="H8" s="5"/>
      <c r="I8" s="5"/>
      <c r="J8" s="5"/>
      <c r="K8" s="5">
        <f t="shared" si="0"/>
        <v>0</v>
      </c>
      <c r="L8" s="14"/>
      <c r="M8" s="18"/>
      <c r="P8" s="5">
        <f t="shared" si="1"/>
        <v>0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6">
        <f t="shared" si="2"/>
        <v>0</v>
      </c>
      <c r="AI8" s="14"/>
      <c r="AJ8" s="5"/>
      <c r="AK8" s="5">
        <f t="shared" si="3"/>
        <v>0</v>
      </c>
      <c r="AL8" s="5">
        <f t="shared" si="4"/>
        <v>0</v>
      </c>
      <c r="AM8" s="11">
        <f t="shared" si="5"/>
        <v>0</v>
      </c>
      <c r="AN8" s="5">
        <f t="shared" si="6"/>
        <v>0</v>
      </c>
    </row>
    <row r="9" spans="1:40" x14ac:dyDescent="0.45">
      <c r="D9" s="4"/>
      <c r="E9" s="4"/>
      <c r="H9" s="5"/>
      <c r="I9" s="5"/>
      <c r="J9" s="5"/>
      <c r="K9" s="5">
        <f t="shared" si="0"/>
        <v>0</v>
      </c>
      <c r="L9" s="14"/>
      <c r="M9" s="18"/>
      <c r="P9" s="5">
        <f t="shared" si="1"/>
        <v>0</v>
      </c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6">
        <f t="shared" si="2"/>
        <v>0</v>
      </c>
      <c r="AI9" s="14"/>
      <c r="AJ9" s="5"/>
      <c r="AK9" s="5">
        <f t="shared" si="3"/>
        <v>0</v>
      </c>
      <c r="AL9" s="5">
        <f t="shared" si="4"/>
        <v>0</v>
      </c>
      <c r="AM9" s="11">
        <f t="shared" si="5"/>
        <v>0</v>
      </c>
      <c r="AN9" s="5">
        <f t="shared" si="6"/>
        <v>0</v>
      </c>
    </row>
    <row r="10" spans="1:40" x14ac:dyDescent="0.45">
      <c r="D10" s="4"/>
      <c r="E10" s="4"/>
      <c r="H10" s="5"/>
      <c r="I10" s="5"/>
      <c r="J10" s="5"/>
      <c r="K10" s="5">
        <f t="shared" si="0"/>
        <v>0</v>
      </c>
      <c r="L10" s="14"/>
      <c r="M10" s="18"/>
      <c r="P10" s="5">
        <f t="shared" si="1"/>
        <v>0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6">
        <f t="shared" si="2"/>
        <v>0</v>
      </c>
      <c r="AI10" s="14"/>
      <c r="AJ10" s="5"/>
      <c r="AK10" s="5">
        <f t="shared" si="3"/>
        <v>0</v>
      </c>
      <c r="AL10" s="5">
        <f t="shared" si="4"/>
        <v>0</v>
      </c>
      <c r="AM10" s="11">
        <f t="shared" si="5"/>
        <v>0</v>
      </c>
      <c r="AN10" s="5">
        <f t="shared" si="6"/>
        <v>0</v>
      </c>
    </row>
    <row r="11" spans="1:40" x14ac:dyDescent="0.45">
      <c r="D11" s="4"/>
      <c r="E11" s="4"/>
      <c r="H11" s="5"/>
      <c r="I11" s="5"/>
      <c r="J11" s="5"/>
      <c r="K11" s="5">
        <f t="shared" si="0"/>
        <v>0</v>
      </c>
      <c r="L11" s="14"/>
      <c r="M11" s="18"/>
      <c r="P11" s="5">
        <f t="shared" si="1"/>
        <v>0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6">
        <f t="shared" si="2"/>
        <v>0</v>
      </c>
      <c r="AI11" s="14"/>
      <c r="AJ11" s="5"/>
      <c r="AK11" s="5">
        <f t="shared" si="3"/>
        <v>0</v>
      </c>
      <c r="AL11" s="5">
        <f t="shared" ref="AL11:AL30" si="7">SUM(R11:AJ11)</f>
        <v>0</v>
      </c>
      <c r="AM11" s="11">
        <f t="shared" si="5"/>
        <v>0</v>
      </c>
      <c r="AN11" s="5">
        <f t="shared" si="6"/>
        <v>0</v>
      </c>
    </row>
    <row r="12" spans="1:40" x14ac:dyDescent="0.45">
      <c r="D12" s="4"/>
      <c r="E12" s="4"/>
      <c r="H12" s="5"/>
      <c r="I12" s="5"/>
      <c r="J12" s="5"/>
      <c r="K12" s="5">
        <f t="shared" si="0"/>
        <v>0</v>
      </c>
      <c r="L12" s="14"/>
      <c r="M12" s="18"/>
      <c r="P12" s="5">
        <f t="shared" si="1"/>
        <v>0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6">
        <f t="shared" si="2"/>
        <v>0</v>
      </c>
      <c r="AI12" s="14"/>
      <c r="AJ12" s="5"/>
      <c r="AK12" s="5">
        <f t="shared" si="3"/>
        <v>0</v>
      </c>
      <c r="AL12" s="5">
        <f t="shared" si="7"/>
        <v>0</v>
      </c>
      <c r="AM12" s="11">
        <f t="shared" si="5"/>
        <v>0</v>
      </c>
      <c r="AN12" s="5">
        <f t="shared" si="6"/>
        <v>0</v>
      </c>
    </row>
    <row r="13" spans="1:40" x14ac:dyDescent="0.45">
      <c r="D13" s="4"/>
      <c r="E13" s="4"/>
      <c r="H13" s="5"/>
      <c r="I13" s="5"/>
      <c r="J13" s="5"/>
      <c r="K13" s="5">
        <f t="shared" si="0"/>
        <v>0</v>
      </c>
      <c r="L13" s="14"/>
      <c r="M13" s="18"/>
      <c r="P13" s="5">
        <f t="shared" si="1"/>
        <v>0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6">
        <f t="shared" si="2"/>
        <v>0</v>
      </c>
      <c r="AI13" s="14"/>
      <c r="AJ13" s="5"/>
      <c r="AK13" s="5">
        <f t="shared" si="3"/>
        <v>0</v>
      </c>
      <c r="AL13" s="5">
        <f t="shared" si="7"/>
        <v>0</v>
      </c>
      <c r="AM13" s="11">
        <f t="shared" si="5"/>
        <v>0</v>
      </c>
      <c r="AN13" s="5">
        <f t="shared" si="6"/>
        <v>0</v>
      </c>
    </row>
    <row r="14" spans="1:40" x14ac:dyDescent="0.45">
      <c r="D14" s="4"/>
      <c r="E14" s="4"/>
      <c r="H14" s="5"/>
      <c r="I14" s="5"/>
      <c r="J14" s="5"/>
      <c r="K14" s="5">
        <f t="shared" si="0"/>
        <v>0</v>
      </c>
      <c r="L14" s="14"/>
      <c r="M14" s="18"/>
      <c r="P14" s="5">
        <f t="shared" si="1"/>
        <v>0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6">
        <f t="shared" si="2"/>
        <v>0</v>
      </c>
      <c r="AI14" s="14"/>
      <c r="AJ14" s="5"/>
      <c r="AK14" s="5">
        <f t="shared" si="3"/>
        <v>0</v>
      </c>
      <c r="AL14" s="5">
        <f t="shared" si="7"/>
        <v>0</v>
      </c>
      <c r="AM14" s="11">
        <f t="shared" si="5"/>
        <v>0</v>
      </c>
      <c r="AN14" s="5">
        <f t="shared" si="6"/>
        <v>0</v>
      </c>
    </row>
    <row r="15" spans="1:40" x14ac:dyDescent="0.45">
      <c r="D15" s="4"/>
      <c r="E15" s="4"/>
      <c r="H15" s="5"/>
      <c r="I15" s="5"/>
      <c r="J15" s="5"/>
      <c r="K15" s="5">
        <f t="shared" si="0"/>
        <v>0</v>
      </c>
      <c r="L15" s="14"/>
      <c r="M15" s="18"/>
      <c r="P15" s="5">
        <f t="shared" si="1"/>
        <v>0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6">
        <f t="shared" si="2"/>
        <v>0</v>
      </c>
      <c r="AI15" s="14"/>
      <c r="AJ15" s="5"/>
      <c r="AK15" s="5">
        <f t="shared" si="3"/>
        <v>0</v>
      </c>
      <c r="AL15" s="5">
        <f t="shared" si="7"/>
        <v>0</v>
      </c>
      <c r="AM15" s="11">
        <f t="shared" si="5"/>
        <v>0</v>
      </c>
      <c r="AN15" s="5">
        <f t="shared" si="6"/>
        <v>0</v>
      </c>
    </row>
    <row r="16" spans="1:40" x14ac:dyDescent="0.45">
      <c r="D16" s="4"/>
      <c r="E16" s="4"/>
      <c r="H16" s="5"/>
      <c r="I16" s="5"/>
      <c r="J16" s="5"/>
      <c r="K16" s="5">
        <f t="shared" si="0"/>
        <v>0</v>
      </c>
      <c r="L16" s="14"/>
      <c r="M16" s="18"/>
      <c r="P16" s="5">
        <f t="shared" si="1"/>
        <v>0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6">
        <f t="shared" si="2"/>
        <v>0</v>
      </c>
      <c r="AI16" s="14"/>
      <c r="AJ16" s="5"/>
      <c r="AK16" s="5">
        <f t="shared" si="3"/>
        <v>0</v>
      </c>
      <c r="AL16" s="5">
        <f t="shared" si="7"/>
        <v>0</v>
      </c>
      <c r="AM16" s="11">
        <f t="shared" si="5"/>
        <v>0</v>
      </c>
      <c r="AN16" s="5">
        <f t="shared" si="6"/>
        <v>0</v>
      </c>
    </row>
    <row r="17" spans="1:40" x14ac:dyDescent="0.45">
      <c r="D17" s="4"/>
      <c r="E17" s="4"/>
      <c r="H17" s="5"/>
      <c r="I17" s="5"/>
      <c r="J17" s="5"/>
      <c r="K17" s="5">
        <f t="shared" si="0"/>
        <v>0</v>
      </c>
      <c r="L17" s="14"/>
      <c r="M17" s="18"/>
      <c r="P17" s="5">
        <f t="shared" si="1"/>
        <v>0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6">
        <f t="shared" si="2"/>
        <v>0</v>
      </c>
      <c r="AI17" s="14"/>
      <c r="AJ17" s="5"/>
      <c r="AK17" s="5">
        <f t="shared" si="3"/>
        <v>0</v>
      </c>
      <c r="AL17" s="5">
        <f t="shared" si="7"/>
        <v>0</v>
      </c>
      <c r="AM17" s="11">
        <f t="shared" si="5"/>
        <v>0</v>
      </c>
      <c r="AN17" s="5">
        <f t="shared" si="6"/>
        <v>0</v>
      </c>
    </row>
    <row r="18" spans="1:40" x14ac:dyDescent="0.45">
      <c r="D18" s="4"/>
      <c r="E18" s="4"/>
      <c r="H18" s="5"/>
      <c r="I18" s="5"/>
      <c r="J18" s="5"/>
      <c r="K18" s="5">
        <f t="shared" si="0"/>
        <v>0</v>
      </c>
      <c r="L18" s="14"/>
      <c r="M18" s="18"/>
      <c r="P18" s="5">
        <f t="shared" si="1"/>
        <v>0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6">
        <f t="shared" si="2"/>
        <v>0</v>
      </c>
      <c r="AI18" s="14"/>
      <c r="AJ18" s="5"/>
      <c r="AK18" s="5">
        <f t="shared" si="3"/>
        <v>0</v>
      </c>
      <c r="AL18" s="5">
        <f t="shared" si="7"/>
        <v>0</v>
      </c>
      <c r="AM18" s="11">
        <f t="shared" si="5"/>
        <v>0</v>
      </c>
      <c r="AN18" s="5">
        <f t="shared" si="6"/>
        <v>0</v>
      </c>
    </row>
    <row r="19" spans="1:40" x14ac:dyDescent="0.45">
      <c r="D19" s="4"/>
      <c r="E19" s="4"/>
      <c r="H19" s="5"/>
      <c r="I19" s="5"/>
      <c r="J19" s="5"/>
      <c r="K19" s="5">
        <f t="shared" si="0"/>
        <v>0</v>
      </c>
      <c r="L19" s="14"/>
      <c r="M19" s="18"/>
      <c r="P19" s="5">
        <f t="shared" si="1"/>
        <v>0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6">
        <f t="shared" si="2"/>
        <v>0</v>
      </c>
      <c r="AI19" s="14"/>
      <c r="AJ19" s="5"/>
      <c r="AK19" s="5">
        <f t="shared" si="3"/>
        <v>0</v>
      </c>
      <c r="AL19" s="5">
        <f t="shared" si="7"/>
        <v>0</v>
      </c>
      <c r="AM19" s="11">
        <f t="shared" si="5"/>
        <v>0</v>
      </c>
      <c r="AN19" s="5">
        <f t="shared" si="6"/>
        <v>0</v>
      </c>
    </row>
    <row r="20" spans="1:40" x14ac:dyDescent="0.45">
      <c r="D20" s="4"/>
      <c r="E20" s="4"/>
      <c r="H20" s="5"/>
      <c r="I20" s="5"/>
      <c r="J20" s="5"/>
      <c r="K20" s="5">
        <f t="shared" si="0"/>
        <v>0</v>
      </c>
      <c r="L20" s="14"/>
      <c r="M20" s="18"/>
      <c r="P20" s="5">
        <f t="shared" si="1"/>
        <v>0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6">
        <f t="shared" si="2"/>
        <v>0</v>
      </c>
      <c r="AI20" s="14"/>
      <c r="AJ20" s="5"/>
      <c r="AK20" s="5">
        <f t="shared" si="3"/>
        <v>0</v>
      </c>
      <c r="AL20" s="5">
        <f t="shared" si="7"/>
        <v>0</v>
      </c>
      <c r="AM20" s="11">
        <f t="shared" si="5"/>
        <v>0</v>
      </c>
      <c r="AN20" s="5">
        <f t="shared" si="6"/>
        <v>0</v>
      </c>
    </row>
    <row r="21" spans="1:40" x14ac:dyDescent="0.45">
      <c r="D21" s="4"/>
      <c r="E21" s="4"/>
      <c r="H21" s="5"/>
      <c r="I21" s="5"/>
      <c r="J21" s="5"/>
      <c r="K21" s="5">
        <f t="shared" si="0"/>
        <v>0</v>
      </c>
      <c r="L21" s="14"/>
      <c r="M21" s="18"/>
      <c r="P21" s="5">
        <f t="shared" si="1"/>
        <v>0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6">
        <f t="shared" si="2"/>
        <v>0</v>
      </c>
      <c r="AI21" s="14"/>
      <c r="AJ21" s="5"/>
      <c r="AK21" s="5">
        <f t="shared" si="3"/>
        <v>0</v>
      </c>
      <c r="AL21" s="5">
        <f t="shared" si="7"/>
        <v>0</v>
      </c>
      <c r="AM21" s="11">
        <f t="shared" si="5"/>
        <v>0</v>
      </c>
      <c r="AN21" s="5">
        <f t="shared" si="6"/>
        <v>0</v>
      </c>
    </row>
    <row r="22" spans="1:40" x14ac:dyDescent="0.45">
      <c r="D22" s="4"/>
      <c r="E22" s="4"/>
      <c r="H22" s="5"/>
      <c r="I22" s="5"/>
      <c r="J22" s="5"/>
      <c r="K22" s="5">
        <f t="shared" si="0"/>
        <v>0</v>
      </c>
      <c r="L22" s="14"/>
      <c r="M22" s="18"/>
      <c r="P22" s="5">
        <f t="shared" si="1"/>
        <v>0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6">
        <f t="shared" si="2"/>
        <v>0</v>
      </c>
      <c r="AI22" s="14"/>
      <c r="AJ22" s="5"/>
      <c r="AK22" s="5">
        <f t="shared" si="3"/>
        <v>0</v>
      </c>
      <c r="AL22" s="5">
        <f t="shared" si="7"/>
        <v>0</v>
      </c>
      <c r="AM22" s="11">
        <f t="shared" si="5"/>
        <v>0</v>
      </c>
      <c r="AN22" s="5">
        <f t="shared" si="6"/>
        <v>0</v>
      </c>
    </row>
    <row r="23" spans="1:40" x14ac:dyDescent="0.45">
      <c r="D23" s="4"/>
      <c r="E23" s="4"/>
      <c r="H23" s="5"/>
      <c r="I23" s="5"/>
      <c r="J23" s="5"/>
      <c r="K23" s="5">
        <f t="shared" si="0"/>
        <v>0</v>
      </c>
      <c r="L23" s="14"/>
      <c r="M23" s="18"/>
      <c r="P23" s="5">
        <f t="shared" si="1"/>
        <v>0</v>
      </c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6">
        <f t="shared" si="2"/>
        <v>0</v>
      </c>
      <c r="AI23" s="14"/>
      <c r="AJ23" s="5"/>
      <c r="AK23" s="5">
        <f t="shared" si="3"/>
        <v>0</v>
      </c>
      <c r="AL23" s="5">
        <f t="shared" si="7"/>
        <v>0</v>
      </c>
      <c r="AM23" s="11">
        <f t="shared" si="5"/>
        <v>0</v>
      </c>
      <c r="AN23" s="5">
        <f t="shared" si="6"/>
        <v>0</v>
      </c>
    </row>
    <row r="24" spans="1:40" x14ac:dyDescent="0.45">
      <c r="D24" s="4"/>
      <c r="E24" s="4"/>
      <c r="H24" s="5"/>
      <c r="I24" s="5"/>
      <c r="J24" s="5"/>
      <c r="K24" s="5">
        <f t="shared" si="0"/>
        <v>0</v>
      </c>
      <c r="L24" s="14"/>
      <c r="M24" s="18"/>
      <c r="P24" s="5">
        <f t="shared" si="1"/>
        <v>0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6">
        <f t="shared" si="2"/>
        <v>0</v>
      </c>
      <c r="AI24" s="14"/>
      <c r="AJ24" s="5"/>
      <c r="AK24" s="5">
        <f t="shared" si="3"/>
        <v>0</v>
      </c>
      <c r="AL24" s="5">
        <f t="shared" si="7"/>
        <v>0</v>
      </c>
      <c r="AM24" s="11">
        <f t="shared" si="5"/>
        <v>0</v>
      </c>
      <c r="AN24" s="5">
        <f t="shared" si="6"/>
        <v>0</v>
      </c>
    </row>
    <row r="25" spans="1:40" x14ac:dyDescent="0.45">
      <c r="D25" s="4"/>
      <c r="E25" s="4"/>
      <c r="H25" s="5"/>
      <c r="I25" s="5"/>
      <c r="J25" s="5"/>
      <c r="K25" s="5">
        <f t="shared" si="0"/>
        <v>0</v>
      </c>
      <c r="L25" s="14"/>
      <c r="M25" s="18"/>
      <c r="P25" s="5">
        <f t="shared" si="1"/>
        <v>0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6">
        <f t="shared" si="2"/>
        <v>0</v>
      </c>
      <c r="AI25" s="14"/>
      <c r="AJ25" s="5"/>
      <c r="AK25" s="5">
        <f t="shared" si="3"/>
        <v>0</v>
      </c>
      <c r="AL25" s="5">
        <f t="shared" si="7"/>
        <v>0</v>
      </c>
      <c r="AM25" s="11">
        <f t="shared" si="5"/>
        <v>0</v>
      </c>
      <c r="AN25" s="5">
        <f t="shared" si="6"/>
        <v>0</v>
      </c>
    </row>
    <row r="26" spans="1:40" x14ac:dyDescent="0.45">
      <c r="D26" s="4"/>
      <c r="E26" s="4"/>
      <c r="H26" s="5"/>
      <c r="I26" s="5"/>
      <c r="J26" s="5"/>
      <c r="K26" s="5">
        <f t="shared" si="0"/>
        <v>0</v>
      </c>
      <c r="L26" s="14"/>
      <c r="M26" s="18"/>
      <c r="P26" s="5">
        <f t="shared" si="1"/>
        <v>0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6">
        <f t="shared" si="2"/>
        <v>0</v>
      </c>
      <c r="AI26" s="14"/>
      <c r="AJ26" s="5"/>
      <c r="AK26" s="5">
        <f t="shared" si="3"/>
        <v>0</v>
      </c>
      <c r="AL26" s="5">
        <f t="shared" si="7"/>
        <v>0</v>
      </c>
      <c r="AM26" s="11">
        <f t="shared" si="5"/>
        <v>0</v>
      </c>
      <c r="AN26" s="5">
        <f t="shared" si="6"/>
        <v>0</v>
      </c>
    </row>
    <row r="27" spans="1:40" x14ac:dyDescent="0.45">
      <c r="D27" s="4"/>
      <c r="E27" s="4"/>
      <c r="H27" s="5"/>
      <c r="I27" s="5"/>
      <c r="J27" s="5"/>
      <c r="K27" s="5">
        <f t="shared" si="0"/>
        <v>0</v>
      </c>
      <c r="L27" s="14"/>
      <c r="M27" s="18"/>
      <c r="P27" s="5">
        <f t="shared" si="1"/>
        <v>0</v>
      </c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6">
        <f t="shared" si="2"/>
        <v>0</v>
      </c>
      <c r="AI27" s="14"/>
      <c r="AJ27" s="5"/>
      <c r="AK27" s="5">
        <f t="shared" si="3"/>
        <v>0</v>
      </c>
      <c r="AL27" s="5">
        <f t="shared" si="7"/>
        <v>0</v>
      </c>
      <c r="AM27" s="11">
        <f t="shared" si="5"/>
        <v>0</v>
      </c>
      <c r="AN27" s="5">
        <f t="shared" si="6"/>
        <v>0</v>
      </c>
    </row>
    <row r="28" spans="1:40" x14ac:dyDescent="0.45">
      <c r="D28" s="4"/>
      <c r="E28" s="4"/>
      <c r="H28" s="5"/>
      <c r="I28" s="5"/>
      <c r="J28" s="5"/>
      <c r="K28" s="5">
        <f t="shared" si="0"/>
        <v>0</v>
      </c>
      <c r="L28" s="14"/>
      <c r="M28" s="18"/>
      <c r="P28" s="5">
        <f t="shared" si="1"/>
        <v>0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6">
        <f t="shared" si="2"/>
        <v>0</v>
      </c>
      <c r="AI28" s="14"/>
      <c r="AJ28" s="5"/>
      <c r="AK28" s="5">
        <f t="shared" si="3"/>
        <v>0</v>
      </c>
      <c r="AL28" s="5">
        <f t="shared" si="7"/>
        <v>0</v>
      </c>
      <c r="AM28" s="11">
        <f t="shared" si="5"/>
        <v>0</v>
      </c>
      <c r="AN28" s="5">
        <f t="shared" si="6"/>
        <v>0</v>
      </c>
    </row>
    <row r="29" spans="1:40" x14ac:dyDescent="0.45">
      <c r="D29" s="4"/>
      <c r="E29" s="4"/>
      <c r="H29" s="5"/>
      <c r="I29" s="5"/>
      <c r="J29" s="5"/>
      <c r="K29" s="5">
        <f t="shared" si="0"/>
        <v>0</v>
      </c>
      <c r="L29" s="14"/>
      <c r="M29" s="19"/>
      <c r="P29" s="5">
        <f t="shared" si="1"/>
        <v>0</v>
      </c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6">
        <f t="shared" si="2"/>
        <v>0</v>
      </c>
      <c r="AI29" s="14"/>
      <c r="AJ29" s="5"/>
      <c r="AK29" s="5">
        <f t="shared" si="3"/>
        <v>0</v>
      </c>
      <c r="AL29" s="5">
        <f t="shared" si="7"/>
        <v>0</v>
      </c>
      <c r="AM29" s="11">
        <f t="shared" si="5"/>
        <v>0</v>
      </c>
      <c r="AN29" s="5">
        <f t="shared" si="6"/>
        <v>0</v>
      </c>
    </row>
    <row r="30" spans="1:40" x14ac:dyDescent="0.45">
      <c r="D30" s="4"/>
      <c r="E30" s="4"/>
      <c r="H30" s="5"/>
      <c r="I30" s="5"/>
      <c r="J30" s="5"/>
      <c r="K30" s="5">
        <f t="shared" si="0"/>
        <v>0</v>
      </c>
      <c r="L30" s="14"/>
      <c r="M30" s="19"/>
      <c r="P30" s="5">
        <f t="shared" si="1"/>
        <v>0</v>
      </c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6">
        <f t="shared" si="2"/>
        <v>0</v>
      </c>
      <c r="AI30" s="14"/>
      <c r="AJ30" s="5"/>
      <c r="AK30" s="5">
        <f t="shared" si="3"/>
        <v>0</v>
      </c>
      <c r="AL30" s="5">
        <f t="shared" si="7"/>
        <v>0</v>
      </c>
      <c r="AM30" s="11">
        <f t="shared" si="5"/>
        <v>0</v>
      </c>
      <c r="AN30" s="5">
        <f t="shared" si="6"/>
        <v>0</v>
      </c>
    </row>
    <row r="31" spans="1:40" s="3" customFormat="1" x14ac:dyDescent="0.45">
      <c r="A31" s="3" t="str">
        <f>+A3</f>
        <v>WATER TREATMENT PLANT # 108</v>
      </c>
      <c r="B31" s="4"/>
      <c r="C31" s="2"/>
      <c r="D31" s="8"/>
      <c r="E31" s="8"/>
      <c r="H31" s="9">
        <f>SUM(H4:H30)</f>
        <v>14666.42</v>
      </c>
      <c r="I31" s="9">
        <f>SUM(I4:I30)</f>
        <v>0</v>
      </c>
      <c r="J31" s="9">
        <f>SUM(J4:J30)</f>
        <v>0</v>
      </c>
      <c r="K31" s="12">
        <f>SUM(K4:K30)</f>
        <v>14666.42</v>
      </c>
      <c r="L31" s="16">
        <f>SUM(L4:L30)</f>
        <v>0</v>
      </c>
      <c r="M31" s="20"/>
      <c r="P31" s="9">
        <f>SUM(P4:P30)</f>
        <v>14666.42</v>
      </c>
      <c r="R31" s="15">
        <f t="shared" ref="R31:AI31" si="8">SUM(R4:R30)</f>
        <v>9533.0400000000009</v>
      </c>
      <c r="S31" s="15">
        <f t="shared" si="8"/>
        <v>293.33</v>
      </c>
      <c r="T31" s="15">
        <f t="shared" si="8"/>
        <v>293.33</v>
      </c>
      <c r="U31" s="15">
        <f t="shared" si="8"/>
        <v>293.33</v>
      </c>
      <c r="V31" s="15">
        <f t="shared" si="8"/>
        <v>293.33</v>
      </c>
      <c r="W31" s="15">
        <f t="shared" si="8"/>
        <v>293.33</v>
      </c>
      <c r="X31" s="15">
        <f t="shared" si="8"/>
        <v>293.33</v>
      </c>
      <c r="Y31" s="15">
        <f t="shared" si="8"/>
        <v>293.33</v>
      </c>
      <c r="Z31" s="15">
        <f t="shared" si="8"/>
        <v>293.33</v>
      </c>
      <c r="AA31" s="15">
        <f t="shared" si="8"/>
        <v>293.33</v>
      </c>
      <c r="AB31" s="15">
        <f t="shared" si="8"/>
        <v>293.33</v>
      </c>
      <c r="AC31" s="15">
        <f t="shared" si="8"/>
        <v>293.33</v>
      </c>
      <c r="AD31" s="15">
        <f t="shared" si="8"/>
        <v>293.33</v>
      </c>
      <c r="AE31" s="15">
        <f t="shared" si="8"/>
        <v>293.33</v>
      </c>
      <c r="AF31" s="15">
        <f>SUM(AF4:AF30)</f>
        <v>293.33</v>
      </c>
      <c r="AG31" s="15">
        <f t="shared" ref="AG31:AH31" si="9">SUM(AG4:AG30)</f>
        <v>293.33</v>
      </c>
      <c r="AH31" s="16">
        <f t="shared" si="9"/>
        <v>293.33</v>
      </c>
      <c r="AI31" s="16">
        <f t="shared" si="8"/>
        <v>0</v>
      </c>
      <c r="AJ31" s="9"/>
      <c r="AK31" s="9">
        <f>SUM(AK4:AK30)</f>
        <v>13932.99</v>
      </c>
      <c r="AL31" s="9">
        <f>SUM(AL4:AL30)</f>
        <v>14226.32</v>
      </c>
      <c r="AM31" s="9">
        <f>SUM(AM4:AM30)</f>
        <v>440.10000000000036</v>
      </c>
      <c r="AN31" s="9">
        <f>SUM(AN4:AN30)</f>
        <v>0</v>
      </c>
    </row>
    <row r="32" spans="1:40" x14ac:dyDescent="0.45">
      <c r="H32" s="5"/>
      <c r="I32" s="5"/>
      <c r="J32" s="5"/>
      <c r="K32" s="5">
        <f>+H31+I31-J31-K31</f>
        <v>0</v>
      </c>
      <c r="M32" s="18"/>
      <c r="P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J32" s="5"/>
      <c r="AK32" s="5"/>
      <c r="AL32" s="5"/>
    </row>
    <row r="33" spans="8:38" x14ac:dyDescent="0.45">
      <c r="H33" s="5"/>
      <c r="I33" s="5"/>
      <c r="J33" s="5"/>
      <c r="K33" s="5"/>
      <c r="M33" s="18"/>
      <c r="P33" s="5"/>
      <c r="R33" s="42">
        <f>SUM(R31:AC31)</f>
        <v>12759.67</v>
      </c>
      <c r="S33" s="42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J33" s="5"/>
      <c r="AK33" s="5"/>
      <c r="AL33" s="5"/>
    </row>
    <row r="34" spans="8:38" x14ac:dyDescent="0.45">
      <c r="H34" s="5"/>
      <c r="I34" s="5"/>
      <c r="J34" s="5"/>
      <c r="K34" s="5"/>
      <c r="M34" s="18"/>
      <c r="P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J34" s="5"/>
      <c r="AK34" s="5"/>
      <c r="AL34" s="5"/>
    </row>
    <row r="35" spans="8:38" x14ac:dyDescent="0.45">
      <c r="H35" s="5"/>
      <c r="I35" s="5"/>
      <c r="J35" s="5"/>
      <c r="K35" s="5"/>
      <c r="M35" s="18"/>
      <c r="P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J35" s="5"/>
      <c r="AK35" s="5"/>
      <c r="AL35" s="5"/>
    </row>
    <row r="36" spans="8:38" x14ac:dyDescent="0.45">
      <c r="H36" s="5"/>
      <c r="I36" s="5"/>
      <c r="J36" s="5"/>
      <c r="K36" s="5"/>
      <c r="M36" s="18"/>
      <c r="P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J36" s="5"/>
      <c r="AK36" s="5"/>
      <c r="AL36" s="5"/>
    </row>
    <row r="37" spans="8:38" x14ac:dyDescent="0.45">
      <c r="H37" s="5"/>
      <c r="I37" s="5"/>
      <c r="J37" s="5"/>
      <c r="K37" s="5"/>
      <c r="M37" s="18"/>
      <c r="P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J37" s="5"/>
      <c r="AK37" s="5"/>
      <c r="AL37" s="5"/>
    </row>
    <row r="38" spans="8:38" x14ac:dyDescent="0.45">
      <c r="H38" s="5"/>
      <c r="I38" s="5"/>
      <c r="J38" s="5"/>
      <c r="K38" s="5"/>
      <c r="M38" s="18"/>
      <c r="P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J38" s="5"/>
      <c r="AK38" s="5"/>
      <c r="AL38" s="5"/>
    </row>
    <row r="39" spans="8:38" x14ac:dyDescent="0.45">
      <c r="H39" s="5"/>
      <c r="I39" s="5"/>
      <c r="J39" s="5"/>
      <c r="K39" s="5"/>
      <c r="M39" s="18"/>
      <c r="P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J39" s="5"/>
      <c r="AK39" s="5"/>
      <c r="AL39" s="5"/>
    </row>
    <row r="40" spans="8:38" x14ac:dyDescent="0.45">
      <c r="H40" s="5"/>
      <c r="I40" s="5"/>
      <c r="J40" s="5"/>
      <c r="K40" s="5"/>
      <c r="M40" s="18"/>
      <c r="P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J40" s="5"/>
      <c r="AK40" s="5"/>
      <c r="AL40" s="5"/>
    </row>
    <row r="41" spans="8:38" x14ac:dyDescent="0.45">
      <c r="H41" s="5"/>
      <c r="I41" s="5"/>
      <c r="J41" s="5"/>
      <c r="K41" s="5"/>
      <c r="M41" s="18"/>
      <c r="P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J41" s="5"/>
      <c r="AK41" s="5"/>
      <c r="AL41" s="5"/>
    </row>
    <row r="42" spans="8:38" x14ac:dyDescent="0.45">
      <c r="H42" s="5"/>
      <c r="I42" s="5"/>
      <c r="J42" s="5"/>
      <c r="K42" s="5"/>
      <c r="M42" s="18"/>
      <c r="P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J42" s="5"/>
      <c r="AK42" s="5"/>
      <c r="AL42" s="5"/>
    </row>
    <row r="43" spans="8:38" x14ac:dyDescent="0.45">
      <c r="H43" s="5"/>
      <c r="I43" s="5"/>
      <c r="J43" s="5"/>
      <c r="K43" s="5"/>
      <c r="M43" s="18"/>
      <c r="P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J43" s="5"/>
      <c r="AK43" s="5"/>
      <c r="AL43" s="5"/>
    </row>
    <row r="44" spans="8:38" x14ac:dyDescent="0.45">
      <c r="H44" s="5"/>
      <c r="I44" s="5"/>
      <c r="J44" s="5"/>
      <c r="K44" s="5"/>
      <c r="M44" s="18"/>
      <c r="P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J44" s="5"/>
      <c r="AK44" s="5"/>
      <c r="AL44" s="5"/>
    </row>
    <row r="45" spans="8:38" x14ac:dyDescent="0.45">
      <c r="H45" s="5"/>
      <c r="I45" s="5"/>
      <c r="J45" s="5"/>
      <c r="K45" s="5"/>
      <c r="M45" s="18"/>
      <c r="P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J45" s="5"/>
      <c r="AK45" s="5"/>
      <c r="AL45" s="5"/>
    </row>
    <row r="46" spans="8:38" x14ac:dyDescent="0.45">
      <c r="H46" s="5"/>
      <c r="I46" s="5"/>
      <c r="J46" s="5"/>
      <c r="K46" s="5"/>
      <c r="M46" s="18"/>
      <c r="P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J46" s="5"/>
      <c r="AK46" s="5"/>
      <c r="AL46" s="5"/>
    </row>
    <row r="47" spans="8:38" x14ac:dyDescent="0.45">
      <c r="H47" s="5"/>
      <c r="I47" s="5"/>
      <c r="J47" s="5"/>
      <c r="K47" s="5"/>
      <c r="M47" s="18"/>
      <c r="P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J47" s="5"/>
      <c r="AK47" s="5"/>
      <c r="AL47" s="5"/>
    </row>
    <row r="48" spans="8:38" x14ac:dyDescent="0.45">
      <c r="H48" s="5"/>
      <c r="I48" s="5"/>
      <c r="J48" s="5"/>
      <c r="K48" s="5"/>
      <c r="M48" s="18"/>
      <c r="P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J48" s="5"/>
      <c r="AK48" s="5"/>
      <c r="AL48" s="5"/>
    </row>
    <row r="49" spans="8:38" x14ac:dyDescent="0.45">
      <c r="H49" s="5"/>
      <c r="I49" s="5"/>
      <c r="J49" s="5"/>
      <c r="K49" s="5"/>
      <c r="M49" s="18"/>
      <c r="P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J49" s="5"/>
      <c r="AK49" s="5"/>
      <c r="AL49" s="5"/>
    </row>
    <row r="50" spans="8:38" x14ac:dyDescent="0.45">
      <c r="H50" s="5"/>
      <c r="I50" s="5"/>
      <c r="J50" s="5"/>
      <c r="K50" s="5"/>
      <c r="M50" s="18"/>
      <c r="P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J50" s="5"/>
      <c r="AK50" s="5"/>
      <c r="AL50" s="5"/>
    </row>
    <row r="51" spans="8:38" x14ac:dyDescent="0.45">
      <c r="H51" s="5"/>
      <c r="I51" s="5"/>
      <c r="J51" s="5"/>
      <c r="K51" s="5"/>
      <c r="M51" s="18"/>
      <c r="P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J51" s="5"/>
      <c r="AK51" s="5"/>
      <c r="AL51" s="5"/>
    </row>
    <row r="52" spans="8:38" x14ac:dyDescent="0.45">
      <c r="H52" s="5"/>
      <c r="I52" s="5"/>
      <c r="J52" s="5"/>
      <c r="K52" s="5"/>
      <c r="M52" s="18"/>
      <c r="P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J52" s="5"/>
      <c r="AK52" s="5"/>
      <c r="AL52" s="5"/>
    </row>
    <row r="53" spans="8:38" x14ac:dyDescent="0.45">
      <c r="H53" s="5"/>
      <c r="I53" s="5"/>
      <c r="J53" s="5"/>
      <c r="K53" s="5"/>
      <c r="M53" s="18"/>
      <c r="P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J53" s="5"/>
      <c r="AK53" s="5"/>
      <c r="AL53" s="5"/>
    </row>
    <row r="54" spans="8:38" x14ac:dyDescent="0.45">
      <c r="H54" s="5"/>
      <c r="I54" s="5"/>
      <c r="J54" s="5"/>
      <c r="K54" s="5"/>
      <c r="M54" s="18"/>
      <c r="P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J54" s="5"/>
      <c r="AK54" s="5"/>
      <c r="AL54" s="5"/>
    </row>
    <row r="55" spans="8:38" x14ac:dyDescent="0.45">
      <c r="H55" s="5"/>
      <c r="I55" s="5"/>
      <c r="J55" s="5"/>
      <c r="K55" s="5"/>
      <c r="M55" s="18"/>
      <c r="P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J55" s="5"/>
      <c r="AK55" s="5"/>
      <c r="AL55" s="5"/>
    </row>
    <row r="56" spans="8:38" x14ac:dyDescent="0.45">
      <c r="H56" s="5"/>
      <c r="I56" s="5"/>
      <c r="J56" s="5"/>
      <c r="K56" s="5"/>
      <c r="M56" s="18"/>
      <c r="P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J56" s="5"/>
      <c r="AK56" s="5"/>
      <c r="AL56" s="5"/>
    </row>
    <row r="57" spans="8:38" x14ac:dyDescent="0.45">
      <c r="H57" s="5"/>
      <c r="I57" s="5"/>
      <c r="J57" s="5"/>
      <c r="K57" s="5"/>
      <c r="M57" s="18"/>
      <c r="P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J57" s="5"/>
      <c r="AK57" s="5"/>
      <c r="AL57" s="5"/>
    </row>
    <row r="58" spans="8:38" x14ac:dyDescent="0.45">
      <c r="H58" s="5"/>
      <c r="I58" s="5"/>
      <c r="J58" s="5"/>
      <c r="K58" s="5"/>
      <c r="M58" s="18"/>
      <c r="P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J58" s="5"/>
      <c r="AK58" s="5"/>
      <c r="AL58" s="5"/>
    </row>
    <row r="59" spans="8:38" x14ac:dyDescent="0.45">
      <c r="H59" s="5"/>
      <c r="I59" s="5"/>
      <c r="J59" s="5"/>
      <c r="K59" s="5"/>
      <c r="M59" s="18"/>
      <c r="P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J59" s="5"/>
      <c r="AK59" s="5"/>
      <c r="AL59" s="5"/>
    </row>
    <row r="60" spans="8:38" x14ac:dyDescent="0.45">
      <c r="H60" s="5"/>
      <c r="I60" s="5"/>
      <c r="J60" s="5"/>
      <c r="K60" s="5"/>
      <c r="M60" s="18"/>
      <c r="P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J60" s="5"/>
      <c r="AK60" s="5"/>
      <c r="AL60" s="5"/>
    </row>
    <row r="61" spans="8:38" x14ac:dyDescent="0.45">
      <c r="H61" s="5"/>
      <c r="I61" s="5"/>
      <c r="J61" s="5"/>
      <c r="K61" s="5"/>
      <c r="M61" s="18"/>
      <c r="P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J61" s="5"/>
      <c r="AK61" s="5"/>
      <c r="AL61" s="5"/>
    </row>
    <row r="62" spans="8:38" x14ac:dyDescent="0.45">
      <c r="H62" s="5"/>
      <c r="I62" s="5"/>
      <c r="J62" s="5"/>
      <c r="K62" s="5"/>
      <c r="M62" s="18"/>
      <c r="P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J62" s="5"/>
      <c r="AK62" s="5"/>
      <c r="AL62" s="5"/>
    </row>
    <row r="63" spans="8:38" x14ac:dyDescent="0.45">
      <c r="H63" s="5"/>
      <c r="I63" s="5"/>
      <c r="J63" s="5"/>
      <c r="K63" s="5"/>
      <c r="M63" s="18"/>
      <c r="P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J63" s="5"/>
      <c r="AK63" s="5"/>
      <c r="AL63" s="5"/>
    </row>
    <row r="64" spans="8:38" x14ac:dyDescent="0.45">
      <c r="H64" s="5"/>
      <c r="I64" s="5"/>
      <c r="J64" s="5"/>
      <c r="K64" s="5"/>
      <c r="M64" s="18"/>
      <c r="P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J64" s="5"/>
      <c r="AK64" s="5"/>
      <c r="AL64" s="5"/>
    </row>
    <row r="65" spans="8:38" x14ac:dyDescent="0.45">
      <c r="H65" s="5"/>
      <c r="I65" s="5"/>
      <c r="J65" s="5"/>
      <c r="K65" s="5"/>
      <c r="M65" s="18"/>
      <c r="P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J65" s="5"/>
      <c r="AK65" s="5"/>
      <c r="AL65" s="5"/>
    </row>
    <row r="66" spans="8:38" x14ac:dyDescent="0.45">
      <c r="H66" s="5"/>
      <c r="I66" s="5"/>
      <c r="J66" s="5"/>
      <c r="K66" s="5"/>
      <c r="M66" s="18"/>
      <c r="P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J66" s="5"/>
      <c r="AK66" s="5"/>
      <c r="AL66" s="5"/>
    </row>
    <row r="67" spans="8:38" x14ac:dyDescent="0.45">
      <c r="H67" s="5"/>
      <c r="I67" s="5"/>
      <c r="J67" s="5"/>
      <c r="K67" s="5"/>
      <c r="M67" s="18"/>
      <c r="P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J67" s="5"/>
      <c r="AK67" s="5"/>
      <c r="AL67" s="5"/>
    </row>
    <row r="68" spans="8:38" x14ac:dyDescent="0.45">
      <c r="H68" s="5"/>
      <c r="I68" s="5"/>
      <c r="J68" s="5"/>
      <c r="K68" s="5"/>
      <c r="M68" s="18"/>
      <c r="P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J68" s="5"/>
      <c r="AK68" s="5"/>
      <c r="AL68" s="5"/>
    </row>
    <row r="69" spans="8:38" x14ac:dyDescent="0.45">
      <c r="H69" s="5"/>
      <c r="I69" s="5"/>
      <c r="J69" s="5"/>
      <c r="K69" s="5"/>
      <c r="M69" s="18"/>
      <c r="P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J69" s="5"/>
      <c r="AK69" s="5"/>
      <c r="AL69" s="5"/>
    </row>
    <row r="70" spans="8:38" x14ac:dyDescent="0.45">
      <c r="H70" s="5"/>
      <c r="I70" s="5"/>
      <c r="J70" s="5"/>
      <c r="K70" s="5"/>
      <c r="M70" s="18"/>
      <c r="P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J70" s="5"/>
      <c r="AK70" s="5"/>
      <c r="AL70" s="5"/>
    </row>
    <row r="71" spans="8:38" x14ac:dyDescent="0.45">
      <c r="H71" s="5"/>
      <c r="I71" s="5"/>
      <c r="J71" s="5"/>
      <c r="K71" s="5"/>
      <c r="M71" s="18"/>
      <c r="P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J71" s="5"/>
      <c r="AK71" s="5"/>
      <c r="AL71" s="5"/>
    </row>
    <row r="72" spans="8:38" x14ac:dyDescent="0.45">
      <c r="H72" s="5"/>
      <c r="I72" s="5"/>
      <c r="J72" s="5"/>
      <c r="K72" s="5"/>
      <c r="M72" s="18"/>
      <c r="P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J72" s="5"/>
      <c r="AK72" s="5"/>
      <c r="AL72" s="5"/>
    </row>
    <row r="73" spans="8:38" x14ac:dyDescent="0.45">
      <c r="H73" s="5"/>
      <c r="I73" s="5"/>
      <c r="J73" s="5"/>
      <c r="K73" s="5"/>
      <c r="M73" s="18"/>
      <c r="P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J73" s="5"/>
      <c r="AK73" s="5"/>
      <c r="AL73" s="5"/>
    </row>
    <row r="74" spans="8:38" x14ac:dyDescent="0.45">
      <c r="H74" s="5"/>
      <c r="I74" s="5"/>
      <c r="J74" s="5"/>
      <c r="K74" s="5"/>
      <c r="M74" s="18"/>
      <c r="P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J74" s="5"/>
      <c r="AK74" s="5"/>
      <c r="AL74" s="5"/>
    </row>
    <row r="75" spans="8:38" x14ac:dyDescent="0.45">
      <c r="H75" s="5"/>
      <c r="I75" s="5"/>
      <c r="J75" s="5"/>
      <c r="K75" s="5"/>
      <c r="M75" s="18"/>
      <c r="P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J75" s="5"/>
      <c r="AK75" s="5"/>
      <c r="AL75" s="5"/>
    </row>
    <row r="76" spans="8:38" x14ac:dyDescent="0.45">
      <c r="H76" s="5"/>
      <c r="I76" s="5"/>
      <c r="J76" s="5"/>
      <c r="K76" s="5"/>
      <c r="M76" s="18"/>
      <c r="P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J76" s="5"/>
      <c r="AK76" s="5"/>
      <c r="AL76" s="5"/>
    </row>
    <row r="77" spans="8:38" x14ac:dyDescent="0.45">
      <c r="H77" s="5"/>
      <c r="I77" s="5"/>
      <c r="J77" s="5"/>
      <c r="K77" s="5"/>
      <c r="M77" s="18"/>
      <c r="P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J77" s="5"/>
      <c r="AK77" s="5"/>
      <c r="AL77" s="5"/>
    </row>
    <row r="78" spans="8:38" x14ac:dyDescent="0.45">
      <c r="H78" s="5"/>
      <c r="I78" s="5"/>
      <c r="J78" s="5"/>
      <c r="K78" s="5"/>
      <c r="M78" s="18"/>
      <c r="P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J78" s="5"/>
      <c r="AK78" s="5"/>
      <c r="AL78" s="5"/>
    </row>
    <row r="79" spans="8:38" x14ac:dyDescent="0.45">
      <c r="H79" s="5"/>
      <c r="I79" s="5"/>
      <c r="J79" s="5"/>
      <c r="K79" s="5"/>
      <c r="M79" s="18"/>
      <c r="P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J79" s="5"/>
      <c r="AK79" s="5"/>
      <c r="AL79" s="5"/>
    </row>
    <row r="80" spans="8:38" x14ac:dyDescent="0.45">
      <c r="H80" s="5"/>
      <c r="I80" s="5"/>
      <c r="J80" s="5"/>
      <c r="K80" s="5"/>
      <c r="M80" s="18"/>
      <c r="P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J80" s="5"/>
      <c r="AK80" s="5"/>
      <c r="AL80" s="5"/>
    </row>
    <row r="81" spans="8:38" x14ac:dyDescent="0.45">
      <c r="H81" s="5"/>
      <c r="I81" s="5"/>
      <c r="J81" s="5"/>
      <c r="K81" s="5"/>
      <c r="M81" s="18"/>
      <c r="P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J81" s="5"/>
      <c r="AK81" s="5"/>
      <c r="AL81" s="5"/>
    </row>
    <row r="82" spans="8:38" x14ac:dyDescent="0.45">
      <c r="H82" s="5"/>
      <c r="I82" s="5"/>
      <c r="J82" s="5"/>
      <c r="K82" s="5"/>
      <c r="M82" s="18"/>
      <c r="P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J82" s="5"/>
      <c r="AK82" s="5"/>
      <c r="AL82" s="5"/>
    </row>
    <row r="83" spans="8:38" x14ac:dyDescent="0.45">
      <c r="H83" s="5"/>
      <c r="I83" s="5"/>
      <c r="J83" s="5"/>
      <c r="K83" s="5"/>
      <c r="M83" s="18"/>
      <c r="P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J83" s="5"/>
      <c r="AK83" s="5"/>
      <c r="AL83" s="5"/>
    </row>
    <row r="84" spans="8:38" x14ac:dyDescent="0.45">
      <c r="H84" s="5"/>
      <c r="I84" s="5"/>
      <c r="J84" s="5"/>
      <c r="K84" s="5"/>
      <c r="M84" s="18"/>
      <c r="P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J84" s="5"/>
      <c r="AK84" s="5"/>
      <c r="AL84" s="5"/>
    </row>
    <row r="85" spans="8:38" x14ac:dyDescent="0.45">
      <c r="H85" s="5"/>
      <c r="I85" s="5"/>
      <c r="J85" s="5"/>
      <c r="K85" s="5"/>
      <c r="M85" s="18"/>
      <c r="P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J85" s="5"/>
      <c r="AK85" s="5"/>
      <c r="AL85" s="5"/>
    </row>
    <row r="86" spans="8:38" x14ac:dyDescent="0.45">
      <c r="H86" s="5"/>
      <c r="I86" s="5"/>
      <c r="J86" s="5"/>
      <c r="K86" s="5"/>
      <c r="M86" s="18"/>
      <c r="P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J86" s="5"/>
      <c r="AK86" s="5"/>
      <c r="AL86" s="5"/>
    </row>
    <row r="87" spans="8:38" x14ac:dyDescent="0.45">
      <c r="H87" s="5"/>
      <c r="I87" s="5"/>
      <c r="J87" s="5"/>
      <c r="K87" s="5"/>
      <c r="M87" s="18"/>
      <c r="P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J87" s="5"/>
      <c r="AK87" s="5"/>
      <c r="AL87" s="5"/>
    </row>
    <row r="88" spans="8:38" x14ac:dyDescent="0.45">
      <c r="H88" s="5"/>
      <c r="I88" s="5"/>
      <c r="J88" s="5"/>
      <c r="K88" s="5"/>
      <c r="M88" s="18"/>
      <c r="P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J88" s="5"/>
      <c r="AK88" s="5"/>
      <c r="AL88" s="5"/>
    </row>
    <row r="89" spans="8:38" x14ac:dyDescent="0.45">
      <c r="H89" s="5"/>
      <c r="I89" s="5"/>
      <c r="J89" s="5"/>
      <c r="K89" s="5"/>
      <c r="M89" s="18"/>
      <c r="P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J89" s="5"/>
      <c r="AK89" s="5"/>
      <c r="AL89" s="5"/>
    </row>
    <row r="90" spans="8:38" x14ac:dyDescent="0.45">
      <c r="H90" s="5"/>
      <c r="I90" s="5"/>
      <c r="J90" s="5"/>
      <c r="K90" s="5"/>
      <c r="M90" s="18"/>
      <c r="P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J90" s="5"/>
      <c r="AK90" s="5"/>
      <c r="AL90" s="5"/>
    </row>
    <row r="91" spans="8:38" x14ac:dyDescent="0.45">
      <c r="H91" s="5"/>
      <c r="I91" s="5"/>
      <c r="J91" s="5"/>
      <c r="K91" s="5"/>
      <c r="M91" s="18"/>
      <c r="P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J91" s="5"/>
      <c r="AK91" s="5"/>
      <c r="AL91" s="5"/>
    </row>
    <row r="92" spans="8:38" x14ac:dyDescent="0.45">
      <c r="H92" s="5"/>
      <c r="I92" s="5"/>
      <c r="J92" s="5"/>
      <c r="K92" s="5"/>
      <c r="M92" s="18"/>
      <c r="P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J92" s="5"/>
      <c r="AK92" s="5"/>
      <c r="AL92" s="5"/>
    </row>
    <row r="93" spans="8:38" x14ac:dyDescent="0.45">
      <c r="H93" s="5"/>
      <c r="I93" s="5"/>
      <c r="J93" s="5"/>
      <c r="K93" s="5"/>
      <c r="M93" s="18"/>
      <c r="P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J93" s="5"/>
      <c r="AK93" s="5"/>
      <c r="AL93" s="5"/>
    </row>
    <row r="94" spans="8:38" x14ac:dyDescent="0.45">
      <c r="H94" s="5"/>
      <c r="I94" s="5"/>
      <c r="J94" s="5"/>
      <c r="K94" s="5"/>
      <c r="M94" s="18"/>
      <c r="P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J94" s="5"/>
      <c r="AK94" s="5"/>
      <c r="AL94" s="5"/>
    </row>
    <row r="95" spans="8:38" x14ac:dyDescent="0.45">
      <c r="H95" s="5"/>
      <c r="I95" s="5"/>
      <c r="J95" s="5"/>
      <c r="K95" s="5"/>
      <c r="M95" s="18"/>
      <c r="P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J95" s="5"/>
      <c r="AK95" s="5"/>
      <c r="AL95" s="5"/>
    </row>
    <row r="96" spans="8:38" x14ac:dyDescent="0.45">
      <c r="H96" s="5"/>
      <c r="I96" s="5"/>
      <c r="J96" s="5"/>
      <c r="K96" s="5"/>
      <c r="M96" s="18"/>
      <c r="P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J96" s="5"/>
      <c r="AK96" s="5"/>
      <c r="AL96" s="5"/>
    </row>
    <row r="97" spans="8:38" x14ac:dyDescent="0.45">
      <c r="H97" s="5"/>
      <c r="I97" s="5"/>
      <c r="J97" s="5"/>
      <c r="K97" s="5"/>
      <c r="M97" s="18"/>
      <c r="P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J97" s="5"/>
      <c r="AK97" s="5"/>
      <c r="AL97" s="5"/>
    </row>
    <row r="98" spans="8:38" x14ac:dyDescent="0.45">
      <c r="H98" s="5"/>
      <c r="I98" s="5"/>
      <c r="J98" s="5"/>
      <c r="K98" s="5"/>
      <c r="M98" s="18"/>
      <c r="P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J98" s="5"/>
      <c r="AK98" s="5"/>
      <c r="AL98" s="5"/>
    </row>
    <row r="99" spans="8:38" x14ac:dyDescent="0.45">
      <c r="H99" s="5"/>
      <c r="I99" s="5"/>
      <c r="J99" s="5"/>
      <c r="K99" s="5"/>
      <c r="M99" s="18"/>
      <c r="P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J99" s="5"/>
      <c r="AK99" s="5"/>
      <c r="AL99" s="5"/>
    </row>
    <row r="100" spans="8:38" x14ac:dyDescent="0.45">
      <c r="H100" s="5"/>
      <c r="I100" s="5"/>
      <c r="J100" s="5"/>
      <c r="K100" s="5"/>
      <c r="M100" s="18"/>
      <c r="P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J100" s="5"/>
      <c r="AK100" s="5"/>
      <c r="AL100" s="5"/>
    </row>
    <row r="101" spans="8:38" x14ac:dyDescent="0.45">
      <c r="H101" s="5"/>
      <c r="I101" s="5"/>
      <c r="J101" s="5"/>
      <c r="K101" s="5"/>
      <c r="M101" s="18"/>
      <c r="P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J101" s="5"/>
      <c r="AK101" s="5"/>
      <c r="AL101" s="5"/>
    </row>
    <row r="102" spans="8:38" x14ac:dyDescent="0.45">
      <c r="H102" s="5"/>
      <c r="I102" s="5"/>
      <c r="J102" s="5"/>
      <c r="K102" s="5"/>
      <c r="M102" s="18"/>
      <c r="P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J102" s="5"/>
      <c r="AK102" s="5"/>
      <c r="AL102" s="5"/>
    </row>
    <row r="103" spans="8:38" x14ac:dyDescent="0.45">
      <c r="H103" s="5"/>
      <c r="I103" s="5"/>
      <c r="J103" s="5"/>
      <c r="K103" s="5"/>
      <c r="M103" s="18"/>
      <c r="P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J103" s="5"/>
      <c r="AK103" s="5"/>
      <c r="AL103" s="5"/>
    </row>
    <row r="104" spans="8:38" x14ac:dyDescent="0.45">
      <c r="H104" s="5"/>
      <c r="I104" s="5"/>
      <c r="J104" s="5"/>
      <c r="K104" s="5"/>
      <c r="M104" s="18"/>
      <c r="P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J104" s="5"/>
      <c r="AK104" s="5"/>
      <c r="AL104" s="5"/>
    </row>
    <row r="105" spans="8:38" x14ac:dyDescent="0.45">
      <c r="H105" s="5"/>
      <c r="I105" s="5"/>
      <c r="J105" s="5"/>
      <c r="K105" s="5"/>
      <c r="M105" s="18"/>
      <c r="P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J105" s="5"/>
      <c r="AK105" s="5"/>
      <c r="AL105" s="5"/>
    </row>
    <row r="106" spans="8:38" x14ac:dyDescent="0.45">
      <c r="H106" s="5"/>
      <c r="I106" s="5"/>
      <c r="J106" s="5"/>
      <c r="K106" s="5"/>
      <c r="M106" s="18"/>
      <c r="P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J106" s="5"/>
      <c r="AK106" s="5"/>
      <c r="AL106" s="5"/>
    </row>
    <row r="107" spans="8:38" x14ac:dyDescent="0.45">
      <c r="H107" s="5"/>
      <c r="I107" s="5"/>
      <c r="J107" s="5"/>
      <c r="K107" s="5"/>
      <c r="M107" s="18"/>
      <c r="P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J107" s="5"/>
      <c r="AK107" s="5"/>
      <c r="AL107" s="5"/>
    </row>
    <row r="108" spans="8:38" x14ac:dyDescent="0.45">
      <c r="H108" s="5"/>
      <c r="I108" s="5"/>
      <c r="J108" s="5"/>
      <c r="K108" s="5"/>
      <c r="M108" s="18"/>
      <c r="P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J108" s="5"/>
      <c r="AK108" s="5"/>
      <c r="AL108" s="5"/>
    </row>
    <row r="109" spans="8:38" x14ac:dyDescent="0.45">
      <c r="H109" s="5"/>
      <c r="I109" s="5"/>
      <c r="J109" s="5"/>
      <c r="K109" s="5"/>
      <c r="M109" s="18"/>
      <c r="P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J109" s="5"/>
      <c r="AK109" s="5"/>
      <c r="AL109" s="5"/>
    </row>
    <row r="110" spans="8:38" x14ac:dyDescent="0.45">
      <c r="H110" s="5"/>
      <c r="I110" s="5"/>
      <c r="J110" s="5"/>
      <c r="K110" s="5"/>
      <c r="M110" s="18"/>
      <c r="P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J110" s="5"/>
      <c r="AK110" s="5"/>
      <c r="AL110" s="5"/>
    </row>
    <row r="111" spans="8:38" x14ac:dyDescent="0.45">
      <c r="H111" s="5"/>
      <c r="I111" s="5"/>
      <c r="J111" s="5"/>
      <c r="K111" s="5"/>
      <c r="M111" s="18"/>
      <c r="P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J111" s="5"/>
      <c r="AK111" s="5"/>
      <c r="AL111" s="5"/>
    </row>
    <row r="112" spans="8:38" x14ac:dyDescent="0.45">
      <c r="H112" s="5"/>
      <c r="I112" s="5"/>
      <c r="J112" s="5"/>
      <c r="K112" s="5"/>
      <c r="M112" s="18"/>
      <c r="P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J112" s="5"/>
      <c r="AK112" s="5"/>
      <c r="AL112" s="5"/>
    </row>
    <row r="113" spans="8:38" x14ac:dyDescent="0.45">
      <c r="H113" s="5"/>
      <c r="I113" s="5"/>
      <c r="J113" s="5"/>
      <c r="K113" s="5"/>
      <c r="M113" s="18"/>
      <c r="P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J113" s="5"/>
      <c r="AK113" s="5"/>
      <c r="AL113" s="5"/>
    </row>
    <row r="114" spans="8:38" x14ac:dyDescent="0.45">
      <c r="H114" s="5"/>
      <c r="I114" s="5"/>
      <c r="J114" s="5"/>
      <c r="K114" s="5"/>
      <c r="M114" s="18"/>
      <c r="P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J114" s="5"/>
      <c r="AK114" s="5"/>
      <c r="AL114" s="5"/>
    </row>
    <row r="115" spans="8:38" x14ac:dyDescent="0.45">
      <c r="H115" s="5"/>
      <c r="I115" s="5"/>
      <c r="J115" s="5"/>
      <c r="K115" s="5"/>
      <c r="M115" s="18"/>
      <c r="P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J115" s="5"/>
      <c r="AK115" s="5"/>
      <c r="AL115" s="5"/>
    </row>
    <row r="116" spans="8:38" x14ac:dyDescent="0.45">
      <c r="H116" s="5"/>
      <c r="I116" s="5"/>
      <c r="J116" s="5"/>
      <c r="K116" s="5"/>
      <c r="M116" s="18"/>
      <c r="P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J116" s="5"/>
      <c r="AK116" s="5"/>
      <c r="AL116" s="5"/>
    </row>
    <row r="117" spans="8:38" x14ac:dyDescent="0.45">
      <c r="H117" s="5"/>
      <c r="I117" s="5"/>
      <c r="J117" s="5"/>
      <c r="K117" s="5"/>
      <c r="M117" s="18"/>
      <c r="P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J117" s="5"/>
      <c r="AK117" s="5"/>
      <c r="AL117" s="5"/>
    </row>
    <row r="118" spans="8:38" x14ac:dyDescent="0.45">
      <c r="H118" s="5"/>
      <c r="I118" s="5"/>
      <c r="J118" s="5"/>
      <c r="K118" s="5"/>
      <c r="M118" s="18"/>
      <c r="P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J118" s="5"/>
      <c r="AK118" s="5"/>
      <c r="AL118" s="5"/>
    </row>
    <row r="119" spans="8:38" x14ac:dyDescent="0.45">
      <c r="H119" s="5"/>
      <c r="I119" s="5"/>
      <c r="J119" s="5"/>
      <c r="K119" s="5"/>
      <c r="M119" s="18"/>
      <c r="P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J119" s="5"/>
      <c r="AK119" s="5"/>
      <c r="AL119" s="5"/>
    </row>
    <row r="120" spans="8:38" x14ac:dyDescent="0.45">
      <c r="H120" s="5"/>
      <c r="I120" s="5"/>
      <c r="J120" s="5"/>
      <c r="K120" s="5"/>
      <c r="M120" s="18"/>
      <c r="P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J120" s="5"/>
      <c r="AK120" s="5"/>
      <c r="AL120" s="5"/>
    </row>
    <row r="121" spans="8:38" x14ac:dyDescent="0.45">
      <c r="H121" s="5"/>
      <c r="I121" s="5"/>
      <c r="J121" s="5"/>
      <c r="K121" s="5"/>
      <c r="M121" s="18"/>
      <c r="P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J121" s="5"/>
      <c r="AL121" s="5"/>
    </row>
    <row r="122" spans="8:38" x14ac:dyDescent="0.45">
      <c r="H122" s="5"/>
      <c r="I122" s="5"/>
      <c r="J122" s="5"/>
      <c r="K122" s="5"/>
      <c r="M122" s="18"/>
      <c r="P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J122" s="5"/>
      <c r="AL122" s="5"/>
    </row>
    <row r="123" spans="8:38" x14ac:dyDescent="0.45">
      <c r="H123" s="5"/>
      <c r="I123" s="5"/>
      <c r="J123" s="5"/>
      <c r="K123" s="5"/>
      <c r="M123" s="18"/>
      <c r="P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J123" s="5"/>
      <c r="AL123" s="5"/>
    </row>
    <row r="124" spans="8:38" x14ac:dyDescent="0.45">
      <c r="H124" s="5"/>
      <c r="I124" s="5"/>
      <c r="J124" s="5"/>
      <c r="K124" s="5"/>
      <c r="M124" s="18"/>
      <c r="P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J124" s="5"/>
      <c r="AL124" s="5"/>
    </row>
    <row r="125" spans="8:38" x14ac:dyDescent="0.45">
      <c r="H125" s="5"/>
      <c r="I125" s="5"/>
      <c r="J125" s="5"/>
      <c r="K125" s="5"/>
      <c r="M125" s="18"/>
      <c r="P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J125" s="5"/>
      <c r="AL125" s="5"/>
    </row>
    <row r="126" spans="8:38" x14ac:dyDescent="0.45">
      <c r="H126" s="5"/>
      <c r="I126" s="5"/>
      <c r="J126" s="5"/>
      <c r="K126" s="5"/>
      <c r="M126" s="18"/>
      <c r="P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J126" s="5"/>
      <c r="AL126" s="5"/>
    </row>
    <row r="127" spans="8:38" x14ac:dyDescent="0.45">
      <c r="H127" s="5"/>
      <c r="I127" s="5"/>
      <c r="J127" s="5"/>
      <c r="K127" s="5"/>
      <c r="M127" s="18"/>
      <c r="P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J127" s="5"/>
      <c r="AL127" s="5"/>
    </row>
    <row r="128" spans="8:38" x14ac:dyDescent="0.45">
      <c r="H128" s="5"/>
      <c r="I128" s="5"/>
      <c r="J128" s="5"/>
      <c r="K128" s="5"/>
      <c r="M128" s="18"/>
      <c r="P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J128" s="5"/>
      <c r="AL128" s="5"/>
    </row>
    <row r="129" spans="8:38" x14ac:dyDescent="0.45">
      <c r="H129" s="5"/>
      <c r="I129" s="5"/>
      <c r="J129" s="5"/>
      <c r="K129" s="5"/>
      <c r="M129" s="18"/>
      <c r="P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J129" s="5"/>
      <c r="AL129" s="5"/>
    </row>
    <row r="130" spans="8:38" x14ac:dyDescent="0.45">
      <c r="H130" s="5"/>
      <c r="I130" s="5"/>
      <c r="J130" s="5"/>
      <c r="K130" s="5"/>
      <c r="M130" s="18"/>
      <c r="P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J130" s="5"/>
      <c r="AL130" s="5"/>
    </row>
    <row r="131" spans="8:38" x14ac:dyDescent="0.45">
      <c r="H131" s="5"/>
      <c r="I131" s="5"/>
      <c r="J131" s="5"/>
      <c r="K131" s="5"/>
      <c r="M131" s="18"/>
      <c r="P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J131" s="5"/>
      <c r="AL131" s="5"/>
    </row>
    <row r="132" spans="8:38" x14ac:dyDescent="0.45">
      <c r="H132" s="5"/>
      <c r="I132" s="5"/>
      <c r="J132" s="5"/>
      <c r="K132" s="5"/>
      <c r="M132" s="18"/>
      <c r="P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J132" s="5"/>
      <c r="AL132" s="5"/>
    </row>
    <row r="133" spans="8:38" x14ac:dyDescent="0.45">
      <c r="H133" s="5"/>
      <c r="I133" s="5"/>
      <c r="J133" s="5"/>
      <c r="K133" s="5"/>
      <c r="M133" s="18"/>
      <c r="P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J133" s="5"/>
      <c r="AL133" s="5"/>
    </row>
    <row r="134" spans="8:38" x14ac:dyDescent="0.45">
      <c r="H134" s="5"/>
      <c r="I134" s="5"/>
      <c r="J134" s="5"/>
      <c r="K134" s="5"/>
      <c r="M134" s="18"/>
      <c r="P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J134" s="5"/>
      <c r="AL134" s="5"/>
    </row>
    <row r="135" spans="8:38" x14ac:dyDescent="0.45">
      <c r="H135" s="5"/>
      <c r="I135" s="5"/>
      <c r="J135" s="5"/>
      <c r="K135" s="5"/>
      <c r="M135" s="18"/>
      <c r="P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J135" s="5"/>
      <c r="AL135" s="5"/>
    </row>
    <row r="136" spans="8:38" x14ac:dyDescent="0.45">
      <c r="H136" s="5"/>
      <c r="I136" s="5"/>
      <c r="J136" s="5"/>
      <c r="K136" s="5"/>
      <c r="M136" s="18"/>
      <c r="P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J136" s="5"/>
      <c r="AL136" s="5"/>
    </row>
    <row r="137" spans="8:38" x14ac:dyDescent="0.45">
      <c r="H137" s="5"/>
      <c r="I137" s="5"/>
      <c r="J137" s="5"/>
      <c r="K137" s="5"/>
      <c r="M137" s="18"/>
      <c r="P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J137" s="5"/>
      <c r="AL137" s="5"/>
    </row>
    <row r="138" spans="8:38" x14ac:dyDescent="0.45">
      <c r="H138" s="5"/>
      <c r="I138" s="5"/>
      <c r="J138" s="5"/>
      <c r="K138" s="5"/>
      <c r="M138" s="18"/>
      <c r="P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J138" s="5"/>
      <c r="AL138" s="5"/>
    </row>
    <row r="139" spans="8:38" x14ac:dyDescent="0.45">
      <c r="H139" s="5"/>
      <c r="I139" s="5"/>
      <c r="J139" s="5"/>
      <c r="K139" s="5"/>
      <c r="M139" s="18"/>
      <c r="P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J139" s="5"/>
      <c r="AL139" s="5"/>
    </row>
    <row r="140" spans="8:38" x14ac:dyDescent="0.45">
      <c r="H140" s="5"/>
      <c r="I140" s="5"/>
      <c r="J140" s="5"/>
      <c r="K140" s="5"/>
      <c r="M140" s="18"/>
      <c r="P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J140" s="5"/>
      <c r="AL140" s="5"/>
    </row>
  </sheetData>
  <conditionalFormatting sqref="AM1:AM1048576">
    <cfRule type="cellIs" dxfId="61" priority="2" operator="lessThan">
      <formula>0</formula>
    </cfRule>
  </conditionalFormatting>
  <conditionalFormatting sqref="AN31">
    <cfRule type="cellIs" dxfId="60" priority="1" operator="lessThan">
      <formula>0</formula>
    </cfRule>
  </conditionalFormatting>
  <printOptions gridLines="1"/>
  <pageMargins left="0.7" right="0.7" top="1.3958333333333333" bottom="0.75" header="0.3" footer="0.3"/>
  <pageSetup paperSize="5" scale="71" fitToHeight="0" orientation="landscape" r:id="rId1"/>
  <headerFooter>
    <oddHeader xml:space="preserve">&amp;C&amp;"-,Bold"&amp;14NORTH SHELBY WATER COMPANY
DEPRECIATION SCHEDULE 
SUMMARY SHEET
DECEMBER 31, 2021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N140"/>
  <sheetViews>
    <sheetView zoomScale="90" zoomScaleNormal="90" workbookViewId="0">
      <selection activeCell="A25" sqref="A25"/>
    </sheetView>
  </sheetViews>
  <sheetFormatPr defaultRowHeight="14.25" x14ac:dyDescent="0.45"/>
  <cols>
    <col min="1" max="1" width="39" bestFit="1" customWidth="1"/>
    <col min="2" max="2" width="9" style="4" bestFit="1" customWidth="1"/>
    <col min="3" max="3" width="3" style="2" bestFit="1" customWidth="1"/>
    <col min="4" max="4" width="3.73046875" style="2" bestFit="1" customWidth="1"/>
    <col min="5" max="5" width="2.73046875" style="2" bestFit="1" customWidth="1"/>
    <col min="6" max="7" width="1.73046875" customWidth="1"/>
    <col min="8" max="8" width="13.86328125" bestFit="1" customWidth="1"/>
    <col min="9" max="9" width="10.3984375" bestFit="1" customWidth="1"/>
    <col min="10" max="10" width="12.59765625" bestFit="1" customWidth="1"/>
    <col min="11" max="11" width="13.86328125" bestFit="1" customWidth="1"/>
    <col min="12" max="12" width="12" style="6" bestFit="1" customWidth="1"/>
    <col min="13" max="13" width="11.59765625" style="17" bestFit="1" customWidth="1"/>
    <col min="14" max="15" width="1.73046875" customWidth="1"/>
    <col min="16" max="16" width="13.86328125" bestFit="1" customWidth="1"/>
    <col min="17" max="17" width="1.73046875" customWidth="1"/>
    <col min="18" max="18" width="13.1328125" hidden="1" customWidth="1"/>
    <col min="19" max="30" width="10.3984375" hidden="1" customWidth="1"/>
    <col min="31" max="33" width="11.1328125" bestFit="1" customWidth="1"/>
    <col min="34" max="34" width="11.1328125" style="6" bestFit="1" customWidth="1"/>
    <col min="35" max="35" width="13.1328125" style="6" bestFit="1" customWidth="1"/>
    <col min="36" max="36" width="2.73046875" customWidth="1"/>
    <col min="37" max="39" width="13.86328125" bestFit="1" customWidth="1"/>
    <col min="40" max="40" width="13.3984375" style="5" bestFit="1" customWidth="1"/>
  </cols>
  <sheetData>
    <row r="1" spans="1:40" s="1" customFormat="1" x14ac:dyDescent="0.45">
      <c r="B1" s="4"/>
      <c r="C1" s="2"/>
      <c r="D1" s="2"/>
      <c r="E1" s="2"/>
      <c r="H1" s="21" t="s">
        <v>0</v>
      </c>
      <c r="I1" s="21"/>
      <c r="J1" s="21"/>
      <c r="K1" s="21" t="s">
        <v>1</v>
      </c>
      <c r="L1" s="23">
        <v>2021</v>
      </c>
      <c r="M1" s="21" t="s">
        <v>16</v>
      </c>
      <c r="N1" s="21"/>
      <c r="O1" s="21"/>
      <c r="P1" s="21" t="s">
        <v>2</v>
      </c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2"/>
      <c r="AI1" s="23">
        <v>2021</v>
      </c>
      <c r="AJ1" s="21"/>
      <c r="AK1" s="1" t="s">
        <v>400</v>
      </c>
      <c r="AL1" s="21" t="s">
        <v>9</v>
      </c>
      <c r="AM1" s="21" t="s">
        <v>11</v>
      </c>
      <c r="AN1" s="56" t="s">
        <v>464</v>
      </c>
    </row>
    <row r="2" spans="1:40" s="1" customFormat="1" x14ac:dyDescent="0.45">
      <c r="B2" s="4"/>
      <c r="C2" s="2"/>
      <c r="D2" s="2"/>
      <c r="E2" s="2"/>
      <c r="H2" s="21" t="s">
        <v>3</v>
      </c>
      <c r="I2" s="21" t="s">
        <v>4</v>
      </c>
      <c r="J2" s="21" t="s">
        <v>5</v>
      </c>
      <c r="K2" s="21" t="s">
        <v>3</v>
      </c>
      <c r="L2" s="23" t="s">
        <v>399</v>
      </c>
      <c r="M2" s="21" t="s">
        <v>17</v>
      </c>
      <c r="N2" s="21"/>
      <c r="O2" s="21"/>
      <c r="P2" s="21" t="s">
        <v>6</v>
      </c>
      <c r="Q2" s="21"/>
      <c r="R2" s="21" t="s">
        <v>0</v>
      </c>
      <c r="S2" s="21">
        <v>2006</v>
      </c>
      <c r="T2" s="21">
        <v>2007</v>
      </c>
      <c r="U2" s="21">
        <v>2008</v>
      </c>
      <c r="V2" s="21">
        <v>2009</v>
      </c>
      <c r="W2" s="21">
        <v>2010</v>
      </c>
      <c r="X2" s="21">
        <v>2011</v>
      </c>
      <c r="Y2" s="21">
        <v>2012</v>
      </c>
      <c r="Z2" s="21">
        <v>2013</v>
      </c>
      <c r="AA2" s="21">
        <v>2014</v>
      </c>
      <c r="AB2" s="21">
        <v>2015</v>
      </c>
      <c r="AC2" s="21">
        <v>2016</v>
      </c>
      <c r="AD2" s="21">
        <v>2017</v>
      </c>
      <c r="AE2" s="21">
        <v>2018</v>
      </c>
      <c r="AF2" s="21">
        <v>2019</v>
      </c>
      <c r="AG2" s="21">
        <v>2020</v>
      </c>
      <c r="AH2" s="23">
        <v>2021</v>
      </c>
      <c r="AI2" s="23" t="s">
        <v>5</v>
      </c>
      <c r="AJ2" s="21"/>
      <c r="AK2" s="1" t="s">
        <v>401</v>
      </c>
      <c r="AL2" s="21" t="s">
        <v>10</v>
      </c>
      <c r="AM2" s="21" t="s">
        <v>6</v>
      </c>
      <c r="AN2" s="56" t="s">
        <v>465</v>
      </c>
    </row>
    <row r="3" spans="1:40" x14ac:dyDescent="0.45">
      <c r="A3" s="3" t="s">
        <v>18</v>
      </c>
    </row>
    <row r="4" spans="1:40" x14ac:dyDescent="0.45">
      <c r="A4" t="s">
        <v>19</v>
      </c>
      <c r="B4" s="4">
        <v>26816</v>
      </c>
      <c r="C4" s="2">
        <v>50</v>
      </c>
      <c r="D4" s="4" t="s">
        <v>12</v>
      </c>
      <c r="E4" s="4" t="s">
        <v>13</v>
      </c>
      <c r="H4" s="5">
        <v>1349867.95</v>
      </c>
      <c r="I4" s="5"/>
      <c r="J4" s="5"/>
      <c r="K4" s="5">
        <f>+H4+I4-J4</f>
        <v>1349867.95</v>
      </c>
      <c r="L4" s="14"/>
      <c r="M4" s="18"/>
      <c r="P4" s="5">
        <f>+K4</f>
        <v>1349867.95</v>
      </c>
      <c r="Q4" s="5"/>
      <c r="R4" s="5">
        <v>877417.51</v>
      </c>
      <c r="S4" s="5">
        <v>26997.360000000001</v>
      </c>
      <c r="T4" s="5">
        <v>26997.360000000001</v>
      </c>
      <c r="U4" s="5">
        <v>26997.360000000001</v>
      </c>
      <c r="V4" s="5">
        <v>2697.36</v>
      </c>
      <c r="W4" s="5">
        <v>26997.360000000001</v>
      </c>
      <c r="X4" s="5">
        <v>26997.360000000001</v>
      </c>
      <c r="Y4" s="5">
        <v>26997.360000000001</v>
      </c>
      <c r="Z4" s="5">
        <v>26997.360000000001</v>
      </c>
      <c r="AA4" s="5">
        <v>26997.360000000001</v>
      </c>
      <c r="AB4" s="5">
        <v>26997.360000000001</v>
      </c>
      <c r="AC4" s="5">
        <v>26997.360000000001</v>
      </c>
      <c r="AD4" s="5">
        <v>26997.360000000001</v>
      </c>
      <c r="AE4" s="5">
        <v>26997.360000000001</v>
      </c>
      <c r="AF4" s="5">
        <v>26997.360000000001</v>
      </c>
      <c r="AG4" s="5">
        <v>26997.360000000001</v>
      </c>
      <c r="AH4" s="6">
        <f>+IF(P4-AG4-S4-R4-T4-U4-V4-W4-X4-Y4-Z4-AA4-AB4-AC4-AD4-AE4-AF4&gt;1,ROUND(P4/C4,2),0)</f>
        <v>26997.360000000001</v>
      </c>
      <c r="AI4" s="14"/>
      <c r="AJ4" s="5"/>
      <c r="AK4" s="5">
        <f>+AL4-AI4-AH4</f>
        <v>1258077.9100000006</v>
      </c>
      <c r="AL4" s="5">
        <f>SUM(R4:AJ4)</f>
        <v>1285075.2700000007</v>
      </c>
      <c r="AM4" s="11">
        <f t="shared" ref="AM4:AM10" si="0">+P4-AL4</f>
        <v>64792.679999999236</v>
      </c>
      <c r="AN4" s="5">
        <f>IF(AM4=0,AL4,0)</f>
        <v>0</v>
      </c>
    </row>
    <row r="5" spans="1:40" x14ac:dyDescent="0.45">
      <c r="A5" t="s">
        <v>19</v>
      </c>
      <c r="B5" s="4">
        <v>27912</v>
      </c>
      <c r="C5" s="2">
        <v>50</v>
      </c>
      <c r="D5" s="4" t="s">
        <v>12</v>
      </c>
      <c r="E5" s="4" t="s">
        <v>13</v>
      </c>
      <c r="H5" s="5">
        <v>750</v>
      </c>
      <c r="I5" s="5"/>
      <c r="J5" s="5"/>
      <c r="K5" s="5">
        <f t="shared" ref="K5:K30" si="1">+H5+I5-J5</f>
        <v>750</v>
      </c>
      <c r="L5" s="14"/>
      <c r="M5" s="18"/>
      <c r="P5" s="5">
        <f t="shared" ref="P5:P30" si="2">+K5</f>
        <v>750</v>
      </c>
      <c r="Q5" s="5"/>
      <c r="R5" s="5">
        <v>450</v>
      </c>
      <c r="S5" s="5">
        <v>15</v>
      </c>
      <c r="T5" s="5">
        <v>15</v>
      </c>
      <c r="U5" s="5">
        <v>15</v>
      </c>
      <c r="V5" s="5">
        <v>15</v>
      </c>
      <c r="W5" s="5">
        <v>15</v>
      </c>
      <c r="X5" s="5">
        <v>15</v>
      </c>
      <c r="Y5" s="5">
        <v>15</v>
      </c>
      <c r="Z5" s="5">
        <v>15</v>
      </c>
      <c r="AA5" s="5">
        <v>15</v>
      </c>
      <c r="AB5" s="5">
        <v>15</v>
      </c>
      <c r="AC5" s="5">
        <v>15</v>
      </c>
      <c r="AD5" s="5">
        <v>15</v>
      </c>
      <c r="AE5" s="5">
        <v>15</v>
      </c>
      <c r="AF5" s="5">
        <v>15</v>
      </c>
      <c r="AG5" s="5">
        <v>15</v>
      </c>
      <c r="AH5" s="6">
        <f t="shared" ref="AH5:AH30" si="3">+IF(P5-AG5-S5-R5-T5-U5-V5-W5-X5-Y5-Z5-AA5-AB5-AC5-AD5-AE5-AF5&gt;1,ROUND(P5/C5,2),0)</f>
        <v>15</v>
      </c>
      <c r="AI5" s="14"/>
      <c r="AJ5" s="5"/>
      <c r="AK5" s="5">
        <f t="shared" ref="AK5:AK30" si="4">+AL5-AI5-AH5</f>
        <v>675</v>
      </c>
      <c r="AL5" s="5">
        <f t="shared" ref="AL5:AL10" si="5">SUM(R5:AJ5)</f>
        <v>690</v>
      </c>
      <c r="AM5" s="11">
        <f t="shared" si="0"/>
        <v>60</v>
      </c>
      <c r="AN5" s="5">
        <f t="shared" ref="AN5:AN30" si="6">IF(AM5=0,AL5,0)</f>
        <v>0</v>
      </c>
    </row>
    <row r="6" spans="1:40" x14ac:dyDescent="0.45">
      <c r="A6" t="s">
        <v>19</v>
      </c>
      <c r="B6" s="4">
        <v>28642</v>
      </c>
      <c r="C6" s="2">
        <v>50</v>
      </c>
      <c r="D6" s="4" t="s">
        <v>12</v>
      </c>
      <c r="E6" s="4" t="s">
        <v>13</v>
      </c>
      <c r="H6" s="5">
        <v>1554</v>
      </c>
      <c r="I6" s="5"/>
      <c r="J6" s="5"/>
      <c r="K6" s="5">
        <f t="shared" si="1"/>
        <v>1554</v>
      </c>
      <c r="L6" s="14"/>
      <c r="M6" s="18"/>
      <c r="P6" s="5">
        <f t="shared" si="2"/>
        <v>1554</v>
      </c>
      <c r="Q6" s="5"/>
      <c r="R6" s="5">
        <v>870.24</v>
      </c>
      <c r="S6" s="5">
        <v>31.08</v>
      </c>
      <c r="T6" s="5">
        <v>31.08</v>
      </c>
      <c r="U6" s="5">
        <v>31.08</v>
      </c>
      <c r="V6" s="5">
        <v>31.08</v>
      </c>
      <c r="W6" s="5">
        <v>31.08</v>
      </c>
      <c r="X6" s="5">
        <v>31.08</v>
      </c>
      <c r="Y6" s="5">
        <v>31.08</v>
      </c>
      <c r="Z6" s="5">
        <v>31.08</v>
      </c>
      <c r="AA6" s="5">
        <v>31.08</v>
      </c>
      <c r="AB6" s="5">
        <v>31.08</v>
      </c>
      <c r="AC6" s="5">
        <v>31.08</v>
      </c>
      <c r="AD6" s="5">
        <v>31.08</v>
      </c>
      <c r="AE6" s="5">
        <v>31.08</v>
      </c>
      <c r="AF6" s="5">
        <v>31.08</v>
      </c>
      <c r="AG6" s="5">
        <v>31.08</v>
      </c>
      <c r="AH6" s="6">
        <f t="shared" si="3"/>
        <v>31.08</v>
      </c>
      <c r="AI6" s="14"/>
      <c r="AJ6" s="5"/>
      <c r="AK6" s="5">
        <f t="shared" si="4"/>
        <v>1336.4399999999994</v>
      </c>
      <c r="AL6" s="5">
        <f t="shared" si="5"/>
        <v>1367.5199999999993</v>
      </c>
      <c r="AM6" s="11">
        <f t="shared" si="0"/>
        <v>186.4800000000007</v>
      </c>
      <c r="AN6" s="5">
        <f t="shared" si="6"/>
        <v>0</v>
      </c>
    </row>
    <row r="7" spans="1:40" x14ac:dyDescent="0.45">
      <c r="A7" t="s">
        <v>19</v>
      </c>
      <c r="B7" s="4">
        <v>29007</v>
      </c>
      <c r="C7" s="2">
        <v>50</v>
      </c>
      <c r="D7" s="4" t="s">
        <v>12</v>
      </c>
      <c r="E7" s="4" t="s">
        <v>13</v>
      </c>
      <c r="H7" s="5">
        <v>99450</v>
      </c>
      <c r="I7" s="5"/>
      <c r="J7" s="5"/>
      <c r="K7" s="5">
        <f t="shared" si="1"/>
        <v>99450</v>
      </c>
      <c r="L7" s="14"/>
      <c r="M7" s="18"/>
      <c r="P7" s="5">
        <f t="shared" si="2"/>
        <v>99450</v>
      </c>
      <c r="Q7" s="5"/>
      <c r="R7" s="5">
        <v>52709</v>
      </c>
      <c r="S7" s="5">
        <v>1989</v>
      </c>
      <c r="T7" s="5">
        <v>1989</v>
      </c>
      <c r="U7" s="5">
        <v>1989</v>
      </c>
      <c r="V7" s="5">
        <v>1989</v>
      </c>
      <c r="W7" s="5">
        <v>1989</v>
      </c>
      <c r="X7" s="5">
        <v>1989</v>
      </c>
      <c r="Y7" s="5">
        <v>1989</v>
      </c>
      <c r="Z7" s="5">
        <v>1989</v>
      </c>
      <c r="AA7" s="5">
        <v>1989</v>
      </c>
      <c r="AB7" s="5">
        <v>1989</v>
      </c>
      <c r="AC7" s="5">
        <v>1989</v>
      </c>
      <c r="AD7" s="5">
        <v>1989</v>
      </c>
      <c r="AE7" s="5">
        <v>1989</v>
      </c>
      <c r="AF7" s="5">
        <v>1989</v>
      </c>
      <c r="AG7" s="5">
        <v>1989</v>
      </c>
      <c r="AH7" s="6">
        <f t="shared" si="3"/>
        <v>1989</v>
      </c>
      <c r="AI7" s="14"/>
      <c r="AJ7" s="5"/>
      <c r="AK7" s="5">
        <f t="shared" si="4"/>
        <v>82544</v>
      </c>
      <c r="AL7" s="5">
        <f t="shared" si="5"/>
        <v>84533</v>
      </c>
      <c r="AM7" s="11">
        <f t="shared" si="0"/>
        <v>14917</v>
      </c>
      <c r="AN7" s="5">
        <f t="shared" si="6"/>
        <v>0</v>
      </c>
    </row>
    <row r="8" spans="1:40" x14ac:dyDescent="0.45">
      <c r="A8" t="s">
        <v>57</v>
      </c>
      <c r="B8" s="4">
        <v>29373</v>
      </c>
      <c r="C8" s="2">
        <v>50</v>
      </c>
      <c r="D8" s="4" t="s">
        <v>12</v>
      </c>
      <c r="E8" s="4" t="s">
        <v>13</v>
      </c>
      <c r="H8" s="5">
        <v>20300</v>
      </c>
      <c r="I8" s="5"/>
      <c r="J8" s="5"/>
      <c r="K8" s="5">
        <f t="shared" si="1"/>
        <v>20300</v>
      </c>
      <c r="L8" s="14"/>
      <c r="M8" s="19"/>
      <c r="P8" s="5">
        <f t="shared" si="2"/>
        <v>20300</v>
      </c>
      <c r="Q8" s="5"/>
      <c r="R8" s="5">
        <v>10353</v>
      </c>
      <c r="S8" s="5">
        <v>406</v>
      </c>
      <c r="T8" s="5">
        <v>406</v>
      </c>
      <c r="U8" s="5">
        <v>406</v>
      </c>
      <c r="V8" s="5">
        <v>406</v>
      </c>
      <c r="W8" s="5">
        <v>406</v>
      </c>
      <c r="X8" s="5">
        <v>406</v>
      </c>
      <c r="Y8" s="5">
        <v>406</v>
      </c>
      <c r="Z8" s="5">
        <v>406</v>
      </c>
      <c r="AA8" s="5">
        <v>406</v>
      </c>
      <c r="AB8" s="5">
        <v>406</v>
      </c>
      <c r="AC8" s="5">
        <v>406</v>
      </c>
      <c r="AD8" s="5">
        <v>406</v>
      </c>
      <c r="AE8" s="5">
        <v>406</v>
      </c>
      <c r="AF8" s="5">
        <v>406</v>
      </c>
      <c r="AG8" s="5">
        <v>406</v>
      </c>
      <c r="AH8" s="6">
        <f t="shared" si="3"/>
        <v>406</v>
      </c>
      <c r="AI8" s="14"/>
      <c r="AJ8" s="5"/>
      <c r="AK8" s="5">
        <f t="shared" si="4"/>
        <v>16443</v>
      </c>
      <c r="AL8" s="5">
        <f t="shared" si="5"/>
        <v>16849</v>
      </c>
      <c r="AM8" s="11">
        <f t="shared" si="0"/>
        <v>3451</v>
      </c>
      <c r="AN8" s="5">
        <f t="shared" si="6"/>
        <v>0</v>
      </c>
    </row>
    <row r="9" spans="1:40" x14ac:dyDescent="0.45">
      <c r="A9" t="s">
        <v>56</v>
      </c>
      <c r="B9" s="4">
        <v>29373</v>
      </c>
      <c r="C9" s="2">
        <v>50</v>
      </c>
      <c r="D9" s="4" t="s">
        <v>12</v>
      </c>
      <c r="E9" s="4" t="s">
        <v>13</v>
      </c>
      <c r="H9" s="5">
        <v>12993.74</v>
      </c>
      <c r="I9" s="5"/>
      <c r="J9" s="5"/>
      <c r="K9" s="5">
        <f t="shared" si="1"/>
        <v>12993.74</v>
      </c>
      <c r="L9" s="14"/>
      <c r="M9" s="19"/>
      <c r="P9" s="5">
        <f t="shared" si="2"/>
        <v>12993.74</v>
      </c>
      <c r="Q9" s="5"/>
      <c r="R9" s="5">
        <v>6624.87</v>
      </c>
      <c r="S9" s="5">
        <v>259.87</v>
      </c>
      <c r="T9" s="5">
        <v>259.87</v>
      </c>
      <c r="U9" s="5">
        <v>259.87</v>
      </c>
      <c r="V9" s="5">
        <v>259.87</v>
      </c>
      <c r="W9" s="5">
        <v>259.87</v>
      </c>
      <c r="X9" s="5">
        <v>259.87</v>
      </c>
      <c r="Y9" s="5">
        <v>259.87</v>
      </c>
      <c r="Z9" s="5">
        <v>259.87</v>
      </c>
      <c r="AA9" s="5">
        <v>259.87</v>
      </c>
      <c r="AB9" s="5">
        <v>259.87</v>
      </c>
      <c r="AC9" s="5">
        <v>259.87</v>
      </c>
      <c r="AD9" s="5">
        <v>259.87</v>
      </c>
      <c r="AE9" s="5">
        <v>259.87</v>
      </c>
      <c r="AF9" s="5">
        <v>259.87</v>
      </c>
      <c r="AG9" s="5">
        <v>259.87</v>
      </c>
      <c r="AH9" s="6">
        <f t="shared" si="3"/>
        <v>259.87</v>
      </c>
      <c r="AI9" s="14"/>
      <c r="AJ9" s="5"/>
      <c r="AK9" s="5">
        <f t="shared" si="4"/>
        <v>10522.920000000006</v>
      </c>
      <c r="AL9" s="5">
        <f t="shared" si="5"/>
        <v>10782.790000000006</v>
      </c>
      <c r="AM9" s="11">
        <f t="shared" si="0"/>
        <v>2210.9499999999935</v>
      </c>
      <c r="AN9" s="5">
        <f t="shared" si="6"/>
        <v>0</v>
      </c>
    </row>
    <row r="10" spans="1:40" x14ac:dyDescent="0.45">
      <c r="A10" t="s">
        <v>58</v>
      </c>
      <c r="B10" s="4">
        <v>29373</v>
      </c>
      <c r="C10" s="2">
        <v>50</v>
      </c>
      <c r="D10" s="4" t="s">
        <v>12</v>
      </c>
      <c r="E10" s="4" t="s">
        <v>13</v>
      </c>
      <c r="H10" s="5">
        <v>704960.98</v>
      </c>
      <c r="I10" s="5"/>
      <c r="J10" s="5"/>
      <c r="K10" s="5">
        <f t="shared" si="1"/>
        <v>704960.98</v>
      </c>
      <c r="L10" s="14"/>
      <c r="M10" s="19"/>
      <c r="P10" s="5">
        <f t="shared" si="2"/>
        <v>704960.98</v>
      </c>
      <c r="Q10" s="5"/>
      <c r="R10" s="5">
        <v>359535.1</v>
      </c>
      <c r="S10" s="5">
        <v>14099.22</v>
      </c>
      <c r="T10" s="5">
        <v>14099.22</v>
      </c>
      <c r="U10" s="5">
        <v>14099.22</v>
      </c>
      <c r="V10" s="5">
        <v>14099.22</v>
      </c>
      <c r="W10" s="5">
        <v>14099.22</v>
      </c>
      <c r="X10" s="5">
        <v>14099.22</v>
      </c>
      <c r="Y10" s="5">
        <v>14099.22</v>
      </c>
      <c r="Z10" s="5">
        <v>14099.22</v>
      </c>
      <c r="AA10" s="5">
        <v>14099.22</v>
      </c>
      <c r="AB10" s="5">
        <v>14099.22</v>
      </c>
      <c r="AC10" s="5">
        <v>14099.22</v>
      </c>
      <c r="AD10" s="5">
        <v>14099.22</v>
      </c>
      <c r="AE10" s="5">
        <v>14099.22</v>
      </c>
      <c r="AF10" s="5">
        <v>14099.22</v>
      </c>
      <c r="AG10" s="5">
        <v>14099.22</v>
      </c>
      <c r="AH10" s="6">
        <f t="shared" si="3"/>
        <v>14099.22</v>
      </c>
      <c r="AI10" s="14"/>
      <c r="AJ10" s="5"/>
      <c r="AK10" s="5">
        <f t="shared" si="4"/>
        <v>571023.39999999956</v>
      </c>
      <c r="AL10" s="5">
        <f t="shared" si="5"/>
        <v>585122.61999999953</v>
      </c>
      <c r="AM10" s="11">
        <f t="shared" si="0"/>
        <v>119838.36000000045</v>
      </c>
      <c r="AN10" s="5">
        <f t="shared" si="6"/>
        <v>0</v>
      </c>
    </row>
    <row r="11" spans="1:40" x14ac:dyDescent="0.45">
      <c r="A11" t="s">
        <v>59</v>
      </c>
      <c r="B11" s="4">
        <v>29738</v>
      </c>
      <c r="C11" s="2">
        <v>50</v>
      </c>
      <c r="D11" s="4" t="s">
        <v>12</v>
      </c>
      <c r="E11" s="4" t="s">
        <v>13</v>
      </c>
      <c r="H11" s="5">
        <v>2053</v>
      </c>
      <c r="I11" s="5"/>
      <c r="J11" s="5"/>
      <c r="K11" s="5">
        <f t="shared" si="1"/>
        <v>2053</v>
      </c>
      <c r="L11" s="14"/>
      <c r="M11" s="19"/>
      <c r="P11" s="5">
        <f t="shared" si="2"/>
        <v>2053</v>
      </c>
      <c r="Q11" s="5"/>
      <c r="R11" s="5">
        <v>1005.26</v>
      </c>
      <c r="S11" s="5">
        <v>41.06</v>
      </c>
      <c r="T11" s="5">
        <v>41.06</v>
      </c>
      <c r="U11" s="5">
        <v>41.06</v>
      </c>
      <c r="V11" s="5">
        <v>41.06</v>
      </c>
      <c r="W11" s="5">
        <v>41.06</v>
      </c>
      <c r="X11" s="5">
        <v>41.06</v>
      </c>
      <c r="Y11" s="5">
        <v>41.06</v>
      </c>
      <c r="Z11" s="5">
        <v>41.06</v>
      </c>
      <c r="AA11" s="5">
        <v>41.06</v>
      </c>
      <c r="AB11" s="5">
        <v>41.06</v>
      </c>
      <c r="AC11" s="5">
        <v>41.06</v>
      </c>
      <c r="AD11" s="5">
        <v>41.06</v>
      </c>
      <c r="AE11" s="5">
        <v>41.06</v>
      </c>
      <c r="AF11" s="5">
        <v>41.06</v>
      </c>
      <c r="AG11" s="5">
        <v>41.06</v>
      </c>
      <c r="AH11" s="6">
        <f t="shared" si="3"/>
        <v>41.06</v>
      </c>
      <c r="AI11" s="14"/>
      <c r="AJ11" s="5"/>
      <c r="AK11" s="5">
        <f t="shared" si="4"/>
        <v>1621.1599999999992</v>
      </c>
      <c r="AL11" s="5">
        <f t="shared" ref="AL11:AL30" si="7">SUM(R11:AJ11)</f>
        <v>1662.2199999999991</v>
      </c>
      <c r="AM11" s="11">
        <f t="shared" ref="AM11:AM30" si="8">+P11-AL11</f>
        <v>390.78000000000088</v>
      </c>
      <c r="AN11" s="5">
        <f t="shared" si="6"/>
        <v>0</v>
      </c>
    </row>
    <row r="12" spans="1:40" x14ac:dyDescent="0.45">
      <c r="A12" t="s">
        <v>60</v>
      </c>
      <c r="B12" s="4">
        <v>29738</v>
      </c>
      <c r="C12" s="2">
        <v>50</v>
      </c>
      <c r="D12" s="4" t="s">
        <v>12</v>
      </c>
      <c r="E12" s="4" t="s">
        <v>13</v>
      </c>
      <c r="H12" s="5">
        <v>2862</v>
      </c>
      <c r="I12" s="5"/>
      <c r="J12" s="5"/>
      <c r="K12" s="5">
        <f t="shared" si="1"/>
        <v>2862</v>
      </c>
      <c r="L12" s="14"/>
      <c r="M12" s="19"/>
      <c r="P12" s="5">
        <f t="shared" si="2"/>
        <v>2862</v>
      </c>
      <c r="Q12" s="5"/>
      <c r="R12" s="5">
        <v>1402.04</v>
      </c>
      <c r="S12" s="5">
        <v>57.24</v>
      </c>
      <c r="T12" s="5">
        <v>57.24</v>
      </c>
      <c r="U12" s="5">
        <v>57.24</v>
      </c>
      <c r="V12" s="5">
        <v>57.24</v>
      </c>
      <c r="W12" s="5">
        <v>57.24</v>
      </c>
      <c r="X12" s="5">
        <v>57.24</v>
      </c>
      <c r="Y12" s="5">
        <v>57.24</v>
      </c>
      <c r="Z12" s="5">
        <v>57.24</v>
      </c>
      <c r="AA12" s="5">
        <v>57.24</v>
      </c>
      <c r="AB12" s="5">
        <v>57.24</v>
      </c>
      <c r="AC12" s="5">
        <v>57.24</v>
      </c>
      <c r="AD12" s="5">
        <v>57.24</v>
      </c>
      <c r="AE12" s="5">
        <v>57.24</v>
      </c>
      <c r="AF12" s="5">
        <v>57.24</v>
      </c>
      <c r="AG12" s="5">
        <v>57.24</v>
      </c>
      <c r="AH12" s="6">
        <f t="shared" si="3"/>
        <v>57.24</v>
      </c>
      <c r="AI12" s="14"/>
      <c r="AJ12" s="5"/>
      <c r="AK12" s="5">
        <f t="shared" si="4"/>
        <v>2260.6399999999994</v>
      </c>
      <c r="AL12" s="5">
        <f t="shared" si="7"/>
        <v>2317.8799999999992</v>
      </c>
      <c r="AM12" s="11">
        <f t="shared" si="8"/>
        <v>544.1200000000008</v>
      </c>
      <c r="AN12" s="5">
        <f t="shared" si="6"/>
        <v>0</v>
      </c>
    </row>
    <row r="13" spans="1:40" x14ac:dyDescent="0.45">
      <c r="A13" t="s">
        <v>61</v>
      </c>
      <c r="B13" s="4">
        <v>30103</v>
      </c>
      <c r="C13" s="2">
        <v>50</v>
      </c>
      <c r="D13" s="4" t="s">
        <v>12</v>
      </c>
      <c r="E13" s="4" t="s">
        <v>13</v>
      </c>
      <c r="H13" s="5">
        <v>9000</v>
      </c>
      <c r="I13" s="5"/>
      <c r="J13" s="5"/>
      <c r="K13" s="5">
        <f t="shared" si="1"/>
        <v>9000</v>
      </c>
      <c r="L13" s="14"/>
      <c r="M13" s="19"/>
      <c r="P13" s="5">
        <f t="shared" si="2"/>
        <v>9000</v>
      </c>
      <c r="Q13" s="5"/>
      <c r="R13" s="5">
        <v>4230</v>
      </c>
      <c r="S13" s="5">
        <v>180</v>
      </c>
      <c r="T13" s="5">
        <v>180</v>
      </c>
      <c r="U13" s="5">
        <v>180</v>
      </c>
      <c r="V13" s="5">
        <v>180</v>
      </c>
      <c r="W13" s="5">
        <v>180</v>
      </c>
      <c r="X13" s="5">
        <v>180</v>
      </c>
      <c r="Y13" s="5">
        <v>180</v>
      </c>
      <c r="Z13" s="5">
        <v>180</v>
      </c>
      <c r="AA13" s="5">
        <v>180</v>
      </c>
      <c r="AB13" s="5">
        <v>180</v>
      </c>
      <c r="AC13" s="5">
        <v>180</v>
      </c>
      <c r="AD13" s="5">
        <v>180</v>
      </c>
      <c r="AE13" s="5">
        <v>180</v>
      </c>
      <c r="AF13" s="5">
        <v>180</v>
      </c>
      <c r="AG13" s="5">
        <v>180</v>
      </c>
      <c r="AH13" s="6">
        <f t="shared" si="3"/>
        <v>180</v>
      </c>
      <c r="AI13" s="14"/>
      <c r="AJ13" s="5"/>
      <c r="AK13" s="5">
        <f t="shared" si="4"/>
        <v>6930</v>
      </c>
      <c r="AL13" s="5">
        <f t="shared" si="7"/>
        <v>7110</v>
      </c>
      <c r="AM13" s="11">
        <f t="shared" si="8"/>
        <v>1890</v>
      </c>
      <c r="AN13" s="5">
        <f t="shared" si="6"/>
        <v>0</v>
      </c>
    </row>
    <row r="14" spans="1:40" x14ac:dyDescent="0.45">
      <c r="A14" t="s">
        <v>19</v>
      </c>
      <c r="B14" s="4">
        <v>30103</v>
      </c>
      <c r="C14" s="2">
        <v>50</v>
      </c>
      <c r="D14" s="4" t="s">
        <v>12</v>
      </c>
      <c r="E14" s="4" t="s">
        <v>13</v>
      </c>
      <c r="H14" s="5">
        <v>1924</v>
      </c>
      <c r="I14" s="5"/>
      <c r="J14" s="5"/>
      <c r="K14" s="5">
        <f t="shared" si="1"/>
        <v>1924</v>
      </c>
      <c r="L14" s="14"/>
      <c r="M14" s="19"/>
      <c r="P14" s="5">
        <f t="shared" si="2"/>
        <v>1924</v>
      </c>
      <c r="Q14" s="5"/>
      <c r="R14" s="5">
        <v>903.08</v>
      </c>
      <c r="S14" s="5">
        <v>38.479999999999997</v>
      </c>
      <c r="T14" s="5">
        <v>38.479999999999997</v>
      </c>
      <c r="U14" s="5">
        <v>38.479999999999997</v>
      </c>
      <c r="V14" s="5">
        <v>38.479999999999997</v>
      </c>
      <c r="W14" s="5">
        <v>38.479999999999997</v>
      </c>
      <c r="X14" s="5">
        <v>38.479999999999997</v>
      </c>
      <c r="Y14" s="5">
        <v>38.479999999999997</v>
      </c>
      <c r="Z14" s="5">
        <v>38.479999999999997</v>
      </c>
      <c r="AA14" s="5">
        <v>38.479999999999997</v>
      </c>
      <c r="AB14" s="5">
        <v>38.479999999999997</v>
      </c>
      <c r="AC14" s="5">
        <v>38.479999999999997</v>
      </c>
      <c r="AD14" s="5">
        <v>38.479999999999997</v>
      </c>
      <c r="AE14" s="5">
        <v>38.479999999999997</v>
      </c>
      <c r="AF14" s="5">
        <v>38.479999999999997</v>
      </c>
      <c r="AG14" s="5">
        <v>38.479999999999997</v>
      </c>
      <c r="AH14" s="6">
        <f t="shared" si="3"/>
        <v>38.479999999999997</v>
      </c>
      <c r="AI14" s="14"/>
      <c r="AJ14" s="5"/>
      <c r="AK14" s="5">
        <f t="shared" si="4"/>
        <v>1480.2800000000002</v>
      </c>
      <c r="AL14" s="5">
        <f t="shared" si="7"/>
        <v>1518.7600000000002</v>
      </c>
      <c r="AM14" s="11">
        <f t="shared" si="8"/>
        <v>405.23999999999978</v>
      </c>
      <c r="AN14" s="5">
        <f t="shared" si="6"/>
        <v>0</v>
      </c>
    </row>
    <row r="15" spans="1:40" x14ac:dyDescent="0.45">
      <c r="A15" t="s">
        <v>70</v>
      </c>
      <c r="B15" s="4">
        <v>30468</v>
      </c>
      <c r="C15" s="2">
        <v>50</v>
      </c>
      <c r="D15" s="4" t="s">
        <v>12</v>
      </c>
      <c r="E15" s="4" t="s">
        <v>13</v>
      </c>
      <c r="H15" s="5">
        <v>10000</v>
      </c>
      <c r="I15" s="5"/>
      <c r="J15" s="5"/>
      <c r="K15" s="5">
        <f t="shared" si="1"/>
        <v>10000</v>
      </c>
      <c r="L15" s="14"/>
      <c r="M15" s="19"/>
      <c r="P15" s="5">
        <f t="shared" si="2"/>
        <v>10000</v>
      </c>
      <c r="Q15" s="5"/>
      <c r="R15" s="5">
        <v>4500</v>
      </c>
      <c r="S15" s="5">
        <v>200</v>
      </c>
      <c r="T15" s="5">
        <v>200</v>
      </c>
      <c r="U15" s="5">
        <v>200</v>
      </c>
      <c r="V15" s="5">
        <v>200</v>
      </c>
      <c r="W15" s="5">
        <v>200</v>
      </c>
      <c r="X15" s="5">
        <v>200</v>
      </c>
      <c r="Y15" s="5">
        <v>200</v>
      </c>
      <c r="Z15" s="5">
        <v>200</v>
      </c>
      <c r="AA15" s="5">
        <v>200</v>
      </c>
      <c r="AB15" s="5">
        <v>200</v>
      </c>
      <c r="AC15" s="5">
        <v>200</v>
      </c>
      <c r="AD15" s="5">
        <v>200</v>
      </c>
      <c r="AE15" s="5">
        <v>200</v>
      </c>
      <c r="AF15" s="5">
        <v>200</v>
      </c>
      <c r="AG15" s="5">
        <v>200</v>
      </c>
      <c r="AH15" s="6">
        <f t="shared" si="3"/>
        <v>200</v>
      </c>
      <c r="AI15" s="14"/>
      <c r="AJ15" s="5"/>
      <c r="AK15" s="5">
        <f t="shared" si="4"/>
        <v>7500</v>
      </c>
      <c r="AL15" s="5">
        <f t="shared" si="7"/>
        <v>7700</v>
      </c>
      <c r="AM15" s="11">
        <f t="shared" si="8"/>
        <v>2300</v>
      </c>
      <c r="AN15" s="5">
        <f t="shared" si="6"/>
        <v>0</v>
      </c>
    </row>
    <row r="16" spans="1:40" x14ac:dyDescent="0.45">
      <c r="A16" t="s">
        <v>62</v>
      </c>
      <c r="B16" s="4">
        <v>30468</v>
      </c>
      <c r="C16" s="2">
        <v>50</v>
      </c>
      <c r="D16" s="4" t="s">
        <v>12</v>
      </c>
      <c r="E16" s="4" t="s">
        <v>13</v>
      </c>
      <c r="H16" s="5">
        <v>6010</v>
      </c>
      <c r="I16" s="5"/>
      <c r="J16" s="5"/>
      <c r="K16" s="5">
        <f t="shared" si="1"/>
        <v>6010</v>
      </c>
      <c r="L16" s="14"/>
      <c r="M16" s="19"/>
      <c r="P16" s="5">
        <f t="shared" si="2"/>
        <v>6010</v>
      </c>
      <c r="Q16" s="5"/>
      <c r="R16" s="5">
        <v>2704.2</v>
      </c>
      <c r="S16" s="5">
        <v>120.2</v>
      </c>
      <c r="T16" s="5">
        <v>120.2</v>
      </c>
      <c r="U16" s="5">
        <v>120.2</v>
      </c>
      <c r="V16" s="5">
        <v>120.2</v>
      </c>
      <c r="W16" s="5">
        <v>120.2</v>
      </c>
      <c r="X16" s="5">
        <v>120.2</v>
      </c>
      <c r="Y16" s="5">
        <v>120.2</v>
      </c>
      <c r="Z16" s="5">
        <v>120.2</v>
      </c>
      <c r="AA16" s="5">
        <v>120.2</v>
      </c>
      <c r="AB16" s="5">
        <v>120.2</v>
      </c>
      <c r="AC16" s="5">
        <v>120.2</v>
      </c>
      <c r="AD16" s="5">
        <v>120.2</v>
      </c>
      <c r="AE16" s="5">
        <v>120.2</v>
      </c>
      <c r="AF16" s="5">
        <v>120.2</v>
      </c>
      <c r="AG16" s="5">
        <v>120.2</v>
      </c>
      <c r="AH16" s="6">
        <f t="shared" si="3"/>
        <v>120.2</v>
      </c>
      <c r="AI16" s="14"/>
      <c r="AJ16" s="5"/>
      <c r="AK16" s="5">
        <f t="shared" si="4"/>
        <v>4507.1999999999971</v>
      </c>
      <c r="AL16" s="5">
        <f t="shared" si="7"/>
        <v>4627.3999999999969</v>
      </c>
      <c r="AM16" s="11">
        <f t="shared" si="8"/>
        <v>1382.6000000000031</v>
      </c>
      <c r="AN16" s="5">
        <f t="shared" si="6"/>
        <v>0</v>
      </c>
    </row>
    <row r="17" spans="1:40" x14ac:dyDescent="0.45">
      <c r="A17" t="s">
        <v>63</v>
      </c>
      <c r="B17" s="4">
        <v>30834</v>
      </c>
      <c r="C17" s="2">
        <v>50</v>
      </c>
      <c r="D17" s="4" t="s">
        <v>12</v>
      </c>
      <c r="E17" s="4" t="s">
        <v>13</v>
      </c>
      <c r="H17" s="5">
        <v>13744.02</v>
      </c>
      <c r="I17" s="5"/>
      <c r="J17" s="5"/>
      <c r="K17" s="5">
        <f t="shared" si="1"/>
        <v>13744.02</v>
      </c>
      <c r="L17" s="14"/>
      <c r="M17" s="19"/>
      <c r="P17" s="5">
        <f t="shared" si="2"/>
        <v>13744.02</v>
      </c>
      <c r="Q17" s="5"/>
      <c r="R17" s="5">
        <v>5909.48</v>
      </c>
      <c r="S17" s="5">
        <v>274.88</v>
      </c>
      <c r="T17" s="5">
        <v>274.88</v>
      </c>
      <c r="U17" s="5">
        <v>274.88</v>
      </c>
      <c r="V17" s="5">
        <v>274.88</v>
      </c>
      <c r="W17" s="5">
        <v>274.88</v>
      </c>
      <c r="X17" s="5">
        <v>274.88</v>
      </c>
      <c r="Y17" s="5">
        <v>274.88</v>
      </c>
      <c r="Z17" s="5">
        <v>274.88</v>
      </c>
      <c r="AA17" s="5">
        <v>274.88</v>
      </c>
      <c r="AB17" s="5">
        <v>274.88</v>
      </c>
      <c r="AC17" s="5">
        <v>274.88</v>
      </c>
      <c r="AD17" s="5">
        <v>274.88</v>
      </c>
      <c r="AE17" s="5">
        <v>274.88</v>
      </c>
      <c r="AF17" s="5">
        <v>274.88</v>
      </c>
      <c r="AG17" s="5">
        <v>274.88</v>
      </c>
      <c r="AH17" s="6">
        <f t="shared" si="3"/>
        <v>274.88</v>
      </c>
      <c r="AI17" s="14"/>
      <c r="AJ17" s="5"/>
      <c r="AK17" s="5">
        <f t="shared" si="4"/>
        <v>10032.679999999995</v>
      </c>
      <c r="AL17" s="5">
        <f t="shared" si="7"/>
        <v>10307.559999999994</v>
      </c>
      <c r="AM17" s="11">
        <f t="shared" si="8"/>
        <v>3436.4600000000064</v>
      </c>
      <c r="AN17" s="5">
        <f t="shared" si="6"/>
        <v>0</v>
      </c>
    </row>
    <row r="18" spans="1:40" x14ac:dyDescent="0.45">
      <c r="A18" t="s">
        <v>64</v>
      </c>
      <c r="B18" s="4">
        <v>31199</v>
      </c>
      <c r="C18" s="2">
        <v>50</v>
      </c>
      <c r="D18" s="4" t="s">
        <v>12</v>
      </c>
      <c r="E18" s="4" t="s">
        <v>13</v>
      </c>
      <c r="H18" s="5">
        <v>366233.82</v>
      </c>
      <c r="I18" s="5"/>
      <c r="J18" s="5"/>
      <c r="K18" s="5">
        <f t="shared" ref="K18:K23" si="9">+H18+I18-J18</f>
        <v>366233.82</v>
      </c>
      <c r="L18" s="14"/>
      <c r="M18" s="19"/>
      <c r="P18" s="5">
        <f t="shared" ref="P18:P23" si="10">+K18</f>
        <v>366233.82</v>
      </c>
      <c r="Q18" s="5"/>
      <c r="R18" s="5">
        <v>150155.85999999999</v>
      </c>
      <c r="S18" s="5">
        <v>7324.68</v>
      </c>
      <c r="T18" s="5">
        <v>7324.68</v>
      </c>
      <c r="U18" s="5">
        <v>7324.68</v>
      </c>
      <c r="V18" s="5">
        <v>7324.68</v>
      </c>
      <c r="W18" s="5">
        <v>7324.68</v>
      </c>
      <c r="X18" s="5">
        <v>7324.68</v>
      </c>
      <c r="Y18" s="5">
        <v>7324.68</v>
      </c>
      <c r="Z18" s="5">
        <v>7324.68</v>
      </c>
      <c r="AA18" s="5">
        <v>7324.68</v>
      </c>
      <c r="AB18" s="5">
        <v>7324.68</v>
      </c>
      <c r="AC18" s="5">
        <v>7324.68</v>
      </c>
      <c r="AD18" s="5">
        <v>7324.68</v>
      </c>
      <c r="AE18" s="5">
        <v>7324.68</v>
      </c>
      <c r="AF18" s="5">
        <v>7324.68</v>
      </c>
      <c r="AG18" s="5">
        <v>7324.68</v>
      </c>
      <c r="AH18" s="6">
        <f t="shared" si="3"/>
        <v>7324.68</v>
      </c>
      <c r="AI18" s="14"/>
      <c r="AJ18" s="5"/>
      <c r="AK18" s="5">
        <f t="shared" si="4"/>
        <v>260026.05999999988</v>
      </c>
      <c r="AL18" s="5">
        <f t="shared" ref="AL18:AL23" si="11">SUM(R18:AJ18)</f>
        <v>267350.73999999987</v>
      </c>
      <c r="AM18" s="11">
        <f t="shared" ref="AM18:AM23" si="12">+P18-AL18</f>
        <v>98883.080000000133</v>
      </c>
      <c r="AN18" s="5">
        <f t="shared" si="6"/>
        <v>0</v>
      </c>
    </row>
    <row r="19" spans="1:40" x14ac:dyDescent="0.45">
      <c r="A19" t="s">
        <v>65</v>
      </c>
      <c r="B19" s="4">
        <v>31199</v>
      </c>
      <c r="C19" s="2">
        <v>50</v>
      </c>
      <c r="D19" s="4" t="s">
        <v>12</v>
      </c>
      <c r="E19" s="4" t="s">
        <v>13</v>
      </c>
      <c r="H19" s="5">
        <v>69356.13</v>
      </c>
      <c r="I19" s="5"/>
      <c r="J19" s="5"/>
      <c r="K19" s="5">
        <f t="shared" si="9"/>
        <v>69356.13</v>
      </c>
      <c r="L19" s="14"/>
      <c r="M19" s="19"/>
      <c r="P19" s="5">
        <f t="shared" si="10"/>
        <v>69356.13</v>
      </c>
      <c r="Q19" s="5"/>
      <c r="R19" s="5">
        <v>28435.96</v>
      </c>
      <c r="S19" s="5">
        <v>1387.12</v>
      </c>
      <c r="T19" s="5">
        <v>1387.12</v>
      </c>
      <c r="U19" s="5">
        <v>1387.12</v>
      </c>
      <c r="V19" s="5">
        <v>1387.12</v>
      </c>
      <c r="W19" s="5">
        <v>1387.12</v>
      </c>
      <c r="X19" s="5">
        <v>1387.12</v>
      </c>
      <c r="Y19" s="5">
        <v>1387.12</v>
      </c>
      <c r="Z19" s="5">
        <v>1387.12</v>
      </c>
      <c r="AA19" s="5">
        <v>1387.12</v>
      </c>
      <c r="AB19" s="5">
        <v>1387.12</v>
      </c>
      <c r="AC19" s="5">
        <v>1387.12</v>
      </c>
      <c r="AD19" s="5">
        <v>1387.12</v>
      </c>
      <c r="AE19" s="5">
        <v>1387.12</v>
      </c>
      <c r="AF19" s="5">
        <v>1387.12</v>
      </c>
      <c r="AG19" s="5">
        <v>1387.12</v>
      </c>
      <c r="AH19" s="6">
        <f t="shared" si="3"/>
        <v>1387.12</v>
      </c>
      <c r="AI19" s="14"/>
      <c r="AJ19" s="5"/>
      <c r="AK19" s="5">
        <f t="shared" si="4"/>
        <v>49242.760000000024</v>
      </c>
      <c r="AL19" s="5">
        <f t="shared" si="11"/>
        <v>50629.880000000026</v>
      </c>
      <c r="AM19" s="11">
        <f t="shared" si="12"/>
        <v>18726.249999999978</v>
      </c>
      <c r="AN19" s="5">
        <f t="shared" si="6"/>
        <v>0</v>
      </c>
    </row>
    <row r="20" spans="1:40" x14ac:dyDescent="0.45">
      <c r="A20" t="s">
        <v>66</v>
      </c>
      <c r="B20" s="4">
        <v>31199</v>
      </c>
      <c r="C20" s="2">
        <v>50</v>
      </c>
      <c r="D20" s="4" t="s">
        <v>12</v>
      </c>
      <c r="E20" s="4" t="s">
        <v>13</v>
      </c>
      <c r="H20" s="5">
        <v>112354.22</v>
      </c>
      <c r="I20" s="5"/>
      <c r="J20" s="5"/>
      <c r="K20" s="5">
        <f t="shared" ref="K20:K21" si="13">+H20+I20-J20</f>
        <v>112354.22</v>
      </c>
      <c r="L20" s="14"/>
      <c r="M20" s="19"/>
      <c r="P20" s="5">
        <f t="shared" ref="P20:P21" si="14">+K20</f>
        <v>112354.22</v>
      </c>
      <c r="Q20" s="5"/>
      <c r="R20" s="5">
        <v>46065.14</v>
      </c>
      <c r="S20" s="5">
        <v>2247.08</v>
      </c>
      <c r="T20" s="5">
        <v>2247.08</v>
      </c>
      <c r="U20" s="5">
        <v>2247.08</v>
      </c>
      <c r="V20" s="5">
        <v>2247.08</v>
      </c>
      <c r="W20" s="5">
        <v>2247.08</v>
      </c>
      <c r="X20" s="5">
        <v>2247.08</v>
      </c>
      <c r="Y20" s="5">
        <v>2247.08</v>
      </c>
      <c r="Z20" s="5">
        <v>2247.08</v>
      </c>
      <c r="AA20" s="5">
        <v>2247.08</v>
      </c>
      <c r="AB20" s="5">
        <v>2247.08</v>
      </c>
      <c r="AC20" s="5">
        <v>2247.08</v>
      </c>
      <c r="AD20" s="5">
        <v>2247.08</v>
      </c>
      <c r="AE20" s="5">
        <v>2247.08</v>
      </c>
      <c r="AF20" s="5">
        <v>2247.08</v>
      </c>
      <c r="AG20" s="5">
        <v>2247.08</v>
      </c>
      <c r="AH20" s="6">
        <f t="shared" si="3"/>
        <v>2247.08</v>
      </c>
      <c r="AI20" s="14"/>
      <c r="AJ20" s="5"/>
      <c r="AK20" s="5">
        <f t="shared" si="4"/>
        <v>79771.340000000026</v>
      </c>
      <c r="AL20" s="5">
        <f t="shared" ref="AL20:AL21" si="15">SUM(R20:AJ20)</f>
        <v>82018.420000000027</v>
      </c>
      <c r="AM20" s="11">
        <f t="shared" ref="AM20:AM21" si="16">+P20-AL20</f>
        <v>30335.799999999974</v>
      </c>
      <c r="AN20" s="5">
        <f t="shared" si="6"/>
        <v>0</v>
      </c>
    </row>
    <row r="21" spans="1:40" x14ac:dyDescent="0.45">
      <c r="A21" t="s">
        <v>19</v>
      </c>
      <c r="B21" s="4">
        <v>31564</v>
      </c>
      <c r="C21" s="2">
        <v>50</v>
      </c>
      <c r="D21" s="4" t="s">
        <v>12</v>
      </c>
      <c r="E21" s="4" t="s">
        <v>13</v>
      </c>
      <c r="H21" s="5">
        <v>95242.01</v>
      </c>
      <c r="I21" s="5"/>
      <c r="J21" s="5"/>
      <c r="K21" s="5">
        <f t="shared" si="13"/>
        <v>95242.01</v>
      </c>
      <c r="L21" s="14"/>
      <c r="M21" s="19"/>
      <c r="P21" s="5">
        <f t="shared" si="14"/>
        <v>95242.01</v>
      </c>
      <c r="Q21" s="5"/>
      <c r="R21" s="5">
        <v>37144.379999999997</v>
      </c>
      <c r="S21" s="5">
        <v>1904.84</v>
      </c>
      <c r="T21" s="5">
        <v>1904.84</v>
      </c>
      <c r="U21" s="5">
        <v>1904.84</v>
      </c>
      <c r="V21" s="5">
        <v>1904.84</v>
      </c>
      <c r="W21" s="5">
        <v>1904.84</v>
      </c>
      <c r="X21" s="5">
        <v>1904.84</v>
      </c>
      <c r="Y21" s="5">
        <v>1904.84</v>
      </c>
      <c r="Z21" s="5">
        <v>1904.84</v>
      </c>
      <c r="AA21" s="5">
        <v>1904.84</v>
      </c>
      <c r="AB21" s="5">
        <v>1904.84</v>
      </c>
      <c r="AC21" s="5">
        <v>1904.84</v>
      </c>
      <c r="AD21" s="5">
        <v>1904.84</v>
      </c>
      <c r="AE21" s="5">
        <v>1904.84</v>
      </c>
      <c r="AF21" s="5">
        <v>1904.84</v>
      </c>
      <c r="AG21" s="5">
        <v>1904.84</v>
      </c>
      <c r="AH21" s="6">
        <f t="shared" si="3"/>
        <v>1904.84</v>
      </c>
      <c r="AI21" s="14"/>
      <c r="AJ21" s="5"/>
      <c r="AK21" s="5">
        <f t="shared" si="4"/>
        <v>65716.979999999952</v>
      </c>
      <c r="AL21" s="5">
        <f t="shared" si="15"/>
        <v>67621.819999999949</v>
      </c>
      <c r="AM21" s="11">
        <f t="shared" si="16"/>
        <v>27620.190000000046</v>
      </c>
      <c r="AN21" s="5">
        <f t="shared" si="6"/>
        <v>0</v>
      </c>
    </row>
    <row r="22" spans="1:40" x14ac:dyDescent="0.45">
      <c r="A22" t="s">
        <v>67</v>
      </c>
      <c r="B22" s="4">
        <v>31929</v>
      </c>
      <c r="C22" s="2">
        <v>50</v>
      </c>
      <c r="D22" s="4" t="s">
        <v>12</v>
      </c>
      <c r="E22" s="4" t="s">
        <v>13</v>
      </c>
      <c r="H22" s="5">
        <v>33808.75</v>
      </c>
      <c r="I22" s="5"/>
      <c r="J22" s="5"/>
      <c r="K22" s="5">
        <f t="shared" si="9"/>
        <v>33808.75</v>
      </c>
      <c r="L22" s="14"/>
      <c r="M22" s="19"/>
      <c r="P22" s="5">
        <f t="shared" si="10"/>
        <v>33808.75</v>
      </c>
      <c r="Q22" s="5"/>
      <c r="R22" s="5">
        <v>12565.61</v>
      </c>
      <c r="S22" s="5">
        <v>676.18</v>
      </c>
      <c r="T22" s="5">
        <v>676.18</v>
      </c>
      <c r="U22" s="5">
        <v>676.18</v>
      </c>
      <c r="V22" s="5">
        <v>676.18</v>
      </c>
      <c r="W22" s="5">
        <v>676.18</v>
      </c>
      <c r="X22" s="5">
        <v>676.18</v>
      </c>
      <c r="Y22" s="5">
        <v>676.18</v>
      </c>
      <c r="Z22" s="5">
        <v>676.18</v>
      </c>
      <c r="AA22" s="5">
        <v>676.18</v>
      </c>
      <c r="AB22" s="5">
        <v>676.18</v>
      </c>
      <c r="AC22" s="5">
        <v>676.18</v>
      </c>
      <c r="AD22" s="5">
        <v>676.18</v>
      </c>
      <c r="AE22" s="5">
        <v>676.18</v>
      </c>
      <c r="AF22" s="5">
        <v>676.18</v>
      </c>
      <c r="AG22" s="5">
        <v>676.18</v>
      </c>
      <c r="AH22" s="6">
        <f t="shared" si="3"/>
        <v>676.18</v>
      </c>
      <c r="AI22" s="14"/>
      <c r="AJ22" s="5"/>
      <c r="AK22" s="5">
        <f t="shared" si="4"/>
        <v>22708.310000000005</v>
      </c>
      <c r="AL22" s="5">
        <f t="shared" si="11"/>
        <v>23384.490000000005</v>
      </c>
      <c r="AM22" s="11">
        <f t="shared" si="12"/>
        <v>10424.259999999995</v>
      </c>
      <c r="AN22" s="5">
        <f t="shared" si="6"/>
        <v>0</v>
      </c>
    </row>
    <row r="23" spans="1:40" x14ac:dyDescent="0.45">
      <c r="A23" t="s">
        <v>68</v>
      </c>
      <c r="B23" s="4">
        <v>32173</v>
      </c>
      <c r="C23" s="2">
        <v>50</v>
      </c>
      <c r="D23" s="4" t="s">
        <v>12</v>
      </c>
      <c r="E23" s="4" t="s">
        <v>13</v>
      </c>
      <c r="H23" s="5">
        <v>8163.2</v>
      </c>
      <c r="I23" s="5"/>
      <c r="J23" s="5"/>
      <c r="K23" s="5">
        <f t="shared" si="9"/>
        <v>8163.2</v>
      </c>
      <c r="L23" s="14"/>
      <c r="M23" s="19"/>
      <c r="P23" s="5">
        <f t="shared" si="10"/>
        <v>8163.2</v>
      </c>
      <c r="Q23" s="5"/>
      <c r="R23" s="5">
        <v>2938.68</v>
      </c>
      <c r="S23" s="5">
        <v>163.26</v>
      </c>
      <c r="T23" s="5">
        <v>163.26</v>
      </c>
      <c r="U23" s="5">
        <v>163.26</v>
      </c>
      <c r="V23" s="5">
        <v>163.26</v>
      </c>
      <c r="W23" s="5">
        <v>163.26</v>
      </c>
      <c r="X23" s="5">
        <v>163.26</v>
      </c>
      <c r="Y23" s="5">
        <v>163.26</v>
      </c>
      <c r="Z23" s="5">
        <v>163.26</v>
      </c>
      <c r="AA23" s="5">
        <v>163.26</v>
      </c>
      <c r="AB23" s="5">
        <v>163.26</v>
      </c>
      <c r="AC23" s="5">
        <v>163.26</v>
      </c>
      <c r="AD23" s="5">
        <v>163.26</v>
      </c>
      <c r="AE23" s="5">
        <v>163.26</v>
      </c>
      <c r="AF23" s="5">
        <v>163.26</v>
      </c>
      <c r="AG23" s="5">
        <v>163.26</v>
      </c>
      <c r="AH23" s="6">
        <f t="shared" si="3"/>
        <v>163.26</v>
      </c>
      <c r="AI23" s="14"/>
      <c r="AJ23" s="5"/>
      <c r="AK23" s="5">
        <f t="shared" si="4"/>
        <v>5387.5800000000027</v>
      </c>
      <c r="AL23" s="5">
        <f t="shared" si="11"/>
        <v>5550.8400000000029</v>
      </c>
      <c r="AM23" s="11">
        <f t="shared" si="12"/>
        <v>2612.3599999999969</v>
      </c>
      <c r="AN23" s="5">
        <f t="shared" si="6"/>
        <v>0</v>
      </c>
    </row>
    <row r="24" spans="1:40" x14ac:dyDescent="0.45">
      <c r="A24" t="s">
        <v>69</v>
      </c>
      <c r="B24" s="4">
        <v>32325</v>
      </c>
      <c r="C24" s="2">
        <v>50</v>
      </c>
      <c r="D24" s="4" t="s">
        <v>12</v>
      </c>
      <c r="E24" s="4" t="s">
        <v>13</v>
      </c>
      <c r="H24" s="5">
        <v>11794.68</v>
      </c>
      <c r="I24" s="5"/>
      <c r="J24" s="5"/>
      <c r="K24" s="5">
        <f t="shared" si="1"/>
        <v>11794.68</v>
      </c>
      <c r="L24" s="14"/>
      <c r="M24" s="19"/>
      <c r="P24" s="5">
        <f t="shared" si="2"/>
        <v>11794.68</v>
      </c>
      <c r="Q24" s="5"/>
      <c r="R24" s="5">
        <v>4128.08</v>
      </c>
      <c r="S24" s="5">
        <v>235.89</v>
      </c>
      <c r="T24" s="5">
        <v>235.89</v>
      </c>
      <c r="U24" s="5">
        <v>235.89</v>
      </c>
      <c r="V24" s="5">
        <v>235.89</v>
      </c>
      <c r="W24" s="5">
        <v>235.89</v>
      </c>
      <c r="X24" s="5">
        <v>235.89</v>
      </c>
      <c r="Y24" s="5">
        <v>235.89</v>
      </c>
      <c r="Z24" s="5">
        <v>235.89</v>
      </c>
      <c r="AA24" s="5">
        <v>235.89</v>
      </c>
      <c r="AB24" s="5">
        <v>235.89</v>
      </c>
      <c r="AC24" s="5">
        <v>235.89</v>
      </c>
      <c r="AD24" s="5">
        <v>235.89</v>
      </c>
      <c r="AE24" s="5">
        <v>235.89</v>
      </c>
      <c r="AF24" s="5">
        <v>235.89</v>
      </c>
      <c r="AG24" s="5">
        <v>235.89</v>
      </c>
      <c r="AH24" s="6">
        <f t="shared" si="3"/>
        <v>235.89</v>
      </c>
      <c r="AI24" s="14"/>
      <c r="AJ24" s="5"/>
      <c r="AK24" s="5">
        <f t="shared" si="4"/>
        <v>7666.4300000000048</v>
      </c>
      <c r="AL24" s="5">
        <f t="shared" si="7"/>
        <v>7902.3200000000052</v>
      </c>
      <c r="AM24" s="11">
        <f t="shared" si="8"/>
        <v>3892.3599999999951</v>
      </c>
      <c r="AN24" s="5">
        <f t="shared" si="6"/>
        <v>0</v>
      </c>
    </row>
    <row r="25" spans="1:40" x14ac:dyDescent="0.45">
      <c r="D25" s="4" t="s">
        <v>12</v>
      </c>
      <c r="E25" s="4" t="s">
        <v>13</v>
      </c>
      <c r="H25" s="5"/>
      <c r="I25" s="5"/>
      <c r="J25" s="5"/>
      <c r="K25" s="5">
        <f t="shared" si="1"/>
        <v>0</v>
      </c>
      <c r="L25" s="14"/>
      <c r="M25" s="19"/>
      <c r="P25" s="5">
        <f t="shared" si="2"/>
        <v>0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>
        <v>0</v>
      </c>
      <c r="AH25" s="6">
        <f t="shared" si="3"/>
        <v>0</v>
      </c>
      <c r="AI25" s="14"/>
      <c r="AJ25" s="5"/>
      <c r="AK25" s="5">
        <f t="shared" si="4"/>
        <v>0</v>
      </c>
      <c r="AL25" s="5">
        <f t="shared" si="7"/>
        <v>0</v>
      </c>
      <c r="AM25" s="11">
        <f t="shared" si="8"/>
        <v>0</v>
      </c>
      <c r="AN25" s="5">
        <f t="shared" si="6"/>
        <v>0</v>
      </c>
    </row>
    <row r="26" spans="1:40" x14ac:dyDescent="0.45">
      <c r="D26" s="4" t="s">
        <v>12</v>
      </c>
      <c r="E26" s="4" t="s">
        <v>13</v>
      </c>
      <c r="H26" s="5"/>
      <c r="I26" s="5"/>
      <c r="J26" s="5"/>
      <c r="K26" s="5">
        <f t="shared" si="1"/>
        <v>0</v>
      </c>
      <c r="L26" s="14"/>
      <c r="M26" s="19"/>
      <c r="P26" s="5">
        <f t="shared" si="2"/>
        <v>0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>
        <v>0</v>
      </c>
      <c r="AH26" s="6">
        <f t="shared" si="3"/>
        <v>0</v>
      </c>
      <c r="AI26" s="14"/>
      <c r="AJ26" s="5"/>
      <c r="AK26" s="5">
        <f t="shared" si="4"/>
        <v>0</v>
      </c>
      <c r="AL26" s="5">
        <f t="shared" si="7"/>
        <v>0</v>
      </c>
      <c r="AM26" s="11">
        <f t="shared" si="8"/>
        <v>0</v>
      </c>
      <c r="AN26" s="5">
        <f t="shared" si="6"/>
        <v>0</v>
      </c>
    </row>
    <row r="27" spans="1:40" x14ac:dyDescent="0.45">
      <c r="D27" s="4" t="s">
        <v>12</v>
      </c>
      <c r="E27" s="4" t="s">
        <v>13</v>
      </c>
      <c r="H27" s="5"/>
      <c r="I27" s="5"/>
      <c r="J27" s="5"/>
      <c r="K27" s="5">
        <f t="shared" si="1"/>
        <v>0</v>
      </c>
      <c r="L27" s="14"/>
      <c r="M27" s="19"/>
      <c r="P27" s="5">
        <f t="shared" si="2"/>
        <v>0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>
        <v>0</v>
      </c>
      <c r="AH27" s="6">
        <f t="shared" si="3"/>
        <v>0</v>
      </c>
      <c r="AI27" s="14"/>
      <c r="AJ27" s="5"/>
      <c r="AK27" s="5">
        <f t="shared" si="4"/>
        <v>0</v>
      </c>
      <c r="AL27" s="5">
        <f t="shared" si="7"/>
        <v>0</v>
      </c>
      <c r="AM27" s="11">
        <f t="shared" si="8"/>
        <v>0</v>
      </c>
      <c r="AN27" s="5">
        <f t="shared" si="6"/>
        <v>0</v>
      </c>
    </row>
    <row r="28" spans="1:40" x14ac:dyDescent="0.45">
      <c r="D28" s="4" t="s">
        <v>12</v>
      </c>
      <c r="E28" s="4" t="s">
        <v>13</v>
      </c>
      <c r="H28" s="5"/>
      <c r="I28" s="5"/>
      <c r="J28" s="5"/>
      <c r="K28" s="5">
        <f t="shared" si="1"/>
        <v>0</v>
      </c>
      <c r="L28" s="14"/>
      <c r="M28" s="19"/>
      <c r="P28" s="5">
        <f t="shared" si="2"/>
        <v>0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>
        <v>0</v>
      </c>
      <c r="AH28" s="6">
        <f t="shared" si="3"/>
        <v>0</v>
      </c>
      <c r="AI28" s="14"/>
      <c r="AJ28" s="5"/>
      <c r="AK28" s="5">
        <f t="shared" si="4"/>
        <v>0</v>
      </c>
      <c r="AL28" s="5">
        <f t="shared" si="7"/>
        <v>0</v>
      </c>
      <c r="AM28" s="11">
        <f t="shared" si="8"/>
        <v>0</v>
      </c>
      <c r="AN28" s="5">
        <f t="shared" si="6"/>
        <v>0</v>
      </c>
    </row>
    <row r="29" spans="1:40" x14ac:dyDescent="0.45">
      <c r="D29" s="4" t="s">
        <v>12</v>
      </c>
      <c r="E29" s="4" t="s">
        <v>13</v>
      </c>
      <c r="H29" s="5"/>
      <c r="I29" s="5"/>
      <c r="J29" s="5"/>
      <c r="K29" s="5">
        <f t="shared" si="1"/>
        <v>0</v>
      </c>
      <c r="L29" s="14"/>
      <c r="M29" s="19"/>
      <c r="P29" s="5">
        <f t="shared" si="2"/>
        <v>0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>
        <v>0</v>
      </c>
      <c r="AH29" s="6">
        <f t="shared" si="3"/>
        <v>0</v>
      </c>
      <c r="AI29" s="14"/>
      <c r="AJ29" s="5"/>
      <c r="AK29" s="5">
        <f t="shared" si="4"/>
        <v>0</v>
      </c>
      <c r="AL29" s="5">
        <f t="shared" si="7"/>
        <v>0</v>
      </c>
      <c r="AM29" s="11">
        <f t="shared" si="8"/>
        <v>0</v>
      </c>
      <c r="AN29" s="5">
        <f t="shared" si="6"/>
        <v>0</v>
      </c>
    </row>
    <row r="30" spans="1:40" x14ac:dyDescent="0.45">
      <c r="D30" s="4" t="s">
        <v>12</v>
      </c>
      <c r="E30" s="4" t="s">
        <v>13</v>
      </c>
      <c r="H30" s="5"/>
      <c r="I30" s="5"/>
      <c r="J30" s="5"/>
      <c r="K30" s="5">
        <f t="shared" si="1"/>
        <v>0</v>
      </c>
      <c r="L30" s="14"/>
      <c r="M30" s="19"/>
      <c r="P30" s="5">
        <f t="shared" si="2"/>
        <v>0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>
        <v>0</v>
      </c>
      <c r="AH30" s="6">
        <f t="shared" si="3"/>
        <v>0</v>
      </c>
      <c r="AI30" s="14"/>
      <c r="AJ30" s="5"/>
      <c r="AK30" s="5">
        <f t="shared" si="4"/>
        <v>0</v>
      </c>
      <c r="AL30" s="5">
        <f t="shared" si="7"/>
        <v>0</v>
      </c>
      <c r="AM30" s="11">
        <f t="shared" si="8"/>
        <v>0</v>
      </c>
      <c r="AN30" s="5">
        <f t="shared" si="6"/>
        <v>0</v>
      </c>
    </row>
    <row r="31" spans="1:40" s="3" customFormat="1" x14ac:dyDescent="0.45">
      <c r="A31" s="3" t="str">
        <f>+A3</f>
        <v>WATER DISTRIBUTION MAINS # 109</v>
      </c>
      <c r="B31" s="4"/>
      <c r="C31" s="2"/>
      <c r="D31" s="8"/>
      <c r="E31" s="8"/>
      <c r="H31" s="9">
        <f>SUM(H4:H30)</f>
        <v>2932422.5</v>
      </c>
      <c r="I31" s="9">
        <f>SUM(I4:I30)</f>
        <v>0</v>
      </c>
      <c r="J31" s="9">
        <f>SUM(J4:J30)</f>
        <v>0</v>
      </c>
      <c r="K31" s="12">
        <f>SUM(K4:K30)</f>
        <v>2932422.5</v>
      </c>
      <c r="L31" s="16">
        <f>SUM(L4:L30)</f>
        <v>0</v>
      </c>
      <c r="M31" s="20"/>
      <c r="P31" s="9">
        <f>SUM(P4:P30)</f>
        <v>2932422.5</v>
      </c>
      <c r="R31" s="15">
        <f t="shared" ref="R31:V31" si="17">SUM(R4:R30)</f>
        <v>1610047.49</v>
      </c>
      <c r="S31" s="15">
        <f t="shared" si="17"/>
        <v>58648.439999999995</v>
      </c>
      <c r="T31" s="15">
        <f t="shared" si="17"/>
        <v>58648.439999999995</v>
      </c>
      <c r="U31" s="15">
        <f t="shared" si="17"/>
        <v>58648.439999999995</v>
      </c>
      <c r="V31" s="15">
        <f t="shared" si="17"/>
        <v>34348.44</v>
      </c>
      <c r="W31" s="15">
        <f t="shared" ref="W31:AI31" si="18">SUM(W4:W30)</f>
        <v>58648.439999999995</v>
      </c>
      <c r="X31" s="15">
        <f t="shared" si="18"/>
        <v>58648.439999999995</v>
      </c>
      <c r="Y31" s="15">
        <f t="shared" si="18"/>
        <v>58648.439999999995</v>
      </c>
      <c r="Z31" s="15">
        <f t="shared" si="18"/>
        <v>58648.439999999995</v>
      </c>
      <c r="AA31" s="15">
        <f t="shared" si="18"/>
        <v>58648.439999999995</v>
      </c>
      <c r="AB31" s="15">
        <f t="shared" si="18"/>
        <v>58648.439999999995</v>
      </c>
      <c r="AC31" s="15">
        <f t="shared" si="18"/>
        <v>58648.439999999995</v>
      </c>
      <c r="AD31" s="15">
        <f t="shared" si="18"/>
        <v>58648.439999999995</v>
      </c>
      <c r="AE31" s="15">
        <f t="shared" si="18"/>
        <v>58648.439999999995</v>
      </c>
      <c r="AF31" s="15">
        <f t="shared" ref="AF31" si="19">SUM(AF4:AF30)</f>
        <v>58648.439999999995</v>
      </c>
      <c r="AG31" s="15">
        <f t="shared" ref="AG31:AH31" si="20">SUM(AG4:AG30)</f>
        <v>58648.439999999995</v>
      </c>
      <c r="AH31" s="16">
        <f t="shared" si="20"/>
        <v>58648.439999999995</v>
      </c>
      <c r="AI31" s="16">
        <f t="shared" si="18"/>
        <v>0</v>
      </c>
      <c r="AJ31" s="9"/>
      <c r="AK31" s="9">
        <f>SUM(AK4:AK30)</f>
        <v>2465474.09</v>
      </c>
      <c r="AL31" s="9">
        <f>SUM(AL4:AL30)</f>
        <v>2524122.5299999993</v>
      </c>
      <c r="AM31" s="9">
        <f>SUM(AM4:AM30)</f>
        <v>408299.96999999986</v>
      </c>
      <c r="AN31" s="9">
        <f>SUM(AN4:AN30)</f>
        <v>0</v>
      </c>
    </row>
    <row r="32" spans="1:40" x14ac:dyDescent="0.45">
      <c r="H32" s="5"/>
      <c r="I32" s="5"/>
      <c r="J32" s="5"/>
      <c r="K32" s="5">
        <f>+H31+I31-J31-K31</f>
        <v>0</v>
      </c>
      <c r="M32" s="18"/>
      <c r="P32" s="5"/>
      <c r="R32" s="42">
        <f>SUM(R31:AC31)</f>
        <v>2230880.3299999996</v>
      </c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J32" s="5"/>
      <c r="AK32" s="5"/>
      <c r="AL32" s="5"/>
    </row>
    <row r="33" spans="8:38" x14ac:dyDescent="0.45">
      <c r="H33" s="5"/>
      <c r="I33" s="5"/>
      <c r="J33" s="5"/>
      <c r="K33" s="5"/>
      <c r="M33" s="18"/>
      <c r="P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J33" s="5"/>
      <c r="AK33" s="5"/>
      <c r="AL33" s="5"/>
    </row>
    <row r="34" spans="8:38" x14ac:dyDescent="0.45">
      <c r="H34" s="5"/>
      <c r="I34" s="5"/>
      <c r="J34" s="5"/>
      <c r="K34" s="5"/>
      <c r="M34" s="18"/>
      <c r="P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J34" s="5"/>
      <c r="AK34" s="5"/>
      <c r="AL34" s="5"/>
    </row>
    <row r="35" spans="8:38" x14ac:dyDescent="0.45">
      <c r="H35" s="5"/>
      <c r="I35" s="5"/>
      <c r="J35" s="5"/>
      <c r="K35" s="5"/>
      <c r="M35" s="18"/>
      <c r="P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J35" s="5"/>
      <c r="AK35" s="5"/>
      <c r="AL35" s="5"/>
    </row>
    <row r="36" spans="8:38" x14ac:dyDescent="0.45">
      <c r="H36" s="5"/>
      <c r="I36" s="5"/>
      <c r="J36" s="5"/>
      <c r="K36" s="5"/>
      <c r="M36" s="18"/>
      <c r="P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J36" s="5"/>
      <c r="AK36" s="5"/>
      <c r="AL36" s="5"/>
    </row>
    <row r="37" spans="8:38" x14ac:dyDescent="0.45">
      <c r="H37" s="5"/>
      <c r="I37" s="5"/>
      <c r="J37" s="5"/>
      <c r="K37" s="5"/>
      <c r="M37" s="18"/>
      <c r="P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J37" s="5"/>
      <c r="AK37" s="5"/>
      <c r="AL37" s="5"/>
    </row>
    <row r="38" spans="8:38" x14ac:dyDescent="0.45">
      <c r="H38" s="5"/>
      <c r="I38" s="5"/>
      <c r="J38" s="5"/>
      <c r="K38" s="5"/>
      <c r="M38" s="18"/>
      <c r="P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J38" s="5"/>
      <c r="AK38" s="5"/>
      <c r="AL38" s="5"/>
    </row>
    <row r="39" spans="8:38" x14ac:dyDescent="0.45">
      <c r="H39" s="5"/>
      <c r="I39" s="5"/>
      <c r="J39" s="5"/>
      <c r="K39" s="5"/>
      <c r="M39" s="18"/>
      <c r="P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J39" s="5"/>
      <c r="AK39" s="5"/>
      <c r="AL39" s="5"/>
    </row>
    <row r="40" spans="8:38" x14ac:dyDescent="0.45">
      <c r="H40" s="5"/>
      <c r="I40" s="5"/>
      <c r="J40" s="5"/>
      <c r="K40" s="5"/>
      <c r="M40" s="18"/>
      <c r="P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J40" s="5"/>
      <c r="AK40" s="5"/>
      <c r="AL40" s="5"/>
    </row>
    <row r="41" spans="8:38" x14ac:dyDescent="0.45">
      <c r="H41" s="5"/>
      <c r="I41" s="5"/>
      <c r="J41" s="5"/>
      <c r="K41" s="5"/>
      <c r="M41" s="18"/>
      <c r="P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J41" s="5"/>
      <c r="AK41" s="5"/>
      <c r="AL41" s="5"/>
    </row>
    <row r="42" spans="8:38" x14ac:dyDescent="0.45">
      <c r="H42" s="5"/>
      <c r="I42" s="5"/>
      <c r="J42" s="5"/>
      <c r="K42" s="5"/>
      <c r="M42" s="18"/>
      <c r="P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J42" s="5"/>
      <c r="AK42" s="5"/>
      <c r="AL42" s="5"/>
    </row>
    <row r="43" spans="8:38" x14ac:dyDescent="0.45">
      <c r="H43" s="5"/>
      <c r="I43" s="5"/>
      <c r="J43" s="5"/>
      <c r="K43" s="5"/>
      <c r="M43" s="18"/>
      <c r="P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J43" s="5"/>
      <c r="AK43" s="5"/>
      <c r="AL43" s="5"/>
    </row>
    <row r="44" spans="8:38" x14ac:dyDescent="0.45">
      <c r="H44" s="5"/>
      <c r="I44" s="5"/>
      <c r="J44" s="5"/>
      <c r="K44" s="5"/>
      <c r="M44" s="18"/>
      <c r="P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J44" s="5"/>
      <c r="AK44" s="5"/>
      <c r="AL44" s="5"/>
    </row>
    <row r="45" spans="8:38" x14ac:dyDescent="0.45">
      <c r="H45" s="5"/>
      <c r="I45" s="5"/>
      <c r="J45" s="5"/>
      <c r="K45" s="5"/>
      <c r="M45" s="18"/>
      <c r="P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J45" s="5"/>
      <c r="AK45" s="5"/>
      <c r="AL45" s="5"/>
    </row>
    <row r="46" spans="8:38" x14ac:dyDescent="0.45">
      <c r="H46" s="5"/>
      <c r="I46" s="5"/>
      <c r="J46" s="5"/>
      <c r="K46" s="5"/>
      <c r="M46" s="18"/>
      <c r="P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J46" s="5"/>
      <c r="AK46" s="5"/>
      <c r="AL46" s="5"/>
    </row>
    <row r="47" spans="8:38" x14ac:dyDescent="0.45">
      <c r="H47" s="5"/>
      <c r="I47" s="5"/>
      <c r="J47" s="5"/>
      <c r="K47" s="5"/>
      <c r="M47" s="18"/>
      <c r="P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J47" s="5"/>
      <c r="AK47" s="5"/>
      <c r="AL47" s="5"/>
    </row>
    <row r="48" spans="8:38" x14ac:dyDescent="0.45">
      <c r="H48" s="5"/>
      <c r="I48" s="5"/>
      <c r="J48" s="5"/>
      <c r="K48" s="5"/>
      <c r="M48" s="18"/>
      <c r="P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J48" s="5"/>
      <c r="AK48" s="5"/>
      <c r="AL48" s="5"/>
    </row>
    <row r="49" spans="8:38" x14ac:dyDescent="0.45">
      <c r="H49" s="5"/>
      <c r="I49" s="5"/>
      <c r="J49" s="5"/>
      <c r="K49" s="5"/>
      <c r="M49" s="18"/>
      <c r="P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J49" s="5"/>
      <c r="AK49" s="5"/>
      <c r="AL49" s="5"/>
    </row>
    <row r="50" spans="8:38" x14ac:dyDescent="0.45">
      <c r="H50" s="5"/>
      <c r="I50" s="5"/>
      <c r="J50" s="5"/>
      <c r="K50" s="5"/>
      <c r="M50" s="18"/>
      <c r="P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J50" s="5"/>
      <c r="AK50" s="5"/>
      <c r="AL50" s="5"/>
    </row>
    <row r="51" spans="8:38" x14ac:dyDescent="0.45">
      <c r="H51" s="5"/>
      <c r="I51" s="5"/>
      <c r="J51" s="5"/>
      <c r="K51" s="5"/>
      <c r="M51" s="18"/>
      <c r="P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J51" s="5"/>
      <c r="AK51" s="5"/>
      <c r="AL51" s="5"/>
    </row>
    <row r="52" spans="8:38" x14ac:dyDescent="0.45">
      <c r="H52" s="5"/>
      <c r="I52" s="5"/>
      <c r="J52" s="5"/>
      <c r="K52" s="5"/>
      <c r="M52" s="18"/>
      <c r="P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J52" s="5"/>
      <c r="AK52" s="5"/>
      <c r="AL52" s="5"/>
    </row>
    <row r="53" spans="8:38" x14ac:dyDescent="0.45">
      <c r="H53" s="5"/>
      <c r="I53" s="5"/>
      <c r="J53" s="5"/>
      <c r="K53" s="5"/>
      <c r="M53" s="18"/>
      <c r="P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J53" s="5"/>
      <c r="AK53" s="5"/>
      <c r="AL53" s="5"/>
    </row>
    <row r="54" spans="8:38" x14ac:dyDescent="0.45">
      <c r="H54" s="5"/>
      <c r="I54" s="5"/>
      <c r="J54" s="5"/>
      <c r="K54" s="5"/>
      <c r="M54" s="18"/>
      <c r="P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J54" s="5"/>
      <c r="AK54" s="5"/>
      <c r="AL54" s="5"/>
    </row>
    <row r="55" spans="8:38" x14ac:dyDescent="0.45">
      <c r="H55" s="5"/>
      <c r="I55" s="5"/>
      <c r="J55" s="5"/>
      <c r="K55" s="5"/>
      <c r="M55" s="18"/>
      <c r="P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J55" s="5"/>
      <c r="AK55" s="5"/>
      <c r="AL55" s="5"/>
    </row>
    <row r="56" spans="8:38" x14ac:dyDescent="0.45">
      <c r="H56" s="5"/>
      <c r="I56" s="5"/>
      <c r="J56" s="5"/>
      <c r="K56" s="5"/>
      <c r="M56" s="18"/>
      <c r="P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J56" s="5"/>
      <c r="AK56" s="5"/>
      <c r="AL56" s="5"/>
    </row>
    <row r="57" spans="8:38" x14ac:dyDescent="0.45">
      <c r="H57" s="5"/>
      <c r="I57" s="5"/>
      <c r="J57" s="5"/>
      <c r="K57" s="5"/>
      <c r="M57" s="18"/>
      <c r="P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J57" s="5"/>
      <c r="AK57" s="5"/>
      <c r="AL57" s="5"/>
    </row>
    <row r="58" spans="8:38" x14ac:dyDescent="0.45">
      <c r="H58" s="5"/>
      <c r="I58" s="5"/>
      <c r="J58" s="5"/>
      <c r="K58" s="5"/>
      <c r="M58" s="18"/>
      <c r="P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J58" s="5"/>
      <c r="AK58" s="5"/>
      <c r="AL58" s="5"/>
    </row>
    <row r="59" spans="8:38" x14ac:dyDescent="0.45">
      <c r="H59" s="5"/>
      <c r="I59" s="5"/>
      <c r="J59" s="5"/>
      <c r="K59" s="5"/>
      <c r="M59" s="18"/>
      <c r="P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J59" s="5"/>
      <c r="AK59" s="5"/>
      <c r="AL59" s="5"/>
    </row>
    <row r="60" spans="8:38" x14ac:dyDescent="0.45">
      <c r="H60" s="5"/>
      <c r="I60" s="5"/>
      <c r="J60" s="5"/>
      <c r="K60" s="5"/>
      <c r="M60" s="18"/>
      <c r="P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J60" s="5"/>
      <c r="AK60" s="5"/>
      <c r="AL60" s="5"/>
    </row>
    <row r="61" spans="8:38" x14ac:dyDescent="0.45">
      <c r="H61" s="5"/>
      <c r="I61" s="5"/>
      <c r="J61" s="5"/>
      <c r="K61" s="5"/>
      <c r="M61" s="18"/>
      <c r="P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J61" s="5"/>
      <c r="AK61" s="5"/>
      <c r="AL61" s="5"/>
    </row>
    <row r="62" spans="8:38" x14ac:dyDescent="0.45">
      <c r="H62" s="5"/>
      <c r="I62" s="5"/>
      <c r="J62" s="5"/>
      <c r="K62" s="5"/>
      <c r="M62" s="18"/>
      <c r="P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J62" s="5"/>
      <c r="AK62" s="5"/>
      <c r="AL62" s="5"/>
    </row>
    <row r="63" spans="8:38" x14ac:dyDescent="0.45">
      <c r="H63" s="5"/>
      <c r="I63" s="5"/>
      <c r="J63" s="5"/>
      <c r="K63" s="5"/>
      <c r="M63" s="18"/>
      <c r="P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J63" s="5"/>
      <c r="AK63" s="5"/>
      <c r="AL63" s="5"/>
    </row>
    <row r="64" spans="8:38" x14ac:dyDescent="0.45">
      <c r="H64" s="5"/>
      <c r="I64" s="5"/>
      <c r="J64" s="5"/>
      <c r="K64" s="5"/>
      <c r="M64" s="18"/>
      <c r="P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J64" s="5"/>
      <c r="AK64" s="5"/>
      <c r="AL64" s="5"/>
    </row>
    <row r="65" spans="8:38" x14ac:dyDescent="0.45">
      <c r="H65" s="5"/>
      <c r="I65" s="5"/>
      <c r="J65" s="5"/>
      <c r="K65" s="5"/>
      <c r="M65" s="18"/>
      <c r="P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J65" s="5"/>
      <c r="AK65" s="5"/>
      <c r="AL65" s="5"/>
    </row>
    <row r="66" spans="8:38" x14ac:dyDescent="0.45">
      <c r="H66" s="5"/>
      <c r="I66" s="5"/>
      <c r="J66" s="5"/>
      <c r="K66" s="5"/>
      <c r="M66" s="18"/>
      <c r="P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J66" s="5"/>
      <c r="AK66" s="5"/>
      <c r="AL66" s="5"/>
    </row>
    <row r="67" spans="8:38" x14ac:dyDescent="0.45">
      <c r="H67" s="5"/>
      <c r="I67" s="5"/>
      <c r="J67" s="5"/>
      <c r="K67" s="5"/>
      <c r="M67" s="18"/>
      <c r="P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J67" s="5"/>
      <c r="AK67" s="5"/>
      <c r="AL67" s="5"/>
    </row>
    <row r="68" spans="8:38" x14ac:dyDescent="0.45">
      <c r="H68" s="5"/>
      <c r="I68" s="5"/>
      <c r="J68" s="5"/>
      <c r="K68" s="5"/>
      <c r="M68" s="18"/>
      <c r="P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J68" s="5"/>
      <c r="AK68" s="5"/>
      <c r="AL68" s="5"/>
    </row>
    <row r="69" spans="8:38" x14ac:dyDescent="0.45">
      <c r="H69" s="5"/>
      <c r="I69" s="5"/>
      <c r="J69" s="5"/>
      <c r="K69" s="5"/>
      <c r="M69" s="18"/>
      <c r="P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J69" s="5"/>
      <c r="AK69" s="5"/>
      <c r="AL69" s="5"/>
    </row>
    <row r="70" spans="8:38" x14ac:dyDescent="0.45">
      <c r="H70" s="5"/>
      <c r="I70" s="5"/>
      <c r="J70" s="5"/>
      <c r="K70" s="5"/>
      <c r="M70" s="18"/>
      <c r="P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J70" s="5"/>
      <c r="AK70" s="5"/>
      <c r="AL70" s="5"/>
    </row>
    <row r="71" spans="8:38" x14ac:dyDescent="0.45">
      <c r="H71" s="5"/>
      <c r="I71" s="5"/>
      <c r="J71" s="5"/>
      <c r="K71" s="5"/>
      <c r="M71" s="18"/>
      <c r="P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J71" s="5"/>
      <c r="AK71" s="5"/>
      <c r="AL71" s="5"/>
    </row>
    <row r="72" spans="8:38" x14ac:dyDescent="0.45">
      <c r="H72" s="5"/>
      <c r="I72" s="5"/>
      <c r="J72" s="5"/>
      <c r="K72" s="5"/>
      <c r="M72" s="18"/>
      <c r="P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J72" s="5"/>
      <c r="AK72" s="5"/>
      <c r="AL72" s="5"/>
    </row>
    <row r="73" spans="8:38" x14ac:dyDescent="0.45">
      <c r="H73" s="5"/>
      <c r="I73" s="5"/>
      <c r="J73" s="5"/>
      <c r="K73" s="5"/>
      <c r="M73" s="18"/>
      <c r="P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J73" s="5"/>
      <c r="AK73" s="5"/>
      <c r="AL73" s="5"/>
    </row>
    <row r="74" spans="8:38" x14ac:dyDescent="0.45">
      <c r="H74" s="5"/>
      <c r="I74" s="5"/>
      <c r="J74" s="5"/>
      <c r="K74" s="5"/>
      <c r="M74" s="18"/>
      <c r="P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J74" s="5"/>
      <c r="AK74" s="5"/>
      <c r="AL74" s="5"/>
    </row>
    <row r="75" spans="8:38" x14ac:dyDescent="0.45">
      <c r="H75" s="5"/>
      <c r="I75" s="5"/>
      <c r="J75" s="5"/>
      <c r="K75" s="5"/>
      <c r="M75" s="18"/>
      <c r="P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J75" s="5"/>
      <c r="AK75" s="5"/>
      <c r="AL75" s="5"/>
    </row>
    <row r="76" spans="8:38" x14ac:dyDescent="0.45">
      <c r="H76" s="5"/>
      <c r="I76" s="5"/>
      <c r="J76" s="5"/>
      <c r="K76" s="5"/>
      <c r="M76" s="18"/>
      <c r="P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J76" s="5"/>
      <c r="AK76" s="5"/>
      <c r="AL76" s="5"/>
    </row>
    <row r="77" spans="8:38" x14ac:dyDescent="0.45">
      <c r="H77" s="5"/>
      <c r="I77" s="5"/>
      <c r="J77" s="5"/>
      <c r="K77" s="5"/>
      <c r="M77" s="18"/>
      <c r="P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J77" s="5"/>
      <c r="AK77" s="5"/>
      <c r="AL77" s="5"/>
    </row>
    <row r="78" spans="8:38" x14ac:dyDescent="0.45">
      <c r="H78" s="5"/>
      <c r="I78" s="5"/>
      <c r="J78" s="5"/>
      <c r="K78" s="5"/>
      <c r="M78" s="18"/>
      <c r="P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J78" s="5"/>
      <c r="AK78" s="5"/>
      <c r="AL78" s="5"/>
    </row>
    <row r="79" spans="8:38" x14ac:dyDescent="0.45">
      <c r="H79" s="5"/>
      <c r="I79" s="5"/>
      <c r="J79" s="5"/>
      <c r="K79" s="5"/>
      <c r="M79" s="18"/>
      <c r="P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J79" s="5"/>
      <c r="AK79" s="5"/>
      <c r="AL79" s="5"/>
    </row>
    <row r="80" spans="8:38" x14ac:dyDescent="0.45">
      <c r="H80" s="5"/>
      <c r="I80" s="5"/>
      <c r="J80" s="5"/>
      <c r="K80" s="5"/>
      <c r="M80" s="18"/>
      <c r="P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J80" s="5"/>
      <c r="AK80" s="5"/>
      <c r="AL80" s="5"/>
    </row>
    <row r="81" spans="8:38" x14ac:dyDescent="0.45">
      <c r="H81" s="5"/>
      <c r="I81" s="5"/>
      <c r="J81" s="5"/>
      <c r="K81" s="5"/>
      <c r="M81" s="18"/>
      <c r="P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J81" s="5"/>
      <c r="AK81" s="5"/>
      <c r="AL81" s="5"/>
    </row>
    <row r="82" spans="8:38" x14ac:dyDescent="0.45">
      <c r="H82" s="5"/>
      <c r="I82" s="5"/>
      <c r="J82" s="5"/>
      <c r="K82" s="5"/>
      <c r="M82" s="18"/>
      <c r="P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J82" s="5"/>
      <c r="AK82" s="5"/>
      <c r="AL82" s="5"/>
    </row>
    <row r="83" spans="8:38" x14ac:dyDescent="0.45">
      <c r="H83" s="5"/>
      <c r="I83" s="5"/>
      <c r="J83" s="5"/>
      <c r="K83" s="5"/>
      <c r="M83" s="18"/>
      <c r="P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J83" s="5"/>
      <c r="AK83" s="5"/>
      <c r="AL83" s="5"/>
    </row>
    <row r="84" spans="8:38" x14ac:dyDescent="0.45">
      <c r="H84" s="5"/>
      <c r="I84" s="5"/>
      <c r="J84" s="5"/>
      <c r="K84" s="5"/>
      <c r="M84" s="18"/>
      <c r="P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J84" s="5"/>
      <c r="AK84" s="5"/>
      <c r="AL84" s="5"/>
    </row>
    <row r="85" spans="8:38" x14ac:dyDescent="0.45">
      <c r="H85" s="5"/>
      <c r="I85" s="5"/>
      <c r="J85" s="5"/>
      <c r="K85" s="5"/>
      <c r="M85" s="18"/>
      <c r="P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J85" s="5"/>
      <c r="AK85" s="5"/>
      <c r="AL85" s="5"/>
    </row>
    <row r="86" spans="8:38" x14ac:dyDescent="0.45">
      <c r="H86" s="5"/>
      <c r="I86" s="5"/>
      <c r="J86" s="5"/>
      <c r="K86" s="5"/>
      <c r="M86" s="18"/>
      <c r="P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J86" s="5"/>
      <c r="AK86" s="5"/>
      <c r="AL86" s="5"/>
    </row>
    <row r="87" spans="8:38" x14ac:dyDescent="0.45">
      <c r="H87" s="5"/>
      <c r="I87" s="5"/>
      <c r="J87" s="5"/>
      <c r="K87" s="5"/>
      <c r="M87" s="18"/>
      <c r="P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J87" s="5"/>
      <c r="AK87" s="5"/>
      <c r="AL87" s="5"/>
    </row>
    <row r="88" spans="8:38" x14ac:dyDescent="0.45">
      <c r="H88" s="5"/>
      <c r="I88" s="5"/>
      <c r="J88" s="5"/>
      <c r="K88" s="5"/>
      <c r="M88" s="18"/>
      <c r="P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J88" s="5"/>
      <c r="AK88" s="5"/>
      <c r="AL88" s="5"/>
    </row>
    <row r="89" spans="8:38" x14ac:dyDescent="0.45">
      <c r="H89" s="5"/>
      <c r="I89" s="5"/>
      <c r="J89" s="5"/>
      <c r="K89" s="5"/>
      <c r="M89" s="18"/>
      <c r="P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J89" s="5"/>
      <c r="AK89" s="5"/>
      <c r="AL89" s="5"/>
    </row>
    <row r="90" spans="8:38" x14ac:dyDescent="0.45">
      <c r="H90" s="5"/>
      <c r="I90" s="5"/>
      <c r="J90" s="5"/>
      <c r="K90" s="5"/>
      <c r="M90" s="18"/>
      <c r="P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J90" s="5"/>
      <c r="AK90" s="5"/>
      <c r="AL90" s="5"/>
    </row>
    <row r="91" spans="8:38" x14ac:dyDescent="0.45">
      <c r="H91" s="5"/>
      <c r="I91" s="5"/>
      <c r="J91" s="5"/>
      <c r="K91" s="5"/>
      <c r="M91" s="18"/>
      <c r="P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J91" s="5"/>
      <c r="AK91" s="5"/>
      <c r="AL91" s="5"/>
    </row>
    <row r="92" spans="8:38" x14ac:dyDescent="0.45">
      <c r="H92" s="5"/>
      <c r="I92" s="5"/>
      <c r="J92" s="5"/>
      <c r="K92" s="5"/>
      <c r="M92" s="18"/>
      <c r="P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J92" s="5"/>
      <c r="AK92" s="5"/>
      <c r="AL92" s="5"/>
    </row>
    <row r="93" spans="8:38" x14ac:dyDescent="0.45">
      <c r="H93" s="5"/>
      <c r="I93" s="5"/>
      <c r="J93" s="5"/>
      <c r="K93" s="5"/>
      <c r="M93" s="18"/>
      <c r="P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J93" s="5"/>
      <c r="AK93" s="5"/>
      <c r="AL93" s="5"/>
    </row>
    <row r="94" spans="8:38" x14ac:dyDescent="0.45">
      <c r="H94" s="5"/>
      <c r="I94" s="5"/>
      <c r="J94" s="5"/>
      <c r="K94" s="5"/>
      <c r="M94" s="18"/>
      <c r="P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J94" s="5"/>
      <c r="AK94" s="5"/>
      <c r="AL94" s="5"/>
    </row>
    <row r="95" spans="8:38" x14ac:dyDescent="0.45">
      <c r="H95" s="5"/>
      <c r="I95" s="5"/>
      <c r="J95" s="5"/>
      <c r="K95" s="5"/>
      <c r="M95" s="18"/>
      <c r="P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J95" s="5"/>
      <c r="AK95" s="5"/>
      <c r="AL95" s="5"/>
    </row>
    <row r="96" spans="8:38" x14ac:dyDescent="0.45">
      <c r="H96" s="5"/>
      <c r="I96" s="5"/>
      <c r="J96" s="5"/>
      <c r="K96" s="5"/>
      <c r="M96" s="18"/>
      <c r="P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J96" s="5"/>
      <c r="AK96" s="5"/>
      <c r="AL96" s="5"/>
    </row>
    <row r="97" spans="8:38" x14ac:dyDescent="0.45">
      <c r="H97" s="5"/>
      <c r="I97" s="5"/>
      <c r="J97" s="5"/>
      <c r="K97" s="5"/>
      <c r="M97" s="18"/>
      <c r="P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J97" s="5"/>
      <c r="AK97" s="5"/>
      <c r="AL97" s="5"/>
    </row>
    <row r="98" spans="8:38" x14ac:dyDescent="0.45">
      <c r="H98" s="5"/>
      <c r="I98" s="5"/>
      <c r="J98" s="5"/>
      <c r="K98" s="5"/>
      <c r="M98" s="18"/>
      <c r="P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J98" s="5"/>
      <c r="AK98" s="5"/>
      <c r="AL98" s="5"/>
    </row>
    <row r="99" spans="8:38" x14ac:dyDescent="0.45">
      <c r="H99" s="5"/>
      <c r="I99" s="5"/>
      <c r="J99" s="5"/>
      <c r="K99" s="5"/>
      <c r="M99" s="18"/>
      <c r="P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J99" s="5"/>
      <c r="AK99" s="5"/>
      <c r="AL99" s="5"/>
    </row>
    <row r="100" spans="8:38" x14ac:dyDescent="0.45">
      <c r="H100" s="5"/>
      <c r="I100" s="5"/>
      <c r="J100" s="5"/>
      <c r="K100" s="5"/>
      <c r="M100" s="18"/>
      <c r="P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J100" s="5"/>
      <c r="AK100" s="5"/>
      <c r="AL100" s="5"/>
    </row>
    <row r="101" spans="8:38" x14ac:dyDescent="0.45">
      <c r="H101" s="5"/>
      <c r="I101" s="5"/>
      <c r="J101" s="5"/>
      <c r="K101" s="5"/>
      <c r="M101" s="18"/>
      <c r="P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J101" s="5"/>
      <c r="AK101" s="5"/>
      <c r="AL101" s="5"/>
    </row>
    <row r="102" spans="8:38" x14ac:dyDescent="0.45">
      <c r="H102" s="5"/>
      <c r="I102" s="5"/>
      <c r="J102" s="5"/>
      <c r="K102" s="5"/>
      <c r="M102" s="18"/>
      <c r="P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J102" s="5"/>
      <c r="AK102" s="5"/>
      <c r="AL102" s="5"/>
    </row>
    <row r="103" spans="8:38" x14ac:dyDescent="0.45">
      <c r="H103" s="5"/>
      <c r="I103" s="5"/>
      <c r="J103" s="5"/>
      <c r="K103" s="5"/>
      <c r="M103" s="18"/>
      <c r="P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J103" s="5"/>
      <c r="AK103" s="5"/>
      <c r="AL103" s="5"/>
    </row>
    <row r="104" spans="8:38" x14ac:dyDescent="0.45">
      <c r="H104" s="5"/>
      <c r="I104" s="5"/>
      <c r="J104" s="5"/>
      <c r="K104" s="5"/>
      <c r="M104" s="18"/>
      <c r="P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J104" s="5"/>
      <c r="AK104" s="5"/>
      <c r="AL104" s="5"/>
    </row>
    <row r="105" spans="8:38" x14ac:dyDescent="0.45">
      <c r="H105" s="5"/>
      <c r="I105" s="5"/>
      <c r="J105" s="5"/>
      <c r="K105" s="5"/>
      <c r="M105" s="18"/>
      <c r="P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J105" s="5"/>
      <c r="AK105" s="5"/>
      <c r="AL105" s="5"/>
    </row>
    <row r="106" spans="8:38" x14ac:dyDescent="0.45">
      <c r="H106" s="5"/>
      <c r="I106" s="5"/>
      <c r="J106" s="5"/>
      <c r="K106" s="5"/>
      <c r="M106" s="18"/>
      <c r="P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J106" s="5"/>
      <c r="AK106" s="5"/>
      <c r="AL106" s="5"/>
    </row>
    <row r="107" spans="8:38" x14ac:dyDescent="0.45">
      <c r="H107" s="5"/>
      <c r="I107" s="5"/>
      <c r="J107" s="5"/>
      <c r="K107" s="5"/>
      <c r="M107" s="18"/>
      <c r="P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J107" s="5"/>
      <c r="AK107" s="5"/>
      <c r="AL107" s="5"/>
    </row>
    <row r="108" spans="8:38" x14ac:dyDescent="0.45">
      <c r="H108" s="5"/>
      <c r="I108" s="5"/>
      <c r="J108" s="5"/>
      <c r="K108" s="5"/>
      <c r="M108" s="18"/>
      <c r="P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J108" s="5"/>
      <c r="AK108" s="5"/>
      <c r="AL108" s="5"/>
    </row>
    <row r="109" spans="8:38" x14ac:dyDescent="0.45">
      <c r="H109" s="5"/>
      <c r="I109" s="5"/>
      <c r="J109" s="5"/>
      <c r="K109" s="5"/>
      <c r="M109" s="18"/>
      <c r="P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J109" s="5"/>
      <c r="AK109" s="5"/>
      <c r="AL109" s="5"/>
    </row>
    <row r="110" spans="8:38" x14ac:dyDescent="0.45">
      <c r="H110" s="5"/>
      <c r="I110" s="5"/>
      <c r="J110" s="5"/>
      <c r="K110" s="5"/>
      <c r="M110" s="18"/>
      <c r="P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J110" s="5"/>
      <c r="AK110" s="5"/>
      <c r="AL110" s="5"/>
    </row>
    <row r="111" spans="8:38" x14ac:dyDescent="0.45">
      <c r="H111" s="5"/>
      <c r="I111" s="5"/>
      <c r="J111" s="5"/>
      <c r="K111" s="5"/>
      <c r="M111" s="18"/>
      <c r="P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J111" s="5"/>
      <c r="AK111" s="5"/>
      <c r="AL111" s="5"/>
    </row>
    <row r="112" spans="8:38" x14ac:dyDescent="0.45">
      <c r="H112" s="5"/>
      <c r="I112" s="5"/>
      <c r="J112" s="5"/>
      <c r="K112" s="5"/>
      <c r="M112" s="18"/>
      <c r="P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J112" s="5"/>
      <c r="AK112" s="5"/>
      <c r="AL112" s="5"/>
    </row>
    <row r="113" spans="8:38" x14ac:dyDescent="0.45">
      <c r="H113" s="5"/>
      <c r="I113" s="5"/>
      <c r="J113" s="5"/>
      <c r="K113" s="5"/>
      <c r="M113" s="18"/>
      <c r="P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J113" s="5"/>
      <c r="AK113" s="5"/>
      <c r="AL113" s="5"/>
    </row>
    <row r="114" spans="8:38" x14ac:dyDescent="0.45">
      <c r="H114" s="5"/>
      <c r="I114" s="5"/>
      <c r="J114" s="5"/>
      <c r="K114" s="5"/>
      <c r="M114" s="18"/>
      <c r="P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J114" s="5"/>
      <c r="AK114" s="5"/>
      <c r="AL114" s="5"/>
    </row>
    <row r="115" spans="8:38" x14ac:dyDescent="0.45">
      <c r="H115" s="5"/>
      <c r="I115" s="5"/>
      <c r="J115" s="5"/>
      <c r="K115" s="5"/>
      <c r="M115" s="18"/>
      <c r="P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J115" s="5"/>
      <c r="AK115" s="5"/>
      <c r="AL115" s="5"/>
    </row>
    <row r="116" spans="8:38" x14ac:dyDescent="0.45">
      <c r="H116" s="5"/>
      <c r="I116" s="5"/>
      <c r="J116" s="5"/>
      <c r="K116" s="5"/>
      <c r="M116" s="18"/>
      <c r="P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J116" s="5"/>
      <c r="AK116" s="5"/>
      <c r="AL116" s="5"/>
    </row>
    <row r="117" spans="8:38" x14ac:dyDescent="0.45">
      <c r="H117" s="5"/>
      <c r="I117" s="5"/>
      <c r="J117" s="5"/>
      <c r="K117" s="5"/>
      <c r="M117" s="18"/>
      <c r="P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J117" s="5"/>
      <c r="AK117" s="5"/>
      <c r="AL117" s="5"/>
    </row>
    <row r="118" spans="8:38" x14ac:dyDescent="0.45">
      <c r="H118" s="5"/>
      <c r="I118" s="5"/>
      <c r="J118" s="5"/>
      <c r="K118" s="5"/>
      <c r="M118" s="18"/>
      <c r="P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J118" s="5"/>
      <c r="AK118" s="5"/>
      <c r="AL118" s="5"/>
    </row>
    <row r="119" spans="8:38" x14ac:dyDescent="0.45">
      <c r="H119" s="5"/>
      <c r="I119" s="5"/>
      <c r="J119" s="5"/>
      <c r="K119" s="5"/>
      <c r="M119" s="18"/>
      <c r="P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J119" s="5"/>
      <c r="AK119" s="5"/>
      <c r="AL119" s="5"/>
    </row>
    <row r="120" spans="8:38" x14ac:dyDescent="0.45">
      <c r="H120" s="5"/>
      <c r="I120" s="5"/>
      <c r="J120" s="5"/>
      <c r="K120" s="5"/>
      <c r="M120" s="18"/>
      <c r="P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J120" s="5"/>
      <c r="AK120" s="5"/>
      <c r="AL120" s="5"/>
    </row>
    <row r="121" spans="8:38" x14ac:dyDescent="0.45">
      <c r="H121" s="5"/>
      <c r="I121" s="5"/>
      <c r="J121" s="5"/>
      <c r="K121" s="5"/>
      <c r="M121" s="18"/>
      <c r="P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J121" s="5"/>
      <c r="AL121" s="5"/>
    </row>
    <row r="122" spans="8:38" x14ac:dyDescent="0.45">
      <c r="H122" s="5"/>
      <c r="I122" s="5"/>
      <c r="J122" s="5"/>
      <c r="K122" s="5"/>
      <c r="M122" s="18"/>
      <c r="P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J122" s="5"/>
      <c r="AL122" s="5"/>
    </row>
    <row r="123" spans="8:38" x14ac:dyDescent="0.45">
      <c r="H123" s="5"/>
      <c r="I123" s="5"/>
      <c r="J123" s="5"/>
      <c r="K123" s="5"/>
      <c r="M123" s="18"/>
      <c r="P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J123" s="5"/>
      <c r="AL123" s="5"/>
    </row>
    <row r="124" spans="8:38" x14ac:dyDescent="0.45">
      <c r="H124" s="5"/>
      <c r="I124" s="5"/>
      <c r="J124" s="5"/>
      <c r="K124" s="5"/>
      <c r="M124" s="18"/>
      <c r="P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J124" s="5"/>
      <c r="AL124" s="5"/>
    </row>
    <row r="125" spans="8:38" x14ac:dyDescent="0.45">
      <c r="H125" s="5"/>
      <c r="I125" s="5"/>
      <c r="J125" s="5"/>
      <c r="K125" s="5"/>
      <c r="M125" s="18"/>
      <c r="P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J125" s="5"/>
      <c r="AL125" s="5"/>
    </row>
    <row r="126" spans="8:38" x14ac:dyDescent="0.45">
      <c r="H126" s="5"/>
      <c r="I126" s="5"/>
      <c r="J126" s="5"/>
      <c r="K126" s="5"/>
      <c r="M126" s="18"/>
      <c r="P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J126" s="5"/>
      <c r="AL126" s="5"/>
    </row>
    <row r="127" spans="8:38" x14ac:dyDescent="0.45">
      <c r="H127" s="5"/>
      <c r="I127" s="5"/>
      <c r="J127" s="5"/>
      <c r="K127" s="5"/>
      <c r="M127" s="18"/>
      <c r="P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J127" s="5"/>
      <c r="AL127" s="5"/>
    </row>
    <row r="128" spans="8:38" x14ac:dyDescent="0.45">
      <c r="H128" s="5"/>
      <c r="I128" s="5"/>
      <c r="J128" s="5"/>
      <c r="K128" s="5"/>
      <c r="M128" s="18"/>
      <c r="P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J128" s="5"/>
      <c r="AL128" s="5"/>
    </row>
    <row r="129" spans="8:38" x14ac:dyDescent="0.45">
      <c r="H129" s="5"/>
      <c r="I129" s="5"/>
      <c r="J129" s="5"/>
      <c r="K129" s="5"/>
      <c r="M129" s="18"/>
      <c r="P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J129" s="5"/>
      <c r="AL129" s="5"/>
    </row>
    <row r="130" spans="8:38" x14ac:dyDescent="0.45">
      <c r="H130" s="5"/>
      <c r="I130" s="5"/>
      <c r="J130" s="5"/>
      <c r="K130" s="5"/>
      <c r="M130" s="18"/>
      <c r="P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J130" s="5"/>
      <c r="AL130" s="5"/>
    </row>
    <row r="131" spans="8:38" x14ac:dyDescent="0.45">
      <c r="H131" s="5"/>
      <c r="I131" s="5"/>
      <c r="J131" s="5"/>
      <c r="K131" s="5"/>
      <c r="M131" s="18"/>
      <c r="P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J131" s="5"/>
      <c r="AL131" s="5"/>
    </row>
    <row r="132" spans="8:38" x14ac:dyDescent="0.45">
      <c r="H132" s="5"/>
      <c r="I132" s="5"/>
      <c r="J132" s="5"/>
      <c r="K132" s="5"/>
      <c r="M132" s="18"/>
      <c r="P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J132" s="5"/>
      <c r="AL132" s="5"/>
    </row>
    <row r="133" spans="8:38" x14ac:dyDescent="0.45">
      <c r="H133" s="5"/>
      <c r="I133" s="5"/>
      <c r="J133" s="5"/>
      <c r="K133" s="5"/>
      <c r="M133" s="18"/>
      <c r="P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J133" s="5"/>
      <c r="AL133" s="5"/>
    </row>
    <row r="134" spans="8:38" x14ac:dyDescent="0.45">
      <c r="H134" s="5"/>
      <c r="I134" s="5"/>
      <c r="J134" s="5"/>
      <c r="K134" s="5"/>
      <c r="M134" s="18"/>
      <c r="P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J134" s="5"/>
      <c r="AL134" s="5"/>
    </row>
    <row r="135" spans="8:38" x14ac:dyDescent="0.45">
      <c r="H135" s="5"/>
      <c r="I135" s="5"/>
      <c r="J135" s="5"/>
      <c r="K135" s="5"/>
      <c r="M135" s="18"/>
      <c r="P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J135" s="5"/>
      <c r="AL135" s="5"/>
    </row>
    <row r="136" spans="8:38" x14ac:dyDescent="0.45">
      <c r="H136" s="5"/>
      <c r="I136" s="5"/>
      <c r="J136" s="5"/>
      <c r="K136" s="5"/>
      <c r="M136" s="18"/>
      <c r="P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J136" s="5"/>
      <c r="AL136" s="5"/>
    </row>
    <row r="137" spans="8:38" x14ac:dyDescent="0.45">
      <c r="H137" s="5"/>
      <c r="I137" s="5"/>
      <c r="J137" s="5"/>
      <c r="K137" s="5"/>
      <c r="M137" s="18"/>
      <c r="P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J137" s="5"/>
      <c r="AL137" s="5"/>
    </row>
    <row r="138" spans="8:38" x14ac:dyDescent="0.45">
      <c r="H138" s="5"/>
      <c r="I138" s="5"/>
      <c r="J138" s="5"/>
      <c r="K138" s="5"/>
      <c r="M138" s="18"/>
      <c r="P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J138" s="5"/>
      <c r="AL138" s="5"/>
    </row>
    <row r="139" spans="8:38" x14ac:dyDescent="0.45">
      <c r="H139" s="5"/>
      <c r="I139" s="5"/>
      <c r="J139" s="5"/>
      <c r="K139" s="5"/>
      <c r="M139" s="18"/>
      <c r="P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J139" s="5"/>
      <c r="AL139" s="5"/>
    </row>
    <row r="140" spans="8:38" x14ac:dyDescent="0.45">
      <c r="H140" s="5"/>
      <c r="I140" s="5"/>
      <c r="J140" s="5"/>
      <c r="K140" s="5"/>
      <c r="M140" s="18"/>
      <c r="P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J140" s="5"/>
      <c r="AL140" s="5"/>
    </row>
  </sheetData>
  <conditionalFormatting sqref="AM1:AM17 AM24:AM1048576">
    <cfRule type="cellIs" dxfId="59" priority="4" operator="lessThan">
      <formula>0</formula>
    </cfRule>
  </conditionalFormatting>
  <conditionalFormatting sqref="AM18:AM19 AM22:AM23">
    <cfRule type="cellIs" dxfId="58" priority="3" operator="lessThan">
      <formula>0</formula>
    </cfRule>
  </conditionalFormatting>
  <conditionalFormatting sqref="AM20:AM21">
    <cfRule type="cellIs" dxfId="57" priority="2" operator="lessThan">
      <formula>0</formula>
    </cfRule>
  </conditionalFormatting>
  <conditionalFormatting sqref="AN31">
    <cfRule type="cellIs" dxfId="56" priority="1" operator="lessThan">
      <formula>0</formula>
    </cfRule>
  </conditionalFormatting>
  <printOptions gridLines="1"/>
  <pageMargins left="0.7" right="0.7" top="1.3958333333333333" bottom="0.75" header="0.3" footer="0.3"/>
  <pageSetup paperSize="5" scale="59" fitToHeight="0" orientation="landscape" r:id="rId1"/>
  <headerFooter>
    <oddHeader>&amp;C&amp;"-,Bold"&amp;14NORTH SHELBY WATER COMPANY
DEPRECIATION SCHEDULE 
SUMMARY SHEET
DECEMBER 31, 2021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N140"/>
  <sheetViews>
    <sheetView zoomScale="90" zoomScaleNormal="90" workbookViewId="0">
      <selection activeCell="AF9" sqref="AF9"/>
    </sheetView>
  </sheetViews>
  <sheetFormatPr defaultRowHeight="14.25" x14ac:dyDescent="0.45"/>
  <cols>
    <col min="1" max="1" width="41.3984375" bestFit="1" customWidth="1"/>
    <col min="2" max="2" width="10.3984375" style="4" bestFit="1" customWidth="1"/>
    <col min="3" max="3" width="3.265625" style="2" bestFit="1" customWidth="1"/>
    <col min="4" max="4" width="3.73046875" style="2" bestFit="1" customWidth="1"/>
    <col min="5" max="5" width="2.73046875" style="2" bestFit="1" customWidth="1"/>
    <col min="6" max="7" width="1.73046875" customWidth="1"/>
    <col min="8" max="8" width="13.86328125" bestFit="1" customWidth="1"/>
    <col min="9" max="9" width="10.3984375" bestFit="1" customWidth="1"/>
    <col min="10" max="10" width="12.59765625" bestFit="1" customWidth="1"/>
    <col min="11" max="11" width="13.86328125" bestFit="1" customWidth="1"/>
    <col min="12" max="12" width="12" style="6" bestFit="1" customWidth="1"/>
    <col min="13" max="13" width="11.59765625" style="17" hidden="1" customWidth="1"/>
    <col min="14" max="15" width="1.73046875" customWidth="1"/>
    <col min="16" max="16" width="13.86328125" bestFit="1" customWidth="1"/>
    <col min="17" max="17" width="1.73046875" customWidth="1"/>
    <col min="18" max="18" width="11.59765625" hidden="1" customWidth="1"/>
    <col min="19" max="30" width="10.3984375" hidden="1" customWidth="1"/>
    <col min="31" max="33" width="11.1328125" bestFit="1" customWidth="1"/>
    <col min="34" max="34" width="11.1328125" style="6" bestFit="1" customWidth="1"/>
    <col min="35" max="35" width="13.1328125" style="6" bestFit="1" customWidth="1"/>
    <col min="36" max="36" width="2.73046875" customWidth="1"/>
    <col min="37" max="38" width="13.86328125" bestFit="1" customWidth="1"/>
    <col min="39" max="39" width="12.1328125" bestFit="1" customWidth="1"/>
    <col min="40" max="40" width="13.3984375" style="5" bestFit="1" customWidth="1"/>
  </cols>
  <sheetData>
    <row r="1" spans="1:40" s="1" customFormat="1" x14ac:dyDescent="0.45">
      <c r="B1" s="4"/>
      <c r="C1" s="2"/>
      <c r="D1" s="2"/>
      <c r="E1" s="2"/>
      <c r="H1" s="21" t="s">
        <v>0</v>
      </c>
      <c r="I1" s="21"/>
      <c r="J1" s="21"/>
      <c r="K1" s="21" t="s">
        <v>1</v>
      </c>
      <c r="L1" s="23">
        <v>2021</v>
      </c>
      <c r="M1" s="21" t="s">
        <v>16</v>
      </c>
      <c r="N1" s="21"/>
      <c r="O1" s="21"/>
      <c r="P1" s="21" t="s">
        <v>2</v>
      </c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2"/>
      <c r="AI1" s="23">
        <v>2021</v>
      </c>
      <c r="AJ1" s="21"/>
      <c r="AK1" s="1" t="s">
        <v>400</v>
      </c>
      <c r="AL1" s="21" t="s">
        <v>9</v>
      </c>
      <c r="AM1" s="21" t="s">
        <v>11</v>
      </c>
      <c r="AN1" s="56" t="s">
        <v>464</v>
      </c>
    </row>
    <row r="2" spans="1:40" s="1" customFormat="1" x14ac:dyDescent="0.45">
      <c r="B2" s="4"/>
      <c r="C2" s="2"/>
      <c r="D2" s="2"/>
      <c r="E2" s="2"/>
      <c r="H2" s="21" t="s">
        <v>3</v>
      </c>
      <c r="I2" s="21" t="s">
        <v>4</v>
      </c>
      <c r="J2" s="21" t="s">
        <v>5</v>
      </c>
      <c r="K2" s="21" t="s">
        <v>3</v>
      </c>
      <c r="L2" s="23" t="s">
        <v>399</v>
      </c>
      <c r="M2" s="21" t="s">
        <v>17</v>
      </c>
      <c r="N2" s="21"/>
      <c r="O2" s="21"/>
      <c r="P2" s="21" t="s">
        <v>6</v>
      </c>
      <c r="Q2" s="21"/>
      <c r="R2" s="21" t="s">
        <v>0</v>
      </c>
      <c r="S2" s="21">
        <v>2006</v>
      </c>
      <c r="T2" s="21">
        <v>2007</v>
      </c>
      <c r="U2" s="21">
        <v>2008</v>
      </c>
      <c r="V2" s="21">
        <v>2009</v>
      </c>
      <c r="W2" s="21">
        <v>2010</v>
      </c>
      <c r="X2" s="21">
        <v>2011</v>
      </c>
      <c r="Y2" s="21">
        <v>2012</v>
      </c>
      <c r="Z2" s="21">
        <v>2013</v>
      </c>
      <c r="AA2" s="21">
        <v>2014</v>
      </c>
      <c r="AB2" s="21">
        <v>2015</v>
      </c>
      <c r="AC2" s="21">
        <v>2016</v>
      </c>
      <c r="AD2" s="21">
        <v>2017</v>
      </c>
      <c r="AE2" s="21">
        <v>2018</v>
      </c>
      <c r="AF2" s="21">
        <v>2019</v>
      </c>
      <c r="AG2" s="21">
        <v>2020</v>
      </c>
      <c r="AH2" s="23">
        <v>2021</v>
      </c>
      <c r="AI2" s="23" t="s">
        <v>5</v>
      </c>
      <c r="AJ2" s="21"/>
      <c r="AK2" s="1" t="s">
        <v>401</v>
      </c>
      <c r="AL2" s="21" t="s">
        <v>10</v>
      </c>
      <c r="AM2" s="21" t="s">
        <v>6</v>
      </c>
      <c r="AN2" s="56" t="s">
        <v>465</v>
      </c>
    </row>
    <row r="3" spans="1:40" x14ac:dyDescent="0.45">
      <c r="A3" s="3" t="s">
        <v>18</v>
      </c>
      <c r="B3" s="28" t="s">
        <v>17</v>
      </c>
      <c r="C3" s="29" t="s">
        <v>20</v>
      </c>
    </row>
    <row r="4" spans="1:40" x14ac:dyDescent="0.45">
      <c r="A4" s="25" t="s">
        <v>73</v>
      </c>
      <c r="B4" s="26">
        <v>32325</v>
      </c>
      <c r="C4" s="27">
        <v>50</v>
      </c>
      <c r="D4" s="4" t="s">
        <v>12</v>
      </c>
      <c r="E4" s="4" t="s">
        <v>13</v>
      </c>
      <c r="H4" s="24">
        <v>1605</v>
      </c>
      <c r="I4" s="5"/>
      <c r="J4" s="5"/>
      <c r="K4" s="5">
        <f>+H4+I4-J4</f>
        <v>1605</v>
      </c>
      <c r="L4" s="14"/>
      <c r="M4" s="18"/>
      <c r="P4" s="5">
        <f>+K4</f>
        <v>1605</v>
      </c>
      <c r="Q4" s="5"/>
      <c r="R4" s="5">
        <v>561.75</v>
      </c>
      <c r="S4" s="5">
        <v>32.1</v>
      </c>
      <c r="T4" s="5">
        <v>32.1</v>
      </c>
      <c r="U4" s="5">
        <v>32.1</v>
      </c>
      <c r="V4" s="5">
        <v>32.1</v>
      </c>
      <c r="W4" s="5">
        <v>32.1</v>
      </c>
      <c r="X4" s="5">
        <v>32.1</v>
      </c>
      <c r="Y4" s="5">
        <v>32.1</v>
      </c>
      <c r="Z4" s="5">
        <v>32.1</v>
      </c>
      <c r="AA4" s="5">
        <v>32.1</v>
      </c>
      <c r="AB4" s="5">
        <v>32.1</v>
      </c>
      <c r="AC4" s="5">
        <v>32.1</v>
      </c>
      <c r="AD4" s="5">
        <v>32.1</v>
      </c>
      <c r="AE4" s="5">
        <v>32.1</v>
      </c>
      <c r="AF4" s="5">
        <v>32.1</v>
      </c>
      <c r="AG4" s="5">
        <v>32.1</v>
      </c>
      <c r="AH4" s="6">
        <f>+IF(P4-AG4-S4-R4-T4-U4-V4-W4-X4-Y4-Z4-AA4-AB4-AC4-AD4-AE4-AF4&gt;1,ROUND(P4/C4,2),0)</f>
        <v>32.1</v>
      </c>
      <c r="AI4" s="14"/>
      <c r="AJ4" s="5"/>
      <c r="AK4" s="5">
        <f>+AL4-AI4-AH4</f>
        <v>1043.2500000000002</v>
      </c>
      <c r="AL4" s="5">
        <f t="shared" ref="AL4:AL30" si="0">SUM(R4:AJ4)</f>
        <v>1075.3500000000001</v>
      </c>
      <c r="AM4" s="11">
        <f t="shared" ref="AM4:AM30" si="1">+P4-AL4</f>
        <v>529.64999999999986</v>
      </c>
      <c r="AN4" s="5">
        <f>IF(AM4=0,AL4,0)</f>
        <v>0</v>
      </c>
    </row>
    <row r="5" spans="1:40" x14ac:dyDescent="0.45">
      <c r="A5" s="25" t="s">
        <v>74</v>
      </c>
      <c r="B5" s="26">
        <v>32356</v>
      </c>
      <c r="C5" s="27">
        <v>50</v>
      </c>
      <c r="D5" s="4" t="s">
        <v>12</v>
      </c>
      <c r="E5" s="4" t="s">
        <v>13</v>
      </c>
      <c r="H5" s="24">
        <v>10000</v>
      </c>
      <c r="I5" s="5"/>
      <c r="J5" s="5"/>
      <c r="K5" s="5">
        <f t="shared" ref="K5:K30" si="2">+H5+I5-J5</f>
        <v>10000</v>
      </c>
      <c r="L5" s="14"/>
      <c r="M5" s="18"/>
      <c r="P5" s="5">
        <f t="shared" ref="P5:P30" si="3">+K5</f>
        <v>10000</v>
      </c>
      <c r="Q5" s="5"/>
      <c r="R5" s="5">
        <v>3483.33</v>
      </c>
      <c r="S5" s="5">
        <v>200</v>
      </c>
      <c r="T5" s="5">
        <v>200</v>
      </c>
      <c r="U5" s="5">
        <v>200</v>
      </c>
      <c r="V5" s="5">
        <v>200</v>
      </c>
      <c r="W5" s="5">
        <v>200</v>
      </c>
      <c r="X5" s="5">
        <v>200</v>
      </c>
      <c r="Y5" s="5">
        <v>200</v>
      </c>
      <c r="Z5" s="5">
        <v>200</v>
      </c>
      <c r="AA5" s="5">
        <v>200</v>
      </c>
      <c r="AB5" s="5">
        <v>200</v>
      </c>
      <c r="AC5" s="5">
        <v>200</v>
      </c>
      <c r="AD5" s="5">
        <v>200</v>
      </c>
      <c r="AE5" s="5">
        <v>200</v>
      </c>
      <c r="AF5" s="5">
        <v>200</v>
      </c>
      <c r="AG5" s="5">
        <v>200</v>
      </c>
      <c r="AH5" s="6">
        <f t="shared" ref="AH5:AH30" si="4">+IF(P5-AG5-S5-R5-T5-U5-V5-W5-X5-Y5-Z5-AA5-AB5-AC5-AD5-AE5-AF5&gt;1,ROUND(P5/C5,2),0)</f>
        <v>200</v>
      </c>
      <c r="AI5" s="14"/>
      <c r="AJ5" s="5"/>
      <c r="AK5" s="5">
        <f t="shared" ref="AK5:AK30" si="5">+AL5-AI5-AH5</f>
        <v>6483.33</v>
      </c>
      <c r="AL5" s="5">
        <f t="shared" si="0"/>
        <v>6683.33</v>
      </c>
      <c r="AM5" s="11">
        <f t="shared" si="1"/>
        <v>3316.67</v>
      </c>
      <c r="AN5" s="5">
        <f t="shared" ref="AN5:AN30" si="6">IF(AM5=0,AL5,0)</f>
        <v>0</v>
      </c>
    </row>
    <row r="6" spans="1:40" x14ac:dyDescent="0.45">
      <c r="A6" s="25" t="s">
        <v>75</v>
      </c>
      <c r="B6" s="26">
        <v>32387</v>
      </c>
      <c r="C6" s="27">
        <v>50</v>
      </c>
      <c r="D6" s="4" t="s">
        <v>12</v>
      </c>
      <c r="E6" s="4" t="s">
        <v>13</v>
      </c>
      <c r="H6" s="24">
        <v>29533.7</v>
      </c>
      <c r="I6" s="5"/>
      <c r="J6" s="5"/>
      <c r="K6" s="5">
        <f t="shared" si="2"/>
        <v>29533.7</v>
      </c>
      <c r="L6" s="14"/>
      <c r="M6" s="18"/>
      <c r="P6" s="5">
        <f t="shared" si="3"/>
        <v>29533.7</v>
      </c>
      <c r="Q6" s="5"/>
      <c r="R6" s="5">
        <v>10238.280000000001</v>
      </c>
      <c r="S6" s="5">
        <v>590.66999999999996</v>
      </c>
      <c r="T6" s="5">
        <v>590.66999999999996</v>
      </c>
      <c r="U6" s="5">
        <v>590.66999999999996</v>
      </c>
      <c r="V6" s="5">
        <v>590.66999999999996</v>
      </c>
      <c r="W6" s="5">
        <v>590.66999999999996</v>
      </c>
      <c r="X6" s="5">
        <v>590.66999999999996</v>
      </c>
      <c r="Y6" s="5">
        <v>590.66999999999996</v>
      </c>
      <c r="Z6" s="5">
        <v>590.66999999999996</v>
      </c>
      <c r="AA6" s="5">
        <v>590.66999999999996</v>
      </c>
      <c r="AB6" s="5">
        <v>590.66999999999996</v>
      </c>
      <c r="AC6" s="5">
        <v>590.66999999999996</v>
      </c>
      <c r="AD6" s="5">
        <v>590.66999999999996</v>
      </c>
      <c r="AE6" s="5">
        <v>590.66999999999996</v>
      </c>
      <c r="AF6" s="5">
        <v>590.66999999999996</v>
      </c>
      <c r="AG6" s="5">
        <v>590.66999999999996</v>
      </c>
      <c r="AH6" s="6">
        <f t="shared" si="4"/>
        <v>590.66999999999996</v>
      </c>
      <c r="AI6" s="14"/>
      <c r="AJ6" s="5"/>
      <c r="AK6" s="5">
        <f t="shared" si="5"/>
        <v>19098.329999999994</v>
      </c>
      <c r="AL6" s="5">
        <f t="shared" si="0"/>
        <v>19688.999999999993</v>
      </c>
      <c r="AM6" s="11">
        <f t="shared" si="1"/>
        <v>9844.700000000008</v>
      </c>
      <c r="AN6" s="5">
        <f t="shared" si="6"/>
        <v>0</v>
      </c>
    </row>
    <row r="7" spans="1:40" x14ac:dyDescent="0.45">
      <c r="A7" s="25" t="s">
        <v>76</v>
      </c>
      <c r="B7" s="26">
        <v>32417</v>
      </c>
      <c r="C7" s="27">
        <v>50</v>
      </c>
      <c r="D7" s="4" t="s">
        <v>12</v>
      </c>
      <c r="E7" s="4" t="s">
        <v>13</v>
      </c>
      <c r="H7" s="24">
        <v>12716.5</v>
      </c>
      <c r="I7" s="5"/>
      <c r="J7" s="5"/>
      <c r="K7" s="5">
        <f t="shared" si="2"/>
        <v>12716.5</v>
      </c>
      <c r="L7" s="14"/>
      <c r="M7" s="18"/>
      <c r="P7" s="5">
        <f t="shared" si="3"/>
        <v>12716.5</v>
      </c>
      <c r="Q7" s="5"/>
      <c r="R7" s="5">
        <v>4387.1899999999996</v>
      </c>
      <c r="S7" s="5">
        <v>254.33</v>
      </c>
      <c r="T7" s="5">
        <v>254.33</v>
      </c>
      <c r="U7" s="5">
        <v>254.33</v>
      </c>
      <c r="V7" s="5">
        <v>254.33</v>
      </c>
      <c r="W7" s="5">
        <v>254.33</v>
      </c>
      <c r="X7" s="5">
        <v>254.33</v>
      </c>
      <c r="Y7" s="5">
        <v>254.33</v>
      </c>
      <c r="Z7" s="5">
        <v>254.33</v>
      </c>
      <c r="AA7" s="5">
        <v>254.33</v>
      </c>
      <c r="AB7" s="5">
        <v>254.33</v>
      </c>
      <c r="AC7" s="5">
        <v>254.33</v>
      </c>
      <c r="AD7" s="5">
        <v>254.33</v>
      </c>
      <c r="AE7" s="5">
        <v>254.33</v>
      </c>
      <c r="AF7" s="5">
        <v>254.33</v>
      </c>
      <c r="AG7" s="5">
        <v>254.33</v>
      </c>
      <c r="AH7" s="6">
        <f t="shared" si="4"/>
        <v>254.33</v>
      </c>
      <c r="AI7" s="14"/>
      <c r="AJ7" s="5"/>
      <c r="AK7" s="5">
        <f t="shared" si="5"/>
        <v>8202.14</v>
      </c>
      <c r="AL7" s="5">
        <f t="shared" si="0"/>
        <v>8456.4699999999993</v>
      </c>
      <c r="AM7" s="11">
        <f t="shared" si="1"/>
        <v>4260.0300000000007</v>
      </c>
      <c r="AN7" s="5">
        <f t="shared" si="6"/>
        <v>0</v>
      </c>
    </row>
    <row r="8" spans="1:40" x14ac:dyDescent="0.45">
      <c r="A8" s="25" t="s">
        <v>77</v>
      </c>
      <c r="B8" s="26">
        <v>32660</v>
      </c>
      <c r="C8" s="27">
        <v>50</v>
      </c>
      <c r="D8" s="4" t="s">
        <v>12</v>
      </c>
      <c r="E8" s="4" t="s">
        <v>13</v>
      </c>
      <c r="H8" s="24">
        <v>17628.7</v>
      </c>
      <c r="I8" s="5"/>
      <c r="J8" s="5"/>
      <c r="K8" s="5">
        <f t="shared" si="2"/>
        <v>17628.7</v>
      </c>
      <c r="L8" s="14"/>
      <c r="M8" s="19"/>
      <c r="P8" s="5">
        <f t="shared" si="3"/>
        <v>17628.7</v>
      </c>
      <c r="Q8" s="5"/>
      <c r="R8" s="5">
        <v>5846.79</v>
      </c>
      <c r="S8" s="5">
        <v>352.57</v>
      </c>
      <c r="T8" s="5">
        <v>352.57</v>
      </c>
      <c r="U8" s="5">
        <v>352.57</v>
      </c>
      <c r="V8" s="5">
        <v>352.57</v>
      </c>
      <c r="W8" s="5">
        <v>352.57</v>
      </c>
      <c r="X8" s="5">
        <v>352.57</v>
      </c>
      <c r="Y8" s="5">
        <v>352.57</v>
      </c>
      <c r="Z8" s="5">
        <v>352.57</v>
      </c>
      <c r="AA8" s="5">
        <v>352.57</v>
      </c>
      <c r="AB8" s="5">
        <v>352.57</v>
      </c>
      <c r="AC8" s="5">
        <v>352.57</v>
      </c>
      <c r="AD8" s="5">
        <v>352.57</v>
      </c>
      <c r="AE8" s="5">
        <v>352.57</v>
      </c>
      <c r="AF8" s="5">
        <v>352.57</v>
      </c>
      <c r="AG8" s="5">
        <v>352.57</v>
      </c>
      <c r="AH8" s="6">
        <f t="shared" si="4"/>
        <v>352.57</v>
      </c>
      <c r="AI8" s="14"/>
      <c r="AJ8" s="5"/>
      <c r="AK8" s="5">
        <f t="shared" si="5"/>
        <v>11135.339999999997</v>
      </c>
      <c r="AL8" s="5">
        <f t="shared" si="0"/>
        <v>11487.909999999996</v>
      </c>
      <c r="AM8" s="11">
        <f t="shared" si="1"/>
        <v>6140.7900000000045</v>
      </c>
      <c r="AN8" s="5">
        <f t="shared" si="6"/>
        <v>0</v>
      </c>
    </row>
    <row r="9" spans="1:40" x14ac:dyDescent="0.45">
      <c r="A9" s="25" t="s">
        <v>71</v>
      </c>
      <c r="B9" s="26">
        <v>32721</v>
      </c>
      <c r="C9" s="27">
        <v>50</v>
      </c>
      <c r="D9" s="4" t="s">
        <v>12</v>
      </c>
      <c r="E9" s="4" t="s">
        <v>13</v>
      </c>
      <c r="H9" s="24">
        <v>34046.26</v>
      </c>
      <c r="I9" s="5"/>
      <c r="J9" s="5"/>
      <c r="K9" s="5">
        <f t="shared" si="2"/>
        <v>34046.26</v>
      </c>
      <c r="L9" s="14"/>
      <c r="M9" s="19"/>
      <c r="P9" s="5">
        <f t="shared" si="3"/>
        <v>34046.26</v>
      </c>
      <c r="Q9" s="5"/>
      <c r="R9" s="5">
        <v>11178.55</v>
      </c>
      <c r="S9" s="5">
        <v>680.93</v>
      </c>
      <c r="T9" s="5">
        <v>680.93</v>
      </c>
      <c r="U9" s="5">
        <v>680.93</v>
      </c>
      <c r="V9" s="5">
        <v>680.93</v>
      </c>
      <c r="W9" s="5">
        <v>680.93</v>
      </c>
      <c r="X9" s="5">
        <v>680.93</v>
      </c>
      <c r="Y9" s="5">
        <v>680.93</v>
      </c>
      <c r="Z9" s="5">
        <v>680.93</v>
      </c>
      <c r="AA9" s="5">
        <v>680.93</v>
      </c>
      <c r="AB9" s="5">
        <v>680.93</v>
      </c>
      <c r="AC9" s="5">
        <v>680.93</v>
      </c>
      <c r="AD9" s="5">
        <v>680.93</v>
      </c>
      <c r="AE9" s="5">
        <v>680.93</v>
      </c>
      <c r="AF9" s="5">
        <v>680.93</v>
      </c>
      <c r="AG9" s="5">
        <v>680.93</v>
      </c>
      <c r="AH9" s="6">
        <f t="shared" si="4"/>
        <v>680.93</v>
      </c>
      <c r="AI9" s="14"/>
      <c r="AJ9" s="5"/>
      <c r="AK9" s="5">
        <f t="shared" si="5"/>
        <v>21392.500000000004</v>
      </c>
      <c r="AL9" s="5">
        <f t="shared" si="0"/>
        <v>22073.430000000004</v>
      </c>
      <c r="AM9" s="11">
        <f t="shared" si="1"/>
        <v>11972.829999999998</v>
      </c>
      <c r="AN9" s="5">
        <f t="shared" si="6"/>
        <v>0</v>
      </c>
    </row>
    <row r="10" spans="1:40" x14ac:dyDescent="0.45">
      <c r="A10" s="25" t="s">
        <v>78</v>
      </c>
      <c r="B10" s="26">
        <v>32874</v>
      </c>
      <c r="C10" s="27">
        <v>50</v>
      </c>
      <c r="D10" s="4" t="s">
        <v>12</v>
      </c>
      <c r="E10" s="4" t="s">
        <v>13</v>
      </c>
      <c r="H10" s="24">
        <v>12316</v>
      </c>
      <c r="I10" s="5"/>
      <c r="J10" s="5"/>
      <c r="K10" s="5">
        <f t="shared" si="2"/>
        <v>12316</v>
      </c>
      <c r="L10" s="14"/>
      <c r="M10" s="19"/>
      <c r="P10" s="5">
        <f t="shared" si="3"/>
        <v>12316</v>
      </c>
      <c r="Q10" s="5"/>
      <c r="R10" s="5">
        <v>3941.12</v>
      </c>
      <c r="S10" s="5">
        <v>246.32</v>
      </c>
      <c r="T10" s="5">
        <v>246.32</v>
      </c>
      <c r="U10" s="5">
        <v>246.32</v>
      </c>
      <c r="V10" s="5">
        <v>246.32</v>
      </c>
      <c r="W10" s="5">
        <v>246.32</v>
      </c>
      <c r="X10" s="5">
        <v>246.32</v>
      </c>
      <c r="Y10" s="5">
        <v>246.32</v>
      </c>
      <c r="Z10" s="5">
        <v>246.32</v>
      </c>
      <c r="AA10" s="5">
        <v>246.32</v>
      </c>
      <c r="AB10" s="5">
        <v>246.32</v>
      </c>
      <c r="AC10" s="5">
        <v>246.32</v>
      </c>
      <c r="AD10" s="5">
        <v>246.32</v>
      </c>
      <c r="AE10" s="5">
        <v>246.32</v>
      </c>
      <c r="AF10" s="5">
        <v>246.32</v>
      </c>
      <c r="AG10" s="5">
        <v>246.32</v>
      </c>
      <c r="AH10" s="6">
        <f t="shared" si="4"/>
        <v>246.32</v>
      </c>
      <c r="AI10" s="14"/>
      <c r="AJ10" s="5"/>
      <c r="AK10" s="5">
        <f t="shared" si="5"/>
        <v>7635.9199999999955</v>
      </c>
      <c r="AL10" s="5">
        <f t="shared" si="0"/>
        <v>7882.2399999999952</v>
      </c>
      <c r="AM10" s="11">
        <f t="shared" si="1"/>
        <v>4433.7600000000048</v>
      </c>
      <c r="AN10" s="5">
        <f t="shared" si="6"/>
        <v>0</v>
      </c>
    </row>
    <row r="11" spans="1:40" x14ac:dyDescent="0.45">
      <c r="A11" s="25" t="s">
        <v>79</v>
      </c>
      <c r="B11" s="26">
        <v>32964</v>
      </c>
      <c r="C11" s="27">
        <v>50</v>
      </c>
      <c r="D11" s="4" t="s">
        <v>12</v>
      </c>
      <c r="E11" s="4" t="s">
        <v>13</v>
      </c>
      <c r="H11" s="24">
        <v>9350.5</v>
      </c>
      <c r="I11" s="5"/>
      <c r="J11" s="5"/>
      <c r="K11" s="5">
        <f t="shared" si="2"/>
        <v>9350.5</v>
      </c>
      <c r="L11" s="14"/>
      <c r="M11" s="19"/>
      <c r="P11" s="5">
        <f t="shared" si="3"/>
        <v>9350.5</v>
      </c>
      <c r="Q11" s="5"/>
      <c r="R11" s="5">
        <v>2945.41</v>
      </c>
      <c r="S11" s="5">
        <v>187.01</v>
      </c>
      <c r="T11" s="5">
        <v>187.01</v>
      </c>
      <c r="U11" s="5">
        <v>187.01</v>
      </c>
      <c r="V11" s="5">
        <v>187.01</v>
      </c>
      <c r="W11" s="5">
        <v>187.01</v>
      </c>
      <c r="X11" s="5">
        <v>187.01</v>
      </c>
      <c r="Y11" s="5">
        <v>187.01</v>
      </c>
      <c r="Z11" s="5">
        <v>187.01</v>
      </c>
      <c r="AA11" s="5">
        <v>187.01</v>
      </c>
      <c r="AB11" s="5">
        <v>187.01</v>
      </c>
      <c r="AC11" s="5">
        <v>187.01</v>
      </c>
      <c r="AD11" s="5">
        <v>187.01</v>
      </c>
      <c r="AE11" s="5">
        <v>187.01</v>
      </c>
      <c r="AF11" s="5">
        <v>187.01</v>
      </c>
      <c r="AG11" s="5">
        <v>187.01</v>
      </c>
      <c r="AH11" s="6">
        <f t="shared" si="4"/>
        <v>187.01</v>
      </c>
      <c r="AI11" s="14"/>
      <c r="AJ11" s="5"/>
      <c r="AK11" s="5">
        <f t="shared" si="5"/>
        <v>5750.5600000000031</v>
      </c>
      <c r="AL11" s="5">
        <f t="shared" si="0"/>
        <v>5937.5700000000033</v>
      </c>
      <c r="AM11" s="11">
        <f t="shared" si="1"/>
        <v>3412.9299999999967</v>
      </c>
      <c r="AN11" s="5">
        <f t="shared" si="6"/>
        <v>0</v>
      </c>
    </row>
    <row r="12" spans="1:40" x14ac:dyDescent="0.45">
      <c r="A12" s="25" t="s">
        <v>72</v>
      </c>
      <c r="B12" s="26">
        <v>33043</v>
      </c>
      <c r="C12" s="27">
        <v>50</v>
      </c>
      <c r="D12" s="4" t="s">
        <v>12</v>
      </c>
      <c r="E12" s="4" t="s">
        <v>13</v>
      </c>
      <c r="H12" s="24">
        <v>3960.64</v>
      </c>
      <c r="I12" s="5"/>
      <c r="J12" s="5"/>
      <c r="K12" s="5">
        <f t="shared" si="2"/>
        <v>3960.64</v>
      </c>
      <c r="L12" s="14"/>
      <c r="M12" s="19"/>
      <c r="P12" s="5">
        <f t="shared" si="3"/>
        <v>3960.64</v>
      </c>
      <c r="Q12" s="5"/>
      <c r="R12" s="5">
        <v>1234.3599999999999</v>
      </c>
      <c r="S12" s="5">
        <v>79.209999999999994</v>
      </c>
      <c r="T12" s="5">
        <v>79.209999999999994</v>
      </c>
      <c r="U12" s="5">
        <v>79.209999999999994</v>
      </c>
      <c r="V12" s="5">
        <v>79.209999999999994</v>
      </c>
      <c r="W12" s="5">
        <v>79.209999999999994</v>
      </c>
      <c r="X12" s="5">
        <v>79.209999999999994</v>
      </c>
      <c r="Y12" s="5">
        <v>79.209999999999994</v>
      </c>
      <c r="Z12" s="5">
        <v>79.209999999999994</v>
      </c>
      <c r="AA12" s="5">
        <v>79.209999999999994</v>
      </c>
      <c r="AB12" s="5">
        <v>79.209999999999994</v>
      </c>
      <c r="AC12" s="5">
        <v>79.209999999999994</v>
      </c>
      <c r="AD12" s="5">
        <v>79.209999999999994</v>
      </c>
      <c r="AE12" s="5">
        <v>79.209999999999994</v>
      </c>
      <c r="AF12" s="5">
        <v>79.209999999999994</v>
      </c>
      <c r="AG12" s="5">
        <v>79.209999999999994</v>
      </c>
      <c r="AH12" s="6">
        <f t="shared" si="4"/>
        <v>79.209999999999994</v>
      </c>
      <c r="AI12" s="14"/>
      <c r="AJ12" s="5"/>
      <c r="AK12" s="5">
        <f t="shared" si="5"/>
        <v>2422.5100000000002</v>
      </c>
      <c r="AL12" s="5">
        <f t="shared" si="0"/>
        <v>2501.7200000000003</v>
      </c>
      <c r="AM12" s="11">
        <f t="shared" si="1"/>
        <v>1458.9199999999996</v>
      </c>
      <c r="AN12" s="5">
        <f t="shared" si="6"/>
        <v>0</v>
      </c>
    </row>
    <row r="13" spans="1:40" x14ac:dyDescent="0.45">
      <c r="A13" s="25" t="s">
        <v>80</v>
      </c>
      <c r="B13" s="26">
        <v>33086</v>
      </c>
      <c r="C13" s="27">
        <v>50</v>
      </c>
      <c r="D13" s="4" t="s">
        <v>12</v>
      </c>
      <c r="E13" s="4" t="s">
        <v>13</v>
      </c>
      <c r="H13" s="24">
        <v>9940</v>
      </c>
      <c r="I13" s="5"/>
      <c r="J13" s="5"/>
      <c r="K13" s="5">
        <f t="shared" si="2"/>
        <v>9940</v>
      </c>
      <c r="L13" s="14"/>
      <c r="M13" s="19"/>
      <c r="P13" s="5">
        <f t="shared" si="3"/>
        <v>9940</v>
      </c>
      <c r="Q13" s="5"/>
      <c r="R13" s="5">
        <v>3064.83</v>
      </c>
      <c r="S13" s="5">
        <v>198.8</v>
      </c>
      <c r="T13" s="5">
        <v>198.8</v>
      </c>
      <c r="U13" s="5">
        <v>198.8</v>
      </c>
      <c r="V13" s="5">
        <v>198.8</v>
      </c>
      <c r="W13" s="5">
        <v>198.8</v>
      </c>
      <c r="X13" s="5">
        <v>198.8</v>
      </c>
      <c r="Y13" s="5">
        <v>198.8</v>
      </c>
      <c r="Z13" s="5">
        <v>198.8</v>
      </c>
      <c r="AA13" s="5">
        <v>198.8</v>
      </c>
      <c r="AB13" s="5">
        <v>198.8</v>
      </c>
      <c r="AC13" s="5">
        <v>198.8</v>
      </c>
      <c r="AD13" s="5">
        <v>198.8</v>
      </c>
      <c r="AE13" s="5">
        <v>198.8</v>
      </c>
      <c r="AF13" s="5">
        <v>198.8</v>
      </c>
      <c r="AG13" s="5">
        <v>198.8</v>
      </c>
      <c r="AH13" s="6">
        <f t="shared" si="4"/>
        <v>198.8</v>
      </c>
      <c r="AI13" s="14"/>
      <c r="AJ13" s="5"/>
      <c r="AK13" s="5">
        <f t="shared" si="5"/>
        <v>6046.8300000000027</v>
      </c>
      <c r="AL13" s="5">
        <f t="shared" si="0"/>
        <v>6245.6300000000028</v>
      </c>
      <c r="AM13" s="11">
        <f t="shared" si="1"/>
        <v>3694.3699999999972</v>
      </c>
      <c r="AN13" s="5">
        <f t="shared" si="6"/>
        <v>0</v>
      </c>
    </row>
    <row r="14" spans="1:40" x14ac:dyDescent="0.45">
      <c r="A14" s="25" t="s">
        <v>81</v>
      </c>
      <c r="B14" s="26">
        <v>33117</v>
      </c>
      <c r="C14" s="27">
        <v>50</v>
      </c>
      <c r="D14" s="4" t="s">
        <v>12</v>
      </c>
      <c r="E14" s="4" t="s">
        <v>13</v>
      </c>
      <c r="H14" s="24">
        <v>11485.2</v>
      </c>
      <c r="I14" s="5"/>
      <c r="J14" s="5"/>
      <c r="K14" s="5">
        <f t="shared" si="2"/>
        <v>11485.2</v>
      </c>
      <c r="L14" s="14"/>
      <c r="M14" s="19"/>
      <c r="P14" s="5">
        <f t="shared" si="3"/>
        <v>11485.2</v>
      </c>
      <c r="Q14" s="5"/>
      <c r="R14" s="5">
        <v>3522.07</v>
      </c>
      <c r="S14" s="5">
        <v>229.7</v>
      </c>
      <c r="T14" s="5">
        <v>229.7</v>
      </c>
      <c r="U14" s="5">
        <v>229.7</v>
      </c>
      <c r="V14" s="5">
        <v>229.7</v>
      </c>
      <c r="W14" s="5">
        <v>229.7</v>
      </c>
      <c r="X14" s="5">
        <v>229.7</v>
      </c>
      <c r="Y14" s="5">
        <v>229.7</v>
      </c>
      <c r="Z14" s="5">
        <v>229.7</v>
      </c>
      <c r="AA14" s="5">
        <v>229.7</v>
      </c>
      <c r="AB14" s="5">
        <v>229.7</v>
      </c>
      <c r="AC14" s="5">
        <v>229.7</v>
      </c>
      <c r="AD14" s="5">
        <v>229.7</v>
      </c>
      <c r="AE14" s="5">
        <v>229.7</v>
      </c>
      <c r="AF14" s="5">
        <v>229.7</v>
      </c>
      <c r="AG14" s="5">
        <v>229.7</v>
      </c>
      <c r="AH14" s="6">
        <f t="shared" si="4"/>
        <v>229.7</v>
      </c>
      <c r="AI14" s="14"/>
      <c r="AJ14" s="5"/>
      <c r="AK14" s="5">
        <f t="shared" si="5"/>
        <v>6967.5699999999979</v>
      </c>
      <c r="AL14" s="5">
        <f t="shared" si="0"/>
        <v>7197.2699999999977</v>
      </c>
      <c r="AM14" s="11">
        <f t="shared" si="1"/>
        <v>4287.930000000003</v>
      </c>
      <c r="AN14" s="5">
        <f t="shared" si="6"/>
        <v>0</v>
      </c>
    </row>
    <row r="15" spans="1:40" x14ac:dyDescent="0.45">
      <c r="A15" s="25" t="s">
        <v>82</v>
      </c>
      <c r="B15" s="26">
        <v>33178</v>
      </c>
      <c r="C15" s="27">
        <v>50</v>
      </c>
      <c r="D15" s="4" t="s">
        <v>12</v>
      </c>
      <c r="E15" s="4" t="s">
        <v>13</v>
      </c>
      <c r="H15" s="24">
        <v>4000</v>
      </c>
      <c r="I15" s="5"/>
      <c r="J15" s="5"/>
      <c r="K15" s="5">
        <f t="shared" si="2"/>
        <v>4000</v>
      </c>
      <c r="L15" s="14"/>
      <c r="M15" s="19"/>
      <c r="P15" s="5">
        <f t="shared" si="3"/>
        <v>4000</v>
      </c>
      <c r="Q15" s="5"/>
      <c r="R15" s="5">
        <v>1213.33</v>
      </c>
      <c r="S15" s="5">
        <v>80</v>
      </c>
      <c r="T15" s="5">
        <v>80</v>
      </c>
      <c r="U15" s="5">
        <v>80</v>
      </c>
      <c r="V15" s="5">
        <v>80</v>
      </c>
      <c r="W15" s="5">
        <v>80</v>
      </c>
      <c r="X15" s="5">
        <v>80</v>
      </c>
      <c r="Y15" s="5">
        <v>80</v>
      </c>
      <c r="Z15" s="5">
        <v>80</v>
      </c>
      <c r="AA15" s="5">
        <v>80</v>
      </c>
      <c r="AB15" s="5">
        <v>80</v>
      </c>
      <c r="AC15" s="5">
        <v>80</v>
      </c>
      <c r="AD15" s="5">
        <v>80</v>
      </c>
      <c r="AE15" s="5">
        <v>80</v>
      </c>
      <c r="AF15" s="5">
        <v>80</v>
      </c>
      <c r="AG15" s="5">
        <v>80</v>
      </c>
      <c r="AH15" s="6">
        <f t="shared" si="4"/>
        <v>80</v>
      </c>
      <c r="AI15" s="14"/>
      <c r="AJ15" s="5"/>
      <c r="AK15" s="5">
        <f t="shared" si="5"/>
        <v>2413.33</v>
      </c>
      <c r="AL15" s="5">
        <f t="shared" si="0"/>
        <v>2493.33</v>
      </c>
      <c r="AM15" s="11">
        <f t="shared" si="1"/>
        <v>1506.67</v>
      </c>
      <c r="AN15" s="5">
        <f t="shared" si="6"/>
        <v>0</v>
      </c>
    </row>
    <row r="16" spans="1:40" x14ac:dyDescent="0.45">
      <c r="A16" s="25" t="s">
        <v>67</v>
      </c>
      <c r="B16" s="26">
        <v>33420</v>
      </c>
      <c r="C16" s="27">
        <v>50</v>
      </c>
      <c r="D16" s="4" t="s">
        <v>12</v>
      </c>
      <c r="E16" s="4" t="s">
        <v>13</v>
      </c>
      <c r="H16" s="24">
        <v>20070</v>
      </c>
      <c r="I16" s="5"/>
      <c r="J16" s="5"/>
      <c r="K16" s="5">
        <f t="shared" ref="K16:K21" si="7">+H16+I16-J16</f>
        <v>20070</v>
      </c>
      <c r="L16" s="14"/>
      <c r="M16" s="19"/>
      <c r="P16" s="5">
        <f t="shared" ref="P16:P21" si="8">+K16</f>
        <v>20070</v>
      </c>
      <c r="Q16" s="5"/>
      <c r="R16" s="5">
        <v>5820.3</v>
      </c>
      <c r="S16" s="5">
        <v>401.4</v>
      </c>
      <c r="T16" s="5">
        <v>401.4</v>
      </c>
      <c r="U16" s="5">
        <v>401.4</v>
      </c>
      <c r="V16" s="5">
        <v>401.4</v>
      </c>
      <c r="W16" s="5">
        <v>401.4</v>
      </c>
      <c r="X16" s="5">
        <v>401.4</v>
      </c>
      <c r="Y16" s="5">
        <v>401.4</v>
      </c>
      <c r="Z16" s="5">
        <v>401.4</v>
      </c>
      <c r="AA16" s="5">
        <v>401.4</v>
      </c>
      <c r="AB16" s="5">
        <v>401.4</v>
      </c>
      <c r="AC16" s="5">
        <v>401.4</v>
      </c>
      <c r="AD16" s="5">
        <v>401.4</v>
      </c>
      <c r="AE16" s="5">
        <v>401.4</v>
      </c>
      <c r="AF16" s="5">
        <v>401.4</v>
      </c>
      <c r="AG16" s="5">
        <v>401.4</v>
      </c>
      <c r="AH16" s="6">
        <f t="shared" si="4"/>
        <v>401.4</v>
      </c>
      <c r="AI16" s="14"/>
      <c r="AJ16" s="5"/>
      <c r="AK16" s="5">
        <f t="shared" si="5"/>
        <v>11841.299999999996</v>
      </c>
      <c r="AL16" s="5">
        <f t="shared" si="0"/>
        <v>12242.699999999995</v>
      </c>
      <c r="AM16" s="11">
        <f t="shared" si="1"/>
        <v>7827.3000000000047</v>
      </c>
      <c r="AN16" s="5">
        <f t="shared" si="6"/>
        <v>0</v>
      </c>
    </row>
    <row r="17" spans="1:40" x14ac:dyDescent="0.45">
      <c r="A17" s="25" t="s">
        <v>83</v>
      </c>
      <c r="B17" s="26">
        <v>33663</v>
      </c>
      <c r="C17" s="27">
        <v>50</v>
      </c>
      <c r="D17" s="4" t="s">
        <v>12</v>
      </c>
      <c r="E17" s="4" t="s">
        <v>13</v>
      </c>
      <c r="H17" s="24">
        <v>4160</v>
      </c>
      <c r="I17" s="5"/>
      <c r="J17" s="5"/>
      <c r="K17" s="5">
        <f t="shared" si="7"/>
        <v>4160</v>
      </c>
      <c r="L17" s="14"/>
      <c r="M17" s="19"/>
      <c r="P17" s="5">
        <f t="shared" si="8"/>
        <v>4160</v>
      </c>
      <c r="Q17" s="5"/>
      <c r="R17" s="5">
        <v>1157.8699999999999</v>
      </c>
      <c r="S17" s="5">
        <v>83.2</v>
      </c>
      <c r="T17" s="5">
        <v>83.2</v>
      </c>
      <c r="U17" s="5">
        <v>83.2</v>
      </c>
      <c r="V17" s="5">
        <v>83.2</v>
      </c>
      <c r="W17" s="5">
        <v>83.2</v>
      </c>
      <c r="X17" s="5">
        <v>83.2</v>
      </c>
      <c r="Y17" s="5">
        <v>83.2</v>
      </c>
      <c r="Z17" s="5">
        <v>83.2</v>
      </c>
      <c r="AA17" s="5">
        <v>83.2</v>
      </c>
      <c r="AB17" s="5">
        <v>83.2</v>
      </c>
      <c r="AC17" s="5">
        <v>83.2</v>
      </c>
      <c r="AD17" s="5">
        <v>83.2</v>
      </c>
      <c r="AE17" s="5">
        <v>83.2</v>
      </c>
      <c r="AF17" s="5">
        <v>83.2</v>
      </c>
      <c r="AG17" s="5">
        <v>83.2</v>
      </c>
      <c r="AH17" s="6">
        <f t="shared" si="4"/>
        <v>83.2</v>
      </c>
      <c r="AI17" s="14"/>
      <c r="AJ17" s="5"/>
      <c r="AK17" s="5">
        <f t="shared" si="5"/>
        <v>2405.8699999999994</v>
      </c>
      <c r="AL17" s="5">
        <f t="shared" si="0"/>
        <v>2489.0699999999993</v>
      </c>
      <c r="AM17" s="11">
        <f t="shared" si="1"/>
        <v>1670.9300000000007</v>
      </c>
      <c r="AN17" s="5">
        <f t="shared" si="6"/>
        <v>0</v>
      </c>
    </row>
    <row r="18" spans="1:40" x14ac:dyDescent="0.45">
      <c r="A18" s="25" t="s">
        <v>84</v>
      </c>
      <c r="B18" s="26">
        <v>33724</v>
      </c>
      <c r="C18" s="27">
        <v>50</v>
      </c>
      <c r="D18" s="4" t="s">
        <v>12</v>
      </c>
      <c r="E18" s="4" t="s">
        <v>13</v>
      </c>
      <c r="H18" s="24">
        <v>30000</v>
      </c>
      <c r="I18" s="5"/>
      <c r="J18" s="5"/>
      <c r="K18" s="5">
        <f t="shared" si="7"/>
        <v>30000</v>
      </c>
      <c r="L18" s="14"/>
      <c r="M18" s="19"/>
      <c r="P18" s="5">
        <f t="shared" si="8"/>
        <v>30000</v>
      </c>
      <c r="Q18" s="5"/>
      <c r="R18" s="5">
        <v>8250</v>
      </c>
      <c r="S18" s="5">
        <v>600</v>
      </c>
      <c r="T18" s="5">
        <v>600</v>
      </c>
      <c r="U18" s="5">
        <v>600</v>
      </c>
      <c r="V18" s="5">
        <v>600</v>
      </c>
      <c r="W18" s="5">
        <v>600</v>
      </c>
      <c r="X18" s="5">
        <v>600</v>
      </c>
      <c r="Y18" s="5">
        <v>600</v>
      </c>
      <c r="Z18" s="5">
        <v>600</v>
      </c>
      <c r="AA18" s="5">
        <v>600</v>
      </c>
      <c r="AB18" s="5">
        <v>600</v>
      </c>
      <c r="AC18" s="5">
        <v>600</v>
      </c>
      <c r="AD18" s="5">
        <v>600</v>
      </c>
      <c r="AE18" s="5">
        <v>600</v>
      </c>
      <c r="AF18" s="5">
        <v>600</v>
      </c>
      <c r="AG18" s="5">
        <v>600</v>
      </c>
      <c r="AH18" s="6">
        <f t="shared" si="4"/>
        <v>600</v>
      </c>
      <c r="AI18" s="14"/>
      <c r="AJ18" s="5"/>
      <c r="AK18" s="5">
        <f t="shared" si="5"/>
        <v>17250</v>
      </c>
      <c r="AL18" s="5">
        <f t="shared" si="0"/>
        <v>17850</v>
      </c>
      <c r="AM18" s="11">
        <f t="shared" si="1"/>
        <v>12150</v>
      </c>
      <c r="AN18" s="5">
        <f t="shared" si="6"/>
        <v>0</v>
      </c>
    </row>
    <row r="19" spans="1:40" x14ac:dyDescent="0.45">
      <c r="A19" s="25" t="s">
        <v>85</v>
      </c>
      <c r="B19" s="26">
        <v>33755</v>
      </c>
      <c r="C19" s="27">
        <v>50</v>
      </c>
      <c r="D19" s="4" t="s">
        <v>12</v>
      </c>
      <c r="E19" s="4" t="s">
        <v>13</v>
      </c>
      <c r="H19" s="24">
        <v>3593</v>
      </c>
      <c r="I19" s="5"/>
      <c r="J19" s="5"/>
      <c r="K19" s="5">
        <f t="shared" si="7"/>
        <v>3593</v>
      </c>
      <c r="L19" s="14"/>
      <c r="M19" s="19"/>
      <c r="P19" s="5">
        <f t="shared" si="8"/>
        <v>3593</v>
      </c>
      <c r="Q19" s="5"/>
      <c r="R19" s="5">
        <v>982.09</v>
      </c>
      <c r="S19" s="5">
        <v>71.86</v>
      </c>
      <c r="T19" s="5">
        <v>71.86</v>
      </c>
      <c r="U19" s="5">
        <v>71.86</v>
      </c>
      <c r="V19" s="5">
        <v>71.86</v>
      </c>
      <c r="W19" s="5">
        <v>71.86</v>
      </c>
      <c r="X19" s="5">
        <v>71.86</v>
      </c>
      <c r="Y19" s="5">
        <v>71.86</v>
      </c>
      <c r="Z19" s="5">
        <v>71.86</v>
      </c>
      <c r="AA19" s="5">
        <v>71.86</v>
      </c>
      <c r="AB19" s="5">
        <v>71.86</v>
      </c>
      <c r="AC19" s="5">
        <v>71.86</v>
      </c>
      <c r="AD19" s="5">
        <v>71.86</v>
      </c>
      <c r="AE19" s="5">
        <v>71.86</v>
      </c>
      <c r="AF19" s="5">
        <v>71.86</v>
      </c>
      <c r="AG19" s="5">
        <v>71.86</v>
      </c>
      <c r="AH19" s="6">
        <f t="shared" si="4"/>
        <v>71.86</v>
      </c>
      <c r="AI19" s="14"/>
      <c r="AJ19" s="5"/>
      <c r="AK19" s="5">
        <f t="shared" si="5"/>
        <v>2059.9899999999989</v>
      </c>
      <c r="AL19" s="5">
        <f t="shared" si="0"/>
        <v>2131.849999999999</v>
      </c>
      <c r="AM19" s="11">
        <f t="shared" si="1"/>
        <v>1461.150000000001</v>
      </c>
      <c r="AN19" s="5">
        <f t="shared" si="6"/>
        <v>0</v>
      </c>
    </row>
    <row r="20" spans="1:40" x14ac:dyDescent="0.45">
      <c r="A20" s="25" t="s">
        <v>86</v>
      </c>
      <c r="B20" s="26">
        <v>33755</v>
      </c>
      <c r="C20" s="27">
        <v>50</v>
      </c>
      <c r="D20" s="4" t="s">
        <v>12</v>
      </c>
      <c r="E20" s="4" t="s">
        <v>13</v>
      </c>
      <c r="H20" s="24">
        <v>9925</v>
      </c>
      <c r="I20" s="5"/>
      <c r="J20" s="5"/>
      <c r="K20" s="5">
        <f t="shared" si="7"/>
        <v>9925</v>
      </c>
      <c r="L20" s="14"/>
      <c r="M20" s="19"/>
      <c r="P20" s="5">
        <f t="shared" si="8"/>
        <v>9925</v>
      </c>
      <c r="Q20" s="5"/>
      <c r="R20" s="5">
        <v>2712.83</v>
      </c>
      <c r="S20" s="5">
        <v>198.5</v>
      </c>
      <c r="T20" s="5">
        <v>198.5</v>
      </c>
      <c r="U20" s="5">
        <v>198.5</v>
      </c>
      <c r="V20" s="5">
        <v>198.5</v>
      </c>
      <c r="W20" s="5">
        <v>198.5</v>
      </c>
      <c r="X20" s="5">
        <v>198.5</v>
      </c>
      <c r="Y20" s="5">
        <v>198.5</v>
      </c>
      <c r="Z20" s="5">
        <v>198.5</v>
      </c>
      <c r="AA20" s="5">
        <v>198.5</v>
      </c>
      <c r="AB20" s="5">
        <v>198.5</v>
      </c>
      <c r="AC20" s="5">
        <v>198.5</v>
      </c>
      <c r="AD20" s="5">
        <v>198.5</v>
      </c>
      <c r="AE20" s="5">
        <v>198.5</v>
      </c>
      <c r="AF20" s="5">
        <v>198.5</v>
      </c>
      <c r="AG20" s="5">
        <v>198.5</v>
      </c>
      <c r="AH20" s="6">
        <f t="shared" si="4"/>
        <v>198.5</v>
      </c>
      <c r="AI20" s="14"/>
      <c r="AJ20" s="5"/>
      <c r="AK20" s="5">
        <f t="shared" si="5"/>
        <v>5690.33</v>
      </c>
      <c r="AL20" s="5">
        <f t="shared" si="0"/>
        <v>5888.83</v>
      </c>
      <c r="AM20" s="11">
        <f t="shared" si="1"/>
        <v>4036.17</v>
      </c>
      <c r="AN20" s="5">
        <f t="shared" si="6"/>
        <v>0</v>
      </c>
    </row>
    <row r="21" spans="1:40" x14ac:dyDescent="0.45">
      <c r="A21" s="25" t="s">
        <v>87</v>
      </c>
      <c r="B21" s="26">
        <v>33821</v>
      </c>
      <c r="C21" s="27">
        <v>50</v>
      </c>
      <c r="D21" s="4" t="s">
        <v>12</v>
      </c>
      <c r="E21" s="4" t="s">
        <v>13</v>
      </c>
      <c r="H21" s="24">
        <v>2730</v>
      </c>
      <c r="I21" s="5"/>
      <c r="J21" s="5"/>
      <c r="K21" s="5">
        <f t="shared" si="7"/>
        <v>2730</v>
      </c>
      <c r="L21" s="14"/>
      <c r="M21" s="19"/>
      <c r="P21" s="5">
        <f t="shared" si="8"/>
        <v>2730</v>
      </c>
      <c r="Q21" s="5"/>
      <c r="R21" s="5">
        <v>732.55</v>
      </c>
      <c r="S21" s="5">
        <v>54.6</v>
      </c>
      <c r="T21" s="5">
        <v>54.6</v>
      </c>
      <c r="U21" s="5">
        <v>54.6</v>
      </c>
      <c r="V21" s="5">
        <v>54.6</v>
      </c>
      <c r="W21" s="5">
        <v>54.6</v>
      </c>
      <c r="X21" s="5">
        <v>54.6</v>
      </c>
      <c r="Y21" s="5">
        <v>54.6</v>
      </c>
      <c r="Z21" s="5">
        <v>54.6</v>
      </c>
      <c r="AA21" s="5">
        <v>54.6</v>
      </c>
      <c r="AB21" s="5">
        <v>54.6</v>
      </c>
      <c r="AC21" s="5">
        <v>54.6</v>
      </c>
      <c r="AD21" s="5">
        <v>54.6</v>
      </c>
      <c r="AE21" s="5">
        <v>54.6</v>
      </c>
      <c r="AF21" s="5">
        <v>54.6</v>
      </c>
      <c r="AG21" s="5">
        <v>54.6</v>
      </c>
      <c r="AH21" s="6">
        <f t="shared" si="4"/>
        <v>54.6</v>
      </c>
      <c r="AI21" s="14"/>
      <c r="AJ21" s="5"/>
      <c r="AK21" s="5">
        <f t="shared" si="5"/>
        <v>1551.5499999999993</v>
      </c>
      <c r="AL21" s="5">
        <f t="shared" si="0"/>
        <v>1606.1499999999992</v>
      </c>
      <c r="AM21" s="11">
        <f t="shared" si="1"/>
        <v>1123.8500000000008</v>
      </c>
      <c r="AN21" s="5">
        <f t="shared" si="6"/>
        <v>0</v>
      </c>
    </row>
    <row r="22" spans="1:40" x14ac:dyDescent="0.45">
      <c r="A22" s="25" t="s">
        <v>88</v>
      </c>
      <c r="B22" s="26">
        <v>33827</v>
      </c>
      <c r="C22" s="27">
        <v>50</v>
      </c>
      <c r="D22" s="4" t="s">
        <v>12</v>
      </c>
      <c r="E22" s="4" t="s">
        <v>13</v>
      </c>
      <c r="H22" s="24">
        <v>5600</v>
      </c>
      <c r="I22" s="5"/>
      <c r="J22" s="5"/>
      <c r="K22" s="5">
        <f t="shared" si="2"/>
        <v>5600</v>
      </c>
      <c r="L22" s="14"/>
      <c r="M22" s="19"/>
      <c r="P22" s="5">
        <f t="shared" si="3"/>
        <v>5600</v>
      </c>
      <c r="Q22" s="5"/>
      <c r="R22" s="5">
        <v>1502.67</v>
      </c>
      <c r="S22" s="5">
        <v>112</v>
      </c>
      <c r="T22" s="5">
        <v>112</v>
      </c>
      <c r="U22" s="5">
        <v>112</v>
      </c>
      <c r="V22" s="5">
        <v>112</v>
      </c>
      <c r="W22" s="5">
        <v>112</v>
      </c>
      <c r="X22" s="5">
        <v>112</v>
      </c>
      <c r="Y22" s="5">
        <v>112</v>
      </c>
      <c r="Z22" s="5">
        <v>112</v>
      </c>
      <c r="AA22" s="5">
        <v>112</v>
      </c>
      <c r="AB22" s="5">
        <v>112</v>
      </c>
      <c r="AC22" s="5">
        <v>112</v>
      </c>
      <c r="AD22" s="5">
        <v>112</v>
      </c>
      <c r="AE22" s="5">
        <v>112</v>
      </c>
      <c r="AF22" s="5">
        <v>112</v>
      </c>
      <c r="AG22" s="5">
        <v>112</v>
      </c>
      <c r="AH22" s="6">
        <f t="shared" si="4"/>
        <v>112</v>
      </c>
      <c r="AI22" s="14"/>
      <c r="AJ22" s="5"/>
      <c r="AK22" s="5">
        <f t="shared" si="5"/>
        <v>3182.67</v>
      </c>
      <c r="AL22" s="5">
        <f t="shared" si="0"/>
        <v>3294.67</v>
      </c>
      <c r="AM22" s="11">
        <f t="shared" si="1"/>
        <v>2305.33</v>
      </c>
      <c r="AN22" s="5">
        <f t="shared" si="6"/>
        <v>0</v>
      </c>
    </row>
    <row r="23" spans="1:40" x14ac:dyDescent="0.45">
      <c r="A23" s="25" t="s">
        <v>89</v>
      </c>
      <c r="B23" s="26">
        <v>33847</v>
      </c>
      <c r="C23" s="27">
        <v>50</v>
      </c>
      <c r="D23" s="4" t="s">
        <v>12</v>
      </c>
      <c r="E23" s="4" t="s">
        <v>13</v>
      </c>
      <c r="H23" s="24">
        <v>13811</v>
      </c>
      <c r="I23" s="5"/>
      <c r="J23" s="5"/>
      <c r="K23" s="5">
        <f t="shared" ref="K23:K24" si="9">+H23+I23-J23</f>
        <v>13811</v>
      </c>
      <c r="L23" s="14"/>
      <c r="M23" s="19"/>
      <c r="P23" s="5">
        <f t="shared" ref="P23:P24" si="10">+K23</f>
        <v>13811</v>
      </c>
      <c r="Q23" s="5"/>
      <c r="R23" s="5">
        <v>3705.95</v>
      </c>
      <c r="S23" s="5">
        <v>276.22000000000003</v>
      </c>
      <c r="T23" s="5">
        <v>276.22000000000003</v>
      </c>
      <c r="U23" s="5">
        <v>276.22000000000003</v>
      </c>
      <c r="V23" s="5">
        <v>276.22000000000003</v>
      </c>
      <c r="W23" s="5">
        <v>276.22000000000003</v>
      </c>
      <c r="X23" s="5">
        <v>276.22000000000003</v>
      </c>
      <c r="Y23" s="5">
        <v>276.22000000000003</v>
      </c>
      <c r="Z23" s="5">
        <v>276.22000000000003</v>
      </c>
      <c r="AA23" s="5">
        <v>276.22000000000003</v>
      </c>
      <c r="AB23" s="5">
        <v>276.22000000000003</v>
      </c>
      <c r="AC23" s="5">
        <v>276.22000000000003</v>
      </c>
      <c r="AD23" s="5">
        <v>276.22000000000003</v>
      </c>
      <c r="AE23" s="5">
        <v>276.22000000000003</v>
      </c>
      <c r="AF23" s="5">
        <v>276.22000000000003</v>
      </c>
      <c r="AG23" s="5">
        <v>276.22000000000003</v>
      </c>
      <c r="AH23" s="6">
        <f t="shared" si="4"/>
        <v>276.22000000000003</v>
      </c>
      <c r="AI23" s="14"/>
      <c r="AJ23" s="5"/>
      <c r="AK23" s="5">
        <f t="shared" si="5"/>
        <v>7849.2500000000036</v>
      </c>
      <c r="AL23" s="5">
        <f t="shared" si="0"/>
        <v>8125.4700000000039</v>
      </c>
      <c r="AM23" s="11">
        <f t="shared" si="1"/>
        <v>5685.5299999999961</v>
      </c>
      <c r="AN23" s="5">
        <f t="shared" si="6"/>
        <v>0</v>
      </c>
    </row>
    <row r="24" spans="1:40" x14ac:dyDescent="0.45">
      <c r="A24" s="25" t="s">
        <v>90</v>
      </c>
      <c r="B24" s="26">
        <v>33877</v>
      </c>
      <c r="C24" s="27">
        <v>50</v>
      </c>
      <c r="D24" s="4" t="s">
        <v>12</v>
      </c>
      <c r="E24" s="4" t="s">
        <v>13</v>
      </c>
      <c r="H24" s="24">
        <v>24215</v>
      </c>
      <c r="I24" s="5"/>
      <c r="J24" s="5"/>
      <c r="K24" s="5">
        <f t="shared" si="9"/>
        <v>24215</v>
      </c>
      <c r="L24" s="14"/>
      <c r="M24" s="19"/>
      <c r="P24" s="5">
        <f t="shared" si="10"/>
        <v>24215</v>
      </c>
      <c r="Q24" s="5"/>
      <c r="R24" s="5">
        <v>6457.33</v>
      </c>
      <c r="S24" s="5">
        <v>484.3</v>
      </c>
      <c r="T24" s="5">
        <v>484.3</v>
      </c>
      <c r="U24" s="5">
        <v>484.3</v>
      </c>
      <c r="V24" s="5">
        <v>484.3</v>
      </c>
      <c r="W24" s="5">
        <v>484.3</v>
      </c>
      <c r="X24" s="5">
        <v>484.3</v>
      </c>
      <c r="Y24" s="5">
        <v>484.3</v>
      </c>
      <c r="Z24" s="5">
        <v>484.3</v>
      </c>
      <c r="AA24" s="5">
        <v>484.3</v>
      </c>
      <c r="AB24" s="5">
        <v>484.3</v>
      </c>
      <c r="AC24" s="5">
        <v>484.3</v>
      </c>
      <c r="AD24" s="5">
        <v>484.3</v>
      </c>
      <c r="AE24" s="5">
        <v>484.3</v>
      </c>
      <c r="AF24" s="5">
        <v>484.3</v>
      </c>
      <c r="AG24" s="5">
        <v>484.3</v>
      </c>
      <c r="AH24" s="6">
        <f t="shared" si="4"/>
        <v>484.3</v>
      </c>
      <c r="AI24" s="14"/>
      <c r="AJ24" s="5"/>
      <c r="AK24" s="5">
        <f t="shared" si="5"/>
        <v>13721.829999999993</v>
      </c>
      <c r="AL24" s="5">
        <f t="shared" si="0"/>
        <v>14206.129999999992</v>
      </c>
      <c r="AM24" s="11">
        <f t="shared" si="1"/>
        <v>10008.870000000008</v>
      </c>
      <c r="AN24" s="5">
        <f t="shared" si="6"/>
        <v>0</v>
      </c>
    </row>
    <row r="25" spans="1:40" x14ac:dyDescent="0.45">
      <c r="A25" s="25" t="s">
        <v>91</v>
      </c>
      <c r="B25" s="26">
        <v>33877</v>
      </c>
      <c r="C25" s="27">
        <v>50</v>
      </c>
      <c r="D25" s="4" t="s">
        <v>12</v>
      </c>
      <c r="E25" s="4" t="s">
        <v>13</v>
      </c>
      <c r="H25" s="24">
        <v>1020</v>
      </c>
      <c r="I25" s="5"/>
      <c r="J25" s="5"/>
      <c r="K25" s="5">
        <f t="shared" si="2"/>
        <v>1020</v>
      </c>
      <c r="L25" s="14"/>
      <c r="M25" s="19"/>
      <c r="P25" s="5">
        <f t="shared" si="3"/>
        <v>1020</v>
      </c>
      <c r="Q25" s="5"/>
      <c r="R25" s="5">
        <v>272</v>
      </c>
      <c r="S25" s="5">
        <v>20.399999999999999</v>
      </c>
      <c r="T25" s="5">
        <v>20.399999999999999</v>
      </c>
      <c r="U25" s="5">
        <v>20.399999999999999</v>
      </c>
      <c r="V25" s="5">
        <v>20.399999999999999</v>
      </c>
      <c r="W25" s="5">
        <v>20.399999999999999</v>
      </c>
      <c r="X25" s="5">
        <v>20.399999999999999</v>
      </c>
      <c r="Y25" s="5">
        <v>20.399999999999999</v>
      </c>
      <c r="Z25" s="5">
        <v>20.399999999999999</v>
      </c>
      <c r="AA25" s="5">
        <v>20.399999999999999</v>
      </c>
      <c r="AB25" s="5">
        <v>20.399999999999999</v>
      </c>
      <c r="AC25" s="5">
        <v>20.399999999999999</v>
      </c>
      <c r="AD25" s="5">
        <v>20.399999999999999</v>
      </c>
      <c r="AE25" s="5">
        <v>20.399999999999999</v>
      </c>
      <c r="AF25" s="5">
        <v>20.399999999999999</v>
      </c>
      <c r="AG25" s="5">
        <v>20.399999999999999</v>
      </c>
      <c r="AH25" s="6">
        <f t="shared" si="4"/>
        <v>20.399999999999999</v>
      </c>
      <c r="AI25" s="14"/>
      <c r="AJ25" s="5"/>
      <c r="AK25" s="5">
        <f t="shared" si="5"/>
        <v>577.99999999999966</v>
      </c>
      <c r="AL25" s="5">
        <f t="shared" si="0"/>
        <v>598.39999999999964</v>
      </c>
      <c r="AM25" s="11">
        <f t="shared" si="1"/>
        <v>421.60000000000036</v>
      </c>
      <c r="AN25" s="5">
        <f t="shared" si="6"/>
        <v>0</v>
      </c>
    </row>
    <row r="26" spans="1:40" x14ac:dyDescent="0.45">
      <c r="A26" s="25" t="s">
        <v>92</v>
      </c>
      <c r="B26" s="26">
        <v>33883</v>
      </c>
      <c r="C26" s="27">
        <v>50</v>
      </c>
      <c r="D26" s="4" t="s">
        <v>12</v>
      </c>
      <c r="E26" s="4" t="s">
        <v>13</v>
      </c>
      <c r="H26" s="24">
        <v>1500</v>
      </c>
      <c r="I26" s="5"/>
      <c r="J26" s="5"/>
      <c r="K26" s="5">
        <f t="shared" si="2"/>
        <v>1500</v>
      </c>
      <c r="L26" s="14"/>
      <c r="M26" s="19"/>
      <c r="P26" s="5">
        <f t="shared" si="3"/>
        <v>1500</v>
      </c>
      <c r="Q26" s="5"/>
      <c r="R26" s="5">
        <v>397.5</v>
      </c>
      <c r="S26" s="5">
        <v>30</v>
      </c>
      <c r="T26" s="5">
        <v>30</v>
      </c>
      <c r="U26" s="5">
        <v>30</v>
      </c>
      <c r="V26" s="5">
        <v>30</v>
      </c>
      <c r="W26" s="5">
        <v>30</v>
      </c>
      <c r="X26" s="5">
        <v>30</v>
      </c>
      <c r="Y26" s="5">
        <v>30</v>
      </c>
      <c r="Z26" s="5">
        <v>30</v>
      </c>
      <c r="AA26" s="5">
        <v>30</v>
      </c>
      <c r="AB26" s="5">
        <v>30</v>
      </c>
      <c r="AC26" s="5">
        <v>30</v>
      </c>
      <c r="AD26" s="5">
        <v>30</v>
      </c>
      <c r="AE26" s="5">
        <v>30</v>
      </c>
      <c r="AF26" s="5">
        <v>30</v>
      </c>
      <c r="AG26" s="5">
        <v>30</v>
      </c>
      <c r="AH26" s="6">
        <f t="shared" si="4"/>
        <v>30</v>
      </c>
      <c r="AI26" s="14"/>
      <c r="AJ26" s="5"/>
      <c r="AK26" s="5">
        <f t="shared" si="5"/>
        <v>847.5</v>
      </c>
      <c r="AL26" s="5">
        <f t="shared" si="0"/>
        <v>877.5</v>
      </c>
      <c r="AM26" s="11">
        <f t="shared" si="1"/>
        <v>622.5</v>
      </c>
      <c r="AN26" s="5">
        <f t="shared" si="6"/>
        <v>0</v>
      </c>
    </row>
    <row r="27" spans="1:40" x14ac:dyDescent="0.45">
      <c r="A27" s="25" t="s">
        <v>93</v>
      </c>
      <c r="B27" s="26">
        <v>34059</v>
      </c>
      <c r="C27" s="27">
        <v>50</v>
      </c>
      <c r="D27" s="4" t="s">
        <v>12</v>
      </c>
      <c r="E27" s="4" t="s">
        <v>13</v>
      </c>
      <c r="H27" s="24">
        <v>4000</v>
      </c>
      <c r="I27" s="5"/>
      <c r="J27" s="5"/>
      <c r="K27" s="5">
        <f t="shared" si="2"/>
        <v>4000</v>
      </c>
      <c r="L27" s="14"/>
      <c r="M27" s="19"/>
      <c r="P27" s="5">
        <f t="shared" si="3"/>
        <v>4000</v>
      </c>
      <c r="Q27" s="5"/>
      <c r="R27" s="5">
        <v>1026.67</v>
      </c>
      <c r="S27" s="5">
        <v>80</v>
      </c>
      <c r="T27" s="5">
        <v>80</v>
      </c>
      <c r="U27" s="5">
        <v>80</v>
      </c>
      <c r="V27" s="5">
        <v>80</v>
      </c>
      <c r="W27" s="5">
        <v>80</v>
      </c>
      <c r="X27" s="5">
        <v>80</v>
      </c>
      <c r="Y27" s="5">
        <v>80</v>
      </c>
      <c r="Z27" s="5">
        <v>80</v>
      </c>
      <c r="AA27" s="5">
        <v>80</v>
      </c>
      <c r="AB27" s="5">
        <v>80</v>
      </c>
      <c r="AC27" s="5">
        <v>80</v>
      </c>
      <c r="AD27" s="5">
        <v>80</v>
      </c>
      <c r="AE27" s="5">
        <v>80</v>
      </c>
      <c r="AF27" s="5">
        <v>80</v>
      </c>
      <c r="AG27" s="5">
        <v>80</v>
      </c>
      <c r="AH27" s="6">
        <f t="shared" si="4"/>
        <v>80</v>
      </c>
      <c r="AI27" s="14"/>
      <c r="AJ27" s="5"/>
      <c r="AK27" s="5">
        <f t="shared" si="5"/>
        <v>2226.67</v>
      </c>
      <c r="AL27" s="5">
        <f t="shared" si="0"/>
        <v>2306.67</v>
      </c>
      <c r="AM27" s="11">
        <f t="shared" si="1"/>
        <v>1693.33</v>
      </c>
      <c r="AN27" s="5">
        <f t="shared" si="6"/>
        <v>0</v>
      </c>
    </row>
    <row r="28" spans="1:40" x14ac:dyDescent="0.45">
      <c r="A28" s="25" t="s">
        <v>94</v>
      </c>
      <c r="B28" s="26">
        <v>34059</v>
      </c>
      <c r="C28" s="27">
        <v>50</v>
      </c>
      <c r="D28" s="4" t="s">
        <v>12</v>
      </c>
      <c r="E28" s="4" t="s">
        <v>13</v>
      </c>
      <c r="H28" s="24">
        <v>700</v>
      </c>
      <c r="I28" s="5"/>
      <c r="J28" s="5"/>
      <c r="K28" s="5">
        <f t="shared" si="2"/>
        <v>700</v>
      </c>
      <c r="L28" s="14"/>
      <c r="M28" s="19"/>
      <c r="P28" s="5">
        <f t="shared" si="3"/>
        <v>700</v>
      </c>
      <c r="Q28" s="5"/>
      <c r="R28" s="5">
        <v>179.67</v>
      </c>
      <c r="S28" s="5">
        <v>14</v>
      </c>
      <c r="T28" s="5">
        <v>14</v>
      </c>
      <c r="U28" s="5">
        <v>14</v>
      </c>
      <c r="V28" s="5">
        <v>14</v>
      </c>
      <c r="W28" s="5">
        <v>14</v>
      </c>
      <c r="X28" s="5">
        <v>14</v>
      </c>
      <c r="Y28" s="5">
        <v>14</v>
      </c>
      <c r="Z28" s="5">
        <v>14</v>
      </c>
      <c r="AA28" s="5">
        <v>14</v>
      </c>
      <c r="AB28" s="5">
        <v>14</v>
      </c>
      <c r="AC28" s="5">
        <v>14</v>
      </c>
      <c r="AD28" s="5">
        <v>14</v>
      </c>
      <c r="AE28" s="5">
        <v>14</v>
      </c>
      <c r="AF28" s="5">
        <v>14</v>
      </c>
      <c r="AG28" s="5">
        <v>14</v>
      </c>
      <c r="AH28" s="6">
        <f t="shared" si="4"/>
        <v>14</v>
      </c>
      <c r="AI28" s="14"/>
      <c r="AJ28" s="5"/>
      <c r="AK28" s="5">
        <f t="shared" si="5"/>
        <v>389.66999999999996</v>
      </c>
      <c r="AL28" s="5">
        <f t="shared" si="0"/>
        <v>403.66999999999996</v>
      </c>
      <c r="AM28" s="11">
        <f t="shared" si="1"/>
        <v>296.33000000000004</v>
      </c>
      <c r="AN28" s="5">
        <f t="shared" si="6"/>
        <v>0</v>
      </c>
    </row>
    <row r="29" spans="1:40" x14ac:dyDescent="0.45">
      <c r="A29" s="25" t="s">
        <v>95</v>
      </c>
      <c r="B29" s="26">
        <v>34151</v>
      </c>
      <c r="C29" s="27">
        <v>50</v>
      </c>
      <c r="D29" s="4" t="s">
        <v>12</v>
      </c>
      <c r="E29" s="4" t="s">
        <v>13</v>
      </c>
      <c r="H29" s="24">
        <v>626904.68000000005</v>
      </c>
      <c r="I29" s="5"/>
      <c r="J29" s="5"/>
      <c r="K29" s="5">
        <f t="shared" si="2"/>
        <v>626904.68000000005</v>
      </c>
      <c r="L29" s="14"/>
      <c r="M29" s="19"/>
      <c r="P29" s="5">
        <f t="shared" si="3"/>
        <v>626904.68000000005</v>
      </c>
      <c r="Q29" s="5"/>
      <c r="R29" s="5">
        <v>156726.13</v>
      </c>
      <c r="S29" s="5">
        <v>12538.09</v>
      </c>
      <c r="T29" s="5">
        <v>12538.09</v>
      </c>
      <c r="U29" s="5">
        <v>12538.09</v>
      </c>
      <c r="V29" s="5">
        <v>12538.09</v>
      </c>
      <c r="W29" s="5">
        <v>12538.09</v>
      </c>
      <c r="X29" s="5">
        <v>12538.09</v>
      </c>
      <c r="Y29" s="5">
        <v>12538.09</v>
      </c>
      <c r="Z29" s="5">
        <v>12538.09</v>
      </c>
      <c r="AA29" s="5">
        <v>12538.09</v>
      </c>
      <c r="AB29" s="5">
        <v>12538.09</v>
      </c>
      <c r="AC29" s="5">
        <v>12538.09</v>
      </c>
      <c r="AD29" s="5">
        <v>12538.09</v>
      </c>
      <c r="AE29" s="5">
        <v>12538.09</v>
      </c>
      <c r="AF29" s="5">
        <v>12538.09</v>
      </c>
      <c r="AG29" s="5">
        <v>12538.09</v>
      </c>
      <c r="AH29" s="6">
        <f t="shared" si="4"/>
        <v>12538.09</v>
      </c>
      <c r="AI29" s="14"/>
      <c r="AJ29" s="5"/>
      <c r="AK29" s="5">
        <f t="shared" si="5"/>
        <v>344797.48000000016</v>
      </c>
      <c r="AL29" s="5">
        <f t="shared" si="0"/>
        <v>357335.57000000018</v>
      </c>
      <c r="AM29" s="11">
        <f t="shared" si="1"/>
        <v>269569.10999999987</v>
      </c>
      <c r="AN29" s="5">
        <f t="shared" si="6"/>
        <v>0</v>
      </c>
    </row>
    <row r="30" spans="1:40" x14ac:dyDescent="0.45">
      <c r="A30" s="25"/>
      <c r="B30" s="26"/>
      <c r="C30" s="27"/>
      <c r="D30" s="4" t="s">
        <v>12</v>
      </c>
      <c r="E30" s="4" t="s">
        <v>13</v>
      </c>
      <c r="H30" s="24"/>
      <c r="I30" s="5"/>
      <c r="J30" s="5"/>
      <c r="K30" s="5">
        <f t="shared" si="2"/>
        <v>0</v>
      </c>
      <c r="L30" s="14"/>
      <c r="M30" s="19"/>
      <c r="P30" s="5">
        <f t="shared" si="3"/>
        <v>0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>
        <v>0</v>
      </c>
      <c r="AH30" s="6">
        <f t="shared" si="4"/>
        <v>0</v>
      </c>
      <c r="AI30" s="14"/>
      <c r="AJ30" s="5"/>
      <c r="AK30" s="5">
        <f t="shared" si="5"/>
        <v>0</v>
      </c>
      <c r="AL30" s="5">
        <f t="shared" si="0"/>
        <v>0</v>
      </c>
      <c r="AM30" s="11">
        <f t="shared" si="1"/>
        <v>0</v>
      </c>
      <c r="AN30" s="5">
        <f t="shared" si="6"/>
        <v>0</v>
      </c>
    </row>
    <row r="31" spans="1:40" s="3" customFormat="1" x14ac:dyDescent="0.45">
      <c r="A31" s="3" t="str">
        <f>+A3</f>
        <v>WATER DISTRIBUTION MAINS # 109</v>
      </c>
      <c r="B31" s="4"/>
      <c r="C31" s="2"/>
      <c r="D31" s="8"/>
      <c r="E31" s="8"/>
      <c r="H31" s="9">
        <f>SUM(H4:H30)</f>
        <v>904811.18</v>
      </c>
      <c r="I31" s="9">
        <f>SUM(I4:I30)</f>
        <v>0</v>
      </c>
      <c r="J31" s="9">
        <f>SUM(J4:J30)</f>
        <v>0</v>
      </c>
      <c r="K31" s="12">
        <f>SUM(K4:K30)</f>
        <v>904811.18</v>
      </c>
      <c r="L31" s="16">
        <f>SUM(L4:L30)</f>
        <v>0</v>
      </c>
      <c r="M31" s="20"/>
      <c r="P31" s="9">
        <f>SUM(P4:P30)</f>
        <v>904811.18</v>
      </c>
      <c r="R31" s="15">
        <f t="shared" ref="R31:AI31" si="11">SUM(R4:R30)</f>
        <v>241540.57</v>
      </c>
      <c r="S31" s="15">
        <f t="shared" si="11"/>
        <v>18096.21</v>
      </c>
      <c r="T31" s="15">
        <f t="shared" si="11"/>
        <v>18096.21</v>
      </c>
      <c r="U31" s="15">
        <f t="shared" si="11"/>
        <v>18096.21</v>
      </c>
      <c r="V31" s="15">
        <f t="shared" si="11"/>
        <v>18096.21</v>
      </c>
      <c r="W31" s="15">
        <f t="shared" si="11"/>
        <v>18096.21</v>
      </c>
      <c r="X31" s="15">
        <f t="shared" si="11"/>
        <v>18096.21</v>
      </c>
      <c r="Y31" s="15">
        <f t="shared" si="11"/>
        <v>18096.21</v>
      </c>
      <c r="Z31" s="15">
        <f t="shared" si="11"/>
        <v>18096.21</v>
      </c>
      <c r="AA31" s="15">
        <f t="shared" si="11"/>
        <v>18096.21</v>
      </c>
      <c r="AB31" s="15">
        <f t="shared" si="11"/>
        <v>18096.21</v>
      </c>
      <c r="AC31" s="15">
        <f t="shared" si="11"/>
        <v>18096.21</v>
      </c>
      <c r="AD31" s="15">
        <f t="shared" si="11"/>
        <v>18096.21</v>
      </c>
      <c r="AE31" s="15">
        <f t="shared" si="11"/>
        <v>18096.21</v>
      </c>
      <c r="AF31" s="15">
        <f t="shared" ref="AF31" si="12">SUM(AF4:AF30)</f>
        <v>18096.21</v>
      </c>
      <c r="AG31" s="15">
        <f t="shared" ref="AG31:AH31" si="13">SUM(AG4:AG30)</f>
        <v>18096.21</v>
      </c>
      <c r="AH31" s="16">
        <f t="shared" si="13"/>
        <v>18096.21</v>
      </c>
      <c r="AI31" s="16">
        <f t="shared" si="11"/>
        <v>0</v>
      </c>
      <c r="AJ31" s="9"/>
      <c r="AK31" s="9">
        <f>SUM(AK4:AK30)</f>
        <v>512983.72000000009</v>
      </c>
      <c r="AL31" s="9">
        <f>SUM(AL4:AL30)</f>
        <v>531079.93000000017</v>
      </c>
      <c r="AM31" s="9">
        <f>SUM(AM4:AM30)</f>
        <v>373731.24999999988</v>
      </c>
      <c r="AN31" s="9">
        <f>SUM(AN4:AN30)</f>
        <v>0</v>
      </c>
    </row>
    <row r="32" spans="1:40" x14ac:dyDescent="0.45">
      <c r="H32" s="5"/>
      <c r="I32" s="5"/>
      <c r="J32" s="5"/>
      <c r="K32" s="5">
        <f>+H31+I31-J31-K31</f>
        <v>0</v>
      </c>
      <c r="M32" s="18"/>
      <c r="P32" s="5"/>
      <c r="R32" s="42">
        <f>SUM(R31:AC31)</f>
        <v>440598.88000000018</v>
      </c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J32" s="5"/>
      <c r="AK32" s="5"/>
      <c r="AL32" s="5"/>
    </row>
    <row r="33" spans="8:38" x14ac:dyDescent="0.45">
      <c r="H33" s="5"/>
      <c r="I33" s="5"/>
      <c r="J33" s="5"/>
      <c r="K33" s="5"/>
      <c r="M33" s="18"/>
      <c r="P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J33" s="5"/>
      <c r="AK33" s="5"/>
      <c r="AL33" s="5"/>
    </row>
    <row r="34" spans="8:38" x14ac:dyDescent="0.45">
      <c r="H34" s="5"/>
      <c r="I34" s="5"/>
      <c r="J34" s="5"/>
      <c r="K34" s="5"/>
      <c r="M34" s="18"/>
      <c r="P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J34" s="5"/>
      <c r="AK34" s="5"/>
      <c r="AL34" s="5"/>
    </row>
    <row r="35" spans="8:38" x14ac:dyDescent="0.45">
      <c r="H35" s="5"/>
      <c r="I35" s="5"/>
      <c r="J35" s="5"/>
      <c r="K35" s="5"/>
      <c r="M35" s="18"/>
      <c r="P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J35" s="5"/>
      <c r="AK35" s="5"/>
      <c r="AL35" s="5"/>
    </row>
    <row r="36" spans="8:38" x14ac:dyDescent="0.45">
      <c r="H36" s="5"/>
      <c r="I36" s="5"/>
      <c r="J36" s="5"/>
      <c r="K36" s="5"/>
      <c r="M36" s="18"/>
      <c r="P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J36" s="5"/>
      <c r="AK36" s="5"/>
      <c r="AL36" s="5"/>
    </row>
    <row r="37" spans="8:38" x14ac:dyDescent="0.45">
      <c r="H37" s="5"/>
      <c r="I37" s="5"/>
      <c r="J37" s="5"/>
      <c r="K37" s="5"/>
      <c r="M37" s="18"/>
      <c r="P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J37" s="5"/>
      <c r="AK37" s="5"/>
      <c r="AL37" s="5"/>
    </row>
    <row r="38" spans="8:38" x14ac:dyDescent="0.45">
      <c r="H38" s="5"/>
      <c r="I38" s="5"/>
      <c r="J38" s="5"/>
      <c r="K38" s="5"/>
      <c r="M38" s="18"/>
      <c r="P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J38" s="5"/>
      <c r="AK38" s="5"/>
      <c r="AL38" s="5"/>
    </row>
    <row r="39" spans="8:38" x14ac:dyDescent="0.45">
      <c r="H39" s="5"/>
      <c r="I39" s="5"/>
      <c r="J39" s="5"/>
      <c r="K39" s="5"/>
      <c r="M39" s="18"/>
      <c r="P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J39" s="5"/>
      <c r="AK39" s="5"/>
      <c r="AL39" s="5"/>
    </row>
    <row r="40" spans="8:38" x14ac:dyDescent="0.45">
      <c r="H40" s="5"/>
      <c r="I40" s="5"/>
      <c r="J40" s="5"/>
      <c r="K40" s="5"/>
      <c r="M40" s="18"/>
      <c r="P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J40" s="5"/>
      <c r="AK40" s="5"/>
      <c r="AL40" s="5"/>
    </row>
    <row r="41" spans="8:38" x14ac:dyDescent="0.45">
      <c r="H41" s="5"/>
      <c r="I41" s="5"/>
      <c r="J41" s="5"/>
      <c r="K41" s="5"/>
      <c r="M41" s="18"/>
      <c r="P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J41" s="5"/>
      <c r="AK41" s="5"/>
      <c r="AL41" s="5"/>
    </row>
    <row r="42" spans="8:38" x14ac:dyDescent="0.45">
      <c r="H42" s="5"/>
      <c r="I42" s="5"/>
      <c r="J42" s="5"/>
      <c r="K42" s="5"/>
      <c r="M42" s="18"/>
      <c r="P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J42" s="5"/>
      <c r="AK42" s="5"/>
      <c r="AL42" s="5"/>
    </row>
    <row r="43" spans="8:38" x14ac:dyDescent="0.45">
      <c r="H43" s="5"/>
      <c r="I43" s="5"/>
      <c r="J43" s="5"/>
      <c r="K43" s="5"/>
      <c r="M43" s="18"/>
      <c r="P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J43" s="5"/>
      <c r="AK43" s="5"/>
      <c r="AL43" s="5"/>
    </row>
    <row r="44" spans="8:38" x14ac:dyDescent="0.45">
      <c r="H44" s="5"/>
      <c r="I44" s="5"/>
      <c r="J44" s="5"/>
      <c r="K44" s="5"/>
      <c r="M44" s="18"/>
      <c r="P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J44" s="5"/>
      <c r="AK44" s="5"/>
      <c r="AL44" s="5"/>
    </row>
    <row r="45" spans="8:38" x14ac:dyDescent="0.45">
      <c r="H45" s="5"/>
      <c r="I45" s="5"/>
      <c r="J45" s="5"/>
      <c r="K45" s="5"/>
      <c r="M45" s="18"/>
      <c r="P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J45" s="5"/>
      <c r="AK45" s="5"/>
      <c r="AL45" s="5"/>
    </row>
    <row r="46" spans="8:38" x14ac:dyDescent="0.45">
      <c r="H46" s="5"/>
      <c r="I46" s="5"/>
      <c r="J46" s="5"/>
      <c r="K46" s="5"/>
      <c r="M46" s="18"/>
      <c r="P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J46" s="5"/>
      <c r="AK46" s="5"/>
      <c r="AL46" s="5"/>
    </row>
    <row r="47" spans="8:38" x14ac:dyDescent="0.45">
      <c r="H47" s="5"/>
      <c r="I47" s="5"/>
      <c r="J47" s="5"/>
      <c r="K47" s="5"/>
      <c r="M47" s="18"/>
      <c r="P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J47" s="5"/>
      <c r="AK47" s="5"/>
      <c r="AL47" s="5"/>
    </row>
    <row r="48" spans="8:38" x14ac:dyDescent="0.45">
      <c r="H48" s="5"/>
      <c r="I48" s="5"/>
      <c r="J48" s="5"/>
      <c r="K48" s="5"/>
      <c r="M48" s="18"/>
      <c r="P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J48" s="5"/>
      <c r="AK48" s="5"/>
      <c r="AL48" s="5"/>
    </row>
    <row r="49" spans="8:38" x14ac:dyDescent="0.45">
      <c r="H49" s="5"/>
      <c r="I49" s="5"/>
      <c r="J49" s="5"/>
      <c r="K49" s="5"/>
      <c r="M49" s="18"/>
      <c r="P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J49" s="5"/>
      <c r="AK49" s="5"/>
      <c r="AL49" s="5"/>
    </row>
    <row r="50" spans="8:38" x14ac:dyDescent="0.45">
      <c r="H50" s="5"/>
      <c r="I50" s="5"/>
      <c r="J50" s="5"/>
      <c r="K50" s="5"/>
      <c r="M50" s="18"/>
      <c r="P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J50" s="5"/>
      <c r="AK50" s="5"/>
      <c r="AL50" s="5"/>
    </row>
    <row r="51" spans="8:38" x14ac:dyDescent="0.45">
      <c r="H51" s="5"/>
      <c r="I51" s="5"/>
      <c r="J51" s="5"/>
      <c r="K51" s="5"/>
      <c r="M51" s="18"/>
      <c r="P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J51" s="5"/>
      <c r="AK51" s="5"/>
      <c r="AL51" s="5"/>
    </row>
    <row r="52" spans="8:38" x14ac:dyDescent="0.45">
      <c r="H52" s="5"/>
      <c r="I52" s="5"/>
      <c r="J52" s="5"/>
      <c r="K52" s="5"/>
      <c r="M52" s="18"/>
      <c r="P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J52" s="5"/>
      <c r="AK52" s="5"/>
      <c r="AL52" s="5"/>
    </row>
    <row r="53" spans="8:38" x14ac:dyDescent="0.45">
      <c r="H53" s="5"/>
      <c r="I53" s="5"/>
      <c r="J53" s="5"/>
      <c r="K53" s="5"/>
      <c r="M53" s="18"/>
      <c r="P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J53" s="5"/>
      <c r="AK53" s="5"/>
      <c r="AL53" s="5"/>
    </row>
    <row r="54" spans="8:38" x14ac:dyDescent="0.45">
      <c r="H54" s="5"/>
      <c r="I54" s="5"/>
      <c r="J54" s="5"/>
      <c r="K54" s="5"/>
      <c r="M54" s="18"/>
      <c r="P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J54" s="5"/>
      <c r="AK54" s="5"/>
      <c r="AL54" s="5"/>
    </row>
    <row r="55" spans="8:38" x14ac:dyDescent="0.45">
      <c r="H55" s="5"/>
      <c r="I55" s="5"/>
      <c r="J55" s="5"/>
      <c r="K55" s="5"/>
      <c r="M55" s="18"/>
      <c r="P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J55" s="5"/>
      <c r="AK55" s="5"/>
      <c r="AL55" s="5"/>
    </row>
    <row r="56" spans="8:38" x14ac:dyDescent="0.45">
      <c r="H56" s="5"/>
      <c r="I56" s="5"/>
      <c r="J56" s="5"/>
      <c r="K56" s="5"/>
      <c r="M56" s="18"/>
      <c r="P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J56" s="5"/>
      <c r="AK56" s="5"/>
      <c r="AL56" s="5"/>
    </row>
    <row r="57" spans="8:38" x14ac:dyDescent="0.45">
      <c r="H57" s="5"/>
      <c r="I57" s="5"/>
      <c r="J57" s="5"/>
      <c r="K57" s="5"/>
      <c r="M57" s="18"/>
      <c r="P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J57" s="5"/>
      <c r="AK57" s="5"/>
      <c r="AL57" s="5"/>
    </row>
    <row r="58" spans="8:38" x14ac:dyDescent="0.45">
      <c r="H58" s="5"/>
      <c r="I58" s="5"/>
      <c r="J58" s="5"/>
      <c r="K58" s="5"/>
      <c r="M58" s="18"/>
      <c r="P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J58" s="5"/>
      <c r="AK58" s="5"/>
      <c r="AL58" s="5"/>
    </row>
    <row r="59" spans="8:38" x14ac:dyDescent="0.45">
      <c r="H59" s="5"/>
      <c r="I59" s="5"/>
      <c r="J59" s="5"/>
      <c r="K59" s="5"/>
      <c r="M59" s="18"/>
      <c r="P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J59" s="5"/>
      <c r="AK59" s="5"/>
      <c r="AL59" s="5"/>
    </row>
    <row r="60" spans="8:38" x14ac:dyDescent="0.45">
      <c r="H60" s="5"/>
      <c r="I60" s="5"/>
      <c r="J60" s="5"/>
      <c r="K60" s="5"/>
      <c r="M60" s="18"/>
      <c r="P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J60" s="5"/>
      <c r="AK60" s="5"/>
      <c r="AL60" s="5"/>
    </row>
    <row r="61" spans="8:38" x14ac:dyDescent="0.45">
      <c r="H61" s="5"/>
      <c r="I61" s="5"/>
      <c r="J61" s="5"/>
      <c r="K61" s="5"/>
      <c r="M61" s="18"/>
      <c r="P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J61" s="5"/>
      <c r="AK61" s="5"/>
      <c r="AL61" s="5"/>
    </row>
    <row r="62" spans="8:38" x14ac:dyDescent="0.45">
      <c r="H62" s="5"/>
      <c r="I62" s="5"/>
      <c r="J62" s="5"/>
      <c r="K62" s="5"/>
      <c r="M62" s="18"/>
      <c r="P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J62" s="5"/>
      <c r="AK62" s="5"/>
      <c r="AL62" s="5"/>
    </row>
    <row r="63" spans="8:38" x14ac:dyDescent="0.45">
      <c r="H63" s="5"/>
      <c r="I63" s="5"/>
      <c r="J63" s="5"/>
      <c r="K63" s="5"/>
      <c r="M63" s="18"/>
      <c r="P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J63" s="5"/>
      <c r="AK63" s="5"/>
      <c r="AL63" s="5"/>
    </row>
    <row r="64" spans="8:38" x14ac:dyDescent="0.45">
      <c r="H64" s="5"/>
      <c r="I64" s="5"/>
      <c r="J64" s="5"/>
      <c r="K64" s="5"/>
      <c r="M64" s="18"/>
      <c r="P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J64" s="5"/>
      <c r="AK64" s="5"/>
      <c r="AL64" s="5"/>
    </row>
    <row r="65" spans="8:38" x14ac:dyDescent="0.45">
      <c r="H65" s="5"/>
      <c r="I65" s="5"/>
      <c r="J65" s="5"/>
      <c r="K65" s="5"/>
      <c r="M65" s="18"/>
      <c r="P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J65" s="5"/>
      <c r="AK65" s="5"/>
      <c r="AL65" s="5"/>
    </row>
    <row r="66" spans="8:38" x14ac:dyDescent="0.45">
      <c r="H66" s="5"/>
      <c r="I66" s="5"/>
      <c r="J66" s="5"/>
      <c r="K66" s="5"/>
      <c r="M66" s="18"/>
      <c r="P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J66" s="5"/>
      <c r="AK66" s="5"/>
      <c r="AL66" s="5"/>
    </row>
    <row r="67" spans="8:38" x14ac:dyDescent="0.45">
      <c r="H67" s="5"/>
      <c r="I67" s="5"/>
      <c r="J67" s="5"/>
      <c r="K67" s="5"/>
      <c r="M67" s="18"/>
      <c r="P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J67" s="5"/>
      <c r="AK67" s="5"/>
      <c r="AL67" s="5"/>
    </row>
    <row r="68" spans="8:38" x14ac:dyDescent="0.45">
      <c r="H68" s="5"/>
      <c r="I68" s="5"/>
      <c r="J68" s="5"/>
      <c r="K68" s="5"/>
      <c r="M68" s="18"/>
      <c r="P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J68" s="5"/>
      <c r="AK68" s="5"/>
      <c r="AL68" s="5"/>
    </row>
    <row r="69" spans="8:38" x14ac:dyDescent="0.45">
      <c r="H69" s="5"/>
      <c r="I69" s="5"/>
      <c r="J69" s="5"/>
      <c r="K69" s="5"/>
      <c r="M69" s="18"/>
      <c r="P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J69" s="5"/>
      <c r="AK69" s="5"/>
      <c r="AL69" s="5"/>
    </row>
    <row r="70" spans="8:38" x14ac:dyDescent="0.45">
      <c r="H70" s="5"/>
      <c r="I70" s="5"/>
      <c r="J70" s="5"/>
      <c r="K70" s="5"/>
      <c r="M70" s="18"/>
      <c r="P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J70" s="5"/>
      <c r="AK70" s="5"/>
      <c r="AL70" s="5"/>
    </row>
    <row r="71" spans="8:38" x14ac:dyDescent="0.45">
      <c r="H71" s="5"/>
      <c r="I71" s="5"/>
      <c r="J71" s="5"/>
      <c r="K71" s="5"/>
      <c r="M71" s="18"/>
      <c r="P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J71" s="5"/>
      <c r="AK71" s="5"/>
      <c r="AL71" s="5"/>
    </row>
    <row r="72" spans="8:38" x14ac:dyDescent="0.45">
      <c r="H72" s="5"/>
      <c r="I72" s="5"/>
      <c r="J72" s="5"/>
      <c r="K72" s="5"/>
      <c r="M72" s="18"/>
      <c r="P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J72" s="5"/>
      <c r="AK72" s="5"/>
      <c r="AL72" s="5"/>
    </row>
    <row r="73" spans="8:38" x14ac:dyDescent="0.45">
      <c r="H73" s="5"/>
      <c r="I73" s="5"/>
      <c r="J73" s="5"/>
      <c r="K73" s="5"/>
      <c r="M73" s="18"/>
      <c r="P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J73" s="5"/>
      <c r="AK73" s="5"/>
      <c r="AL73" s="5"/>
    </row>
    <row r="74" spans="8:38" x14ac:dyDescent="0.45">
      <c r="H74" s="5"/>
      <c r="I74" s="5"/>
      <c r="J74" s="5"/>
      <c r="K74" s="5"/>
      <c r="M74" s="18"/>
      <c r="P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J74" s="5"/>
      <c r="AK74" s="5"/>
      <c r="AL74" s="5"/>
    </row>
    <row r="75" spans="8:38" x14ac:dyDescent="0.45">
      <c r="H75" s="5"/>
      <c r="I75" s="5"/>
      <c r="J75" s="5"/>
      <c r="K75" s="5"/>
      <c r="M75" s="18"/>
      <c r="P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J75" s="5"/>
      <c r="AK75" s="5"/>
      <c r="AL75" s="5"/>
    </row>
    <row r="76" spans="8:38" x14ac:dyDescent="0.45">
      <c r="H76" s="5"/>
      <c r="I76" s="5"/>
      <c r="J76" s="5"/>
      <c r="K76" s="5"/>
      <c r="M76" s="18"/>
      <c r="P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J76" s="5"/>
      <c r="AK76" s="5"/>
      <c r="AL76" s="5"/>
    </row>
    <row r="77" spans="8:38" x14ac:dyDescent="0.45">
      <c r="H77" s="5"/>
      <c r="I77" s="5"/>
      <c r="J77" s="5"/>
      <c r="K77" s="5"/>
      <c r="M77" s="18"/>
      <c r="P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J77" s="5"/>
      <c r="AK77" s="5"/>
      <c r="AL77" s="5"/>
    </row>
    <row r="78" spans="8:38" x14ac:dyDescent="0.45">
      <c r="H78" s="5"/>
      <c r="I78" s="5"/>
      <c r="J78" s="5"/>
      <c r="K78" s="5"/>
      <c r="M78" s="18"/>
      <c r="P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J78" s="5"/>
      <c r="AK78" s="5"/>
      <c r="AL78" s="5"/>
    </row>
    <row r="79" spans="8:38" x14ac:dyDescent="0.45">
      <c r="H79" s="5"/>
      <c r="I79" s="5"/>
      <c r="J79" s="5"/>
      <c r="K79" s="5"/>
      <c r="M79" s="18"/>
      <c r="P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J79" s="5"/>
      <c r="AK79" s="5"/>
      <c r="AL79" s="5"/>
    </row>
    <row r="80" spans="8:38" x14ac:dyDescent="0.45">
      <c r="H80" s="5"/>
      <c r="I80" s="5"/>
      <c r="J80" s="5"/>
      <c r="K80" s="5"/>
      <c r="M80" s="18"/>
      <c r="P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J80" s="5"/>
      <c r="AK80" s="5"/>
      <c r="AL80" s="5"/>
    </row>
    <row r="81" spans="8:38" x14ac:dyDescent="0.45">
      <c r="H81" s="5"/>
      <c r="I81" s="5"/>
      <c r="J81" s="5"/>
      <c r="K81" s="5"/>
      <c r="M81" s="18"/>
      <c r="P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J81" s="5"/>
      <c r="AK81" s="5"/>
      <c r="AL81" s="5"/>
    </row>
    <row r="82" spans="8:38" x14ac:dyDescent="0.45">
      <c r="H82" s="5"/>
      <c r="I82" s="5"/>
      <c r="J82" s="5"/>
      <c r="K82" s="5"/>
      <c r="M82" s="18"/>
      <c r="P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J82" s="5"/>
      <c r="AK82" s="5"/>
      <c r="AL82" s="5"/>
    </row>
    <row r="83" spans="8:38" x14ac:dyDescent="0.45">
      <c r="H83" s="5"/>
      <c r="I83" s="5"/>
      <c r="J83" s="5"/>
      <c r="K83" s="5"/>
      <c r="M83" s="18"/>
      <c r="P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J83" s="5"/>
      <c r="AK83" s="5"/>
      <c r="AL83" s="5"/>
    </row>
    <row r="84" spans="8:38" x14ac:dyDescent="0.45">
      <c r="H84" s="5"/>
      <c r="I84" s="5"/>
      <c r="J84" s="5"/>
      <c r="K84" s="5"/>
      <c r="M84" s="18"/>
      <c r="P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J84" s="5"/>
      <c r="AK84" s="5"/>
      <c r="AL84" s="5"/>
    </row>
    <row r="85" spans="8:38" x14ac:dyDescent="0.45">
      <c r="H85" s="5"/>
      <c r="I85" s="5"/>
      <c r="J85" s="5"/>
      <c r="K85" s="5"/>
      <c r="M85" s="18"/>
      <c r="P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J85" s="5"/>
      <c r="AK85" s="5"/>
      <c r="AL85" s="5"/>
    </row>
    <row r="86" spans="8:38" x14ac:dyDescent="0.45">
      <c r="H86" s="5"/>
      <c r="I86" s="5"/>
      <c r="J86" s="5"/>
      <c r="K86" s="5"/>
      <c r="M86" s="18"/>
      <c r="P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J86" s="5"/>
      <c r="AK86" s="5"/>
      <c r="AL86" s="5"/>
    </row>
    <row r="87" spans="8:38" x14ac:dyDescent="0.45">
      <c r="H87" s="5"/>
      <c r="I87" s="5"/>
      <c r="J87" s="5"/>
      <c r="K87" s="5"/>
      <c r="M87" s="18"/>
      <c r="P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J87" s="5"/>
      <c r="AK87" s="5"/>
      <c r="AL87" s="5"/>
    </row>
    <row r="88" spans="8:38" x14ac:dyDescent="0.45">
      <c r="H88" s="5"/>
      <c r="I88" s="5"/>
      <c r="J88" s="5"/>
      <c r="K88" s="5"/>
      <c r="M88" s="18"/>
      <c r="P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J88" s="5"/>
      <c r="AK88" s="5"/>
      <c r="AL88" s="5"/>
    </row>
    <row r="89" spans="8:38" x14ac:dyDescent="0.45">
      <c r="H89" s="5"/>
      <c r="I89" s="5"/>
      <c r="J89" s="5"/>
      <c r="K89" s="5"/>
      <c r="M89" s="18"/>
      <c r="P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J89" s="5"/>
      <c r="AK89" s="5"/>
      <c r="AL89" s="5"/>
    </row>
    <row r="90" spans="8:38" x14ac:dyDescent="0.45">
      <c r="H90" s="5"/>
      <c r="I90" s="5"/>
      <c r="J90" s="5"/>
      <c r="K90" s="5"/>
      <c r="M90" s="18"/>
      <c r="P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J90" s="5"/>
      <c r="AK90" s="5"/>
      <c r="AL90" s="5"/>
    </row>
    <row r="91" spans="8:38" x14ac:dyDescent="0.45">
      <c r="H91" s="5"/>
      <c r="I91" s="5"/>
      <c r="J91" s="5"/>
      <c r="K91" s="5"/>
      <c r="M91" s="18"/>
      <c r="P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J91" s="5"/>
      <c r="AK91" s="5"/>
      <c r="AL91" s="5"/>
    </row>
    <row r="92" spans="8:38" x14ac:dyDescent="0.45">
      <c r="H92" s="5"/>
      <c r="I92" s="5"/>
      <c r="J92" s="5"/>
      <c r="K92" s="5"/>
      <c r="M92" s="18"/>
      <c r="P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J92" s="5"/>
      <c r="AK92" s="5"/>
      <c r="AL92" s="5"/>
    </row>
    <row r="93" spans="8:38" x14ac:dyDescent="0.45">
      <c r="H93" s="5"/>
      <c r="I93" s="5"/>
      <c r="J93" s="5"/>
      <c r="K93" s="5"/>
      <c r="M93" s="18"/>
      <c r="P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J93" s="5"/>
      <c r="AK93" s="5"/>
      <c r="AL93" s="5"/>
    </row>
    <row r="94" spans="8:38" x14ac:dyDescent="0.45">
      <c r="H94" s="5"/>
      <c r="I94" s="5"/>
      <c r="J94" s="5"/>
      <c r="K94" s="5"/>
      <c r="M94" s="18"/>
      <c r="P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J94" s="5"/>
      <c r="AK94" s="5"/>
      <c r="AL94" s="5"/>
    </row>
    <row r="95" spans="8:38" x14ac:dyDescent="0.45">
      <c r="H95" s="5"/>
      <c r="I95" s="5"/>
      <c r="J95" s="5"/>
      <c r="K95" s="5"/>
      <c r="M95" s="18"/>
      <c r="P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J95" s="5"/>
      <c r="AK95" s="5"/>
      <c r="AL95" s="5"/>
    </row>
    <row r="96" spans="8:38" x14ac:dyDescent="0.45">
      <c r="H96" s="5"/>
      <c r="I96" s="5"/>
      <c r="J96" s="5"/>
      <c r="K96" s="5"/>
      <c r="M96" s="18"/>
      <c r="P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J96" s="5"/>
      <c r="AK96" s="5"/>
      <c r="AL96" s="5"/>
    </row>
    <row r="97" spans="8:38" x14ac:dyDescent="0.45">
      <c r="H97" s="5"/>
      <c r="I97" s="5"/>
      <c r="J97" s="5"/>
      <c r="K97" s="5"/>
      <c r="M97" s="18"/>
      <c r="P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J97" s="5"/>
      <c r="AK97" s="5"/>
      <c r="AL97" s="5"/>
    </row>
    <row r="98" spans="8:38" x14ac:dyDescent="0.45">
      <c r="H98" s="5"/>
      <c r="I98" s="5"/>
      <c r="J98" s="5"/>
      <c r="K98" s="5"/>
      <c r="M98" s="18"/>
      <c r="P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J98" s="5"/>
      <c r="AK98" s="5"/>
      <c r="AL98" s="5"/>
    </row>
    <row r="99" spans="8:38" x14ac:dyDescent="0.45">
      <c r="H99" s="5"/>
      <c r="I99" s="5"/>
      <c r="J99" s="5"/>
      <c r="K99" s="5"/>
      <c r="M99" s="18"/>
      <c r="P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J99" s="5"/>
      <c r="AK99" s="5"/>
      <c r="AL99" s="5"/>
    </row>
    <row r="100" spans="8:38" x14ac:dyDescent="0.45">
      <c r="H100" s="5"/>
      <c r="I100" s="5"/>
      <c r="J100" s="5"/>
      <c r="K100" s="5"/>
      <c r="M100" s="18"/>
      <c r="P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J100" s="5"/>
      <c r="AK100" s="5"/>
      <c r="AL100" s="5"/>
    </row>
    <row r="101" spans="8:38" x14ac:dyDescent="0.45">
      <c r="H101" s="5"/>
      <c r="I101" s="5"/>
      <c r="J101" s="5"/>
      <c r="K101" s="5"/>
      <c r="M101" s="18"/>
      <c r="P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J101" s="5"/>
      <c r="AK101" s="5"/>
      <c r="AL101" s="5"/>
    </row>
    <row r="102" spans="8:38" x14ac:dyDescent="0.45">
      <c r="H102" s="5"/>
      <c r="I102" s="5"/>
      <c r="J102" s="5"/>
      <c r="K102" s="5"/>
      <c r="M102" s="18"/>
      <c r="P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J102" s="5"/>
      <c r="AK102" s="5"/>
      <c r="AL102" s="5"/>
    </row>
    <row r="103" spans="8:38" x14ac:dyDescent="0.45">
      <c r="H103" s="5"/>
      <c r="I103" s="5"/>
      <c r="J103" s="5"/>
      <c r="K103" s="5"/>
      <c r="M103" s="18"/>
      <c r="P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J103" s="5"/>
      <c r="AK103" s="5"/>
      <c r="AL103" s="5"/>
    </row>
    <row r="104" spans="8:38" x14ac:dyDescent="0.45">
      <c r="H104" s="5"/>
      <c r="I104" s="5"/>
      <c r="J104" s="5"/>
      <c r="K104" s="5"/>
      <c r="M104" s="18"/>
      <c r="P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J104" s="5"/>
      <c r="AK104" s="5"/>
      <c r="AL104" s="5"/>
    </row>
    <row r="105" spans="8:38" x14ac:dyDescent="0.45">
      <c r="H105" s="5"/>
      <c r="I105" s="5"/>
      <c r="J105" s="5"/>
      <c r="K105" s="5"/>
      <c r="M105" s="18"/>
      <c r="P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J105" s="5"/>
      <c r="AK105" s="5"/>
      <c r="AL105" s="5"/>
    </row>
    <row r="106" spans="8:38" x14ac:dyDescent="0.45">
      <c r="H106" s="5"/>
      <c r="I106" s="5"/>
      <c r="J106" s="5"/>
      <c r="K106" s="5"/>
      <c r="M106" s="18"/>
      <c r="P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J106" s="5"/>
      <c r="AK106" s="5"/>
      <c r="AL106" s="5"/>
    </row>
    <row r="107" spans="8:38" x14ac:dyDescent="0.45">
      <c r="H107" s="5"/>
      <c r="I107" s="5"/>
      <c r="J107" s="5"/>
      <c r="K107" s="5"/>
      <c r="M107" s="18"/>
      <c r="P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J107" s="5"/>
      <c r="AK107" s="5"/>
      <c r="AL107" s="5"/>
    </row>
    <row r="108" spans="8:38" x14ac:dyDescent="0.45">
      <c r="H108" s="5"/>
      <c r="I108" s="5"/>
      <c r="J108" s="5"/>
      <c r="K108" s="5"/>
      <c r="M108" s="18"/>
      <c r="P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J108" s="5"/>
      <c r="AK108" s="5"/>
      <c r="AL108" s="5"/>
    </row>
    <row r="109" spans="8:38" x14ac:dyDescent="0.45">
      <c r="H109" s="5"/>
      <c r="I109" s="5"/>
      <c r="J109" s="5"/>
      <c r="K109" s="5"/>
      <c r="M109" s="18"/>
      <c r="P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J109" s="5"/>
      <c r="AK109" s="5"/>
      <c r="AL109" s="5"/>
    </row>
    <row r="110" spans="8:38" x14ac:dyDescent="0.45">
      <c r="H110" s="5"/>
      <c r="I110" s="5"/>
      <c r="J110" s="5"/>
      <c r="K110" s="5"/>
      <c r="M110" s="18"/>
      <c r="P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J110" s="5"/>
      <c r="AK110" s="5"/>
      <c r="AL110" s="5"/>
    </row>
    <row r="111" spans="8:38" x14ac:dyDescent="0.45">
      <c r="H111" s="5"/>
      <c r="I111" s="5"/>
      <c r="J111" s="5"/>
      <c r="K111" s="5"/>
      <c r="M111" s="18"/>
      <c r="P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J111" s="5"/>
      <c r="AK111" s="5"/>
      <c r="AL111" s="5"/>
    </row>
    <row r="112" spans="8:38" x14ac:dyDescent="0.45">
      <c r="H112" s="5"/>
      <c r="I112" s="5"/>
      <c r="J112" s="5"/>
      <c r="K112" s="5"/>
      <c r="M112" s="18"/>
      <c r="P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J112" s="5"/>
      <c r="AK112" s="5"/>
      <c r="AL112" s="5"/>
    </row>
    <row r="113" spans="8:38" x14ac:dyDescent="0.45">
      <c r="H113" s="5"/>
      <c r="I113" s="5"/>
      <c r="J113" s="5"/>
      <c r="K113" s="5"/>
      <c r="M113" s="18"/>
      <c r="P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J113" s="5"/>
      <c r="AK113" s="5"/>
      <c r="AL113" s="5"/>
    </row>
    <row r="114" spans="8:38" x14ac:dyDescent="0.45">
      <c r="H114" s="5"/>
      <c r="I114" s="5"/>
      <c r="J114" s="5"/>
      <c r="K114" s="5"/>
      <c r="M114" s="18"/>
      <c r="P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J114" s="5"/>
      <c r="AK114" s="5"/>
      <c r="AL114" s="5"/>
    </row>
    <row r="115" spans="8:38" x14ac:dyDescent="0.45">
      <c r="H115" s="5"/>
      <c r="I115" s="5"/>
      <c r="J115" s="5"/>
      <c r="K115" s="5"/>
      <c r="M115" s="18"/>
      <c r="P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J115" s="5"/>
      <c r="AK115" s="5"/>
      <c r="AL115" s="5"/>
    </row>
    <row r="116" spans="8:38" x14ac:dyDescent="0.45">
      <c r="H116" s="5"/>
      <c r="I116" s="5"/>
      <c r="J116" s="5"/>
      <c r="K116" s="5"/>
      <c r="M116" s="18"/>
      <c r="P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J116" s="5"/>
      <c r="AK116" s="5"/>
      <c r="AL116" s="5"/>
    </row>
    <row r="117" spans="8:38" x14ac:dyDescent="0.45">
      <c r="H117" s="5"/>
      <c r="I117" s="5"/>
      <c r="J117" s="5"/>
      <c r="K117" s="5"/>
      <c r="M117" s="18"/>
      <c r="P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J117" s="5"/>
      <c r="AK117" s="5"/>
      <c r="AL117" s="5"/>
    </row>
    <row r="118" spans="8:38" x14ac:dyDescent="0.45">
      <c r="H118" s="5"/>
      <c r="I118" s="5"/>
      <c r="J118" s="5"/>
      <c r="K118" s="5"/>
      <c r="M118" s="18"/>
      <c r="P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J118" s="5"/>
      <c r="AK118" s="5"/>
      <c r="AL118" s="5"/>
    </row>
    <row r="119" spans="8:38" x14ac:dyDescent="0.45">
      <c r="H119" s="5"/>
      <c r="I119" s="5"/>
      <c r="J119" s="5"/>
      <c r="K119" s="5"/>
      <c r="M119" s="18"/>
      <c r="P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J119" s="5"/>
      <c r="AK119" s="5"/>
      <c r="AL119" s="5"/>
    </row>
    <row r="120" spans="8:38" x14ac:dyDescent="0.45">
      <c r="H120" s="5"/>
      <c r="I120" s="5"/>
      <c r="J120" s="5"/>
      <c r="K120" s="5"/>
      <c r="M120" s="18"/>
      <c r="P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J120" s="5"/>
      <c r="AK120" s="5"/>
      <c r="AL120" s="5"/>
    </row>
    <row r="121" spans="8:38" x14ac:dyDescent="0.45">
      <c r="H121" s="5"/>
      <c r="I121" s="5"/>
      <c r="J121" s="5"/>
      <c r="K121" s="5"/>
      <c r="M121" s="18"/>
      <c r="P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J121" s="5"/>
      <c r="AL121" s="5"/>
    </row>
    <row r="122" spans="8:38" x14ac:dyDescent="0.45">
      <c r="H122" s="5"/>
      <c r="I122" s="5"/>
      <c r="J122" s="5"/>
      <c r="K122" s="5"/>
      <c r="M122" s="18"/>
      <c r="P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J122" s="5"/>
      <c r="AL122" s="5"/>
    </row>
    <row r="123" spans="8:38" x14ac:dyDescent="0.45">
      <c r="H123" s="5"/>
      <c r="I123" s="5"/>
      <c r="J123" s="5"/>
      <c r="K123" s="5"/>
      <c r="M123" s="18"/>
      <c r="P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J123" s="5"/>
      <c r="AL123" s="5"/>
    </row>
    <row r="124" spans="8:38" x14ac:dyDescent="0.45">
      <c r="H124" s="5"/>
      <c r="I124" s="5"/>
      <c r="J124" s="5"/>
      <c r="K124" s="5"/>
      <c r="M124" s="18"/>
      <c r="P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J124" s="5"/>
      <c r="AL124" s="5"/>
    </row>
    <row r="125" spans="8:38" x14ac:dyDescent="0.45">
      <c r="H125" s="5"/>
      <c r="I125" s="5"/>
      <c r="J125" s="5"/>
      <c r="K125" s="5"/>
      <c r="M125" s="18"/>
      <c r="P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J125" s="5"/>
      <c r="AL125" s="5"/>
    </row>
    <row r="126" spans="8:38" x14ac:dyDescent="0.45">
      <c r="H126" s="5"/>
      <c r="I126" s="5"/>
      <c r="J126" s="5"/>
      <c r="K126" s="5"/>
      <c r="M126" s="18"/>
      <c r="P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J126" s="5"/>
      <c r="AL126" s="5"/>
    </row>
    <row r="127" spans="8:38" x14ac:dyDescent="0.45">
      <c r="H127" s="5"/>
      <c r="I127" s="5"/>
      <c r="J127" s="5"/>
      <c r="K127" s="5"/>
      <c r="M127" s="18"/>
      <c r="P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J127" s="5"/>
      <c r="AL127" s="5"/>
    </row>
    <row r="128" spans="8:38" x14ac:dyDescent="0.45">
      <c r="H128" s="5"/>
      <c r="I128" s="5"/>
      <c r="J128" s="5"/>
      <c r="K128" s="5"/>
      <c r="M128" s="18"/>
      <c r="P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J128" s="5"/>
      <c r="AL128" s="5"/>
    </row>
    <row r="129" spans="8:38" x14ac:dyDescent="0.45">
      <c r="H129" s="5"/>
      <c r="I129" s="5"/>
      <c r="J129" s="5"/>
      <c r="K129" s="5"/>
      <c r="M129" s="18"/>
      <c r="P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J129" s="5"/>
      <c r="AL129" s="5"/>
    </row>
    <row r="130" spans="8:38" x14ac:dyDescent="0.45">
      <c r="H130" s="5"/>
      <c r="I130" s="5"/>
      <c r="J130" s="5"/>
      <c r="K130" s="5"/>
      <c r="M130" s="18"/>
      <c r="P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J130" s="5"/>
      <c r="AL130" s="5"/>
    </row>
    <row r="131" spans="8:38" x14ac:dyDescent="0.45">
      <c r="H131" s="5"/>
      <c r="I131" s="5"/>
      <c r="J131" s="5"/>
      <c r="K131" s="5"/>
      <c r="M131" s="18"/>
      <c r="P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J131" s="5"/>
      <c r="AL131" s="5"/>
    </row>
    <row r="132" spans="8:38" x14ac:dyDescent="0.45">
      <c r="H132" s="5"/>
      <c r="I132" s="5"/>
      <c r="J132" s="5"/>
      <c r="K132" s="5"/>
      <c r="M132" s="18"/>
      <c r="P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J132" s="5"/>
      <c r="AL132" s="5"/>
    </row>
    <row r="133" spans="8:38" x14ac:dyDescent="0.45">
      <c r="H133" s="5"/>
      <c r="I133" s="5"/>
      <c r="J133" s="5"/>
      <c r="K133" s="5"/>
      <c r="M133" s="18"/>
      <c r="P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J133" s="5"/>
      <c r="AL133" s="5"/>
    </row>
    <row r="134" spans="8:38" x14ac:dyDescent="0.45">
      <c r="H134" s="5"/>
      <c r="I134" s="5"/>
      <c r="J134" s="5"/>
      <c r="K134" s="5"/>
      <c r="M134" s="18"/>
      <c r="P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J134" s="5"/>
      <c r="AL134" s="5"/>
    </row>
    <row r="135" spans="8:38" x14ac:dyDescent="0.45">
      <c r="H135" s="5"/>
      <c r="I135" s="5"/>
      <c r="J135" s="5"/>
      <c r="K135" s="5"/>
      <c r="M135" s="18"/>
      <c r="P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J135" s="5"/>
      <c r="AL135" s="5"/>
    </row>
    <row r="136" spans="8:38" x14ac:dyDescent="0.45">
      <c r="H136" s="5"/>
      <c r="I136" s="5"/>
      <c r="J136" s="5"/>
      <c r="K136" s="5"/>
      <c r="M136" s="18"/>
      <c r="P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J136" s="5"/>
      <c r="AL136" s="5"/>
    </row>
    <row r="137" spans="8:38" x14ac:dyDescent="0.45">
      <c r="H137" s="5"/>
      <c r="I137" s="5"/>
      <c r="J137" s="5"/>
      <c r="K137" s="5"/>
      <c r="M137" s="18"/>
      <c r="P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J137" s="5"/>
      <c r="AL137" s="5"/>
    </row>
    <row r="138" spans="8:38" x14ac:dyDescent="0.45">
      <c r="H138" s="5"/>
      <c r="I138" s="5"/>
      <c r="J138" s="5"/>
      <c r="K138" s="5"/>
      <c r="M138" s="18"/>
      <c r="P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J138" s="5"/>
      <c r="AL138" s="5"/>
    </row>
    <row r="139" spans="8:38" x14ac:dyDescent="0.45">
      <c r="H139" s="5"/>
      <c r="I139" s="5"/>
      <c r="J139" s="5"/>
      <c r="K139" s="5"/>
      <c r="M139" s="18"/>
      <c r="P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J139" s="5"/>
      <c r="AL139" s="5"/>
    </row>
    <row r="140" spans="8:38" x14ac:dyDescent="0.45">
      <c r="H140" s="5"/>
      <c r="I140" s="5"/>
      <c r="J140" s="5"/>
      <c r="K140" s="5"/>
      <c r="M140" s="18"/>
      <c r="P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J140" s="5"/>
      <c r="AL140" s="5"/>
    </row>
  </sheetData>
  <conditionalFormatting sqref="AM1:AM22 AM25:AM1048576">
    <cfRule type="cellIs" dxfId="55" priority="3" operator="lessThan">
      <formula>0</formula>
    </cfRule>
  </conditionalFormatting>
  <conditionalFormatting sqref="AM23:AM24">
    <cfRule type="cellIs" dxfId="54" priority="2" operator="lessThan">
      <formula>0</formula>
    </cfRule>
  </conditionalFormatting>
  <conditionalFormatting sqref="AN31">
    <cfRule type="cellIs" dxfId="53" priority="1" operator="lessThan">
      <formula>0</formula>
    </cfRule>
  </conditionalFormatting>
  <printOptions gridLines="1"/>
  <pageMargins left="0.7" right="0.7" top="1.3958333333333333" bottom="0.75" header="0.3" footer="0.3"/>
  <pageSetup paperSize="5" scale="61" fitToHeight="0" orientation="landscape" r:id="rId1"/>
  <headerFooter>
    <oddHeader xml:space="preserve">&amp;C&amp;"-,Bold"&amp;14NORTH SHELBY WATER COMPANY
DEPRECIATION SCHEDULE 
SUMMARY SHEET
DECEMBER 31, 2021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N140"/>
  <sheetViews>
    <sheetView zoomScale="90" zoomScaleNormal="90" workbookViewId="0">
      <selection activeCell="A30" sqref="A30"/>
    </sheetView>
  </sheetViews>
  <sheetFormatPr defaultRowHeight="14.25" x14ac:dyDescent="0.45"/>
  <cols>
    <col min="1" max="1" width="41.59765625" bestFit="1" customWidth="1"/>
    <col min="2" max="2" width="11.59765625" style="4" bestFit="1" customWidth="1"/>
    <col min="3" max="3" width="3.265625" style="2" bestFit="1" customWidth="1"/>
    <col min="4" max="4" width="3.73046875" style="2" bestFit="1" customWidth="1"/>
    <col min="5" max="5" width="2.73046875" style="2" bestFit="1" customWidth="1"/>
    <col min="6" max="7" width="1.73046875" customWidth="1"/>
    <col min="8" max="8" width="13.86328125" bestFit="1" customWidth="1"/>
    <col min="9" max="9" width="10.3984375" bestFit="1" customWidth="1"/>
    <col min="10" max="10" width="12.59765625" bestFit="1" customWidth="1"/>
    <col min="11" max="11" width="13.86328125" bestFit="1" customWidth="1"/>
    <col min="12" max="12" width="12" style="6" bestFit="1" customWidth="1"/>
    <col min="13" max="13" width="11.59765625" style="17" bestFit="1" customWidth="1"/>
    <col min="14" max="15" width="1.73046875" customWidth="1"/>
    <col min="16" max="16" width="13.86328125" bestFit="1" customWidth="1"/>
    <col min="17" max="17" width="1.73046875" customWidth="1"/>
    <col min="18" max="18" width="11.59765625" hidden="1" customWidth="1"/>
    <col min="19" max="30" width="10.3984375" hidden="1" customWidth="1"/>
    <col min="31" max="33" width="10.3984375" customWidth="1"/>
    <col min="34" max="34" width="10.3984375" style="6" bestFit="1" customWidth="1"/>
    <col min="35" max="35" width="13.1328125" style="6" bestFit="1" customWidth="1"/>
    <col min="36" max="36" width="2.73046875" customWidth="1"/>
    <col min="37" max="39" width="13.86328125" bestFit="1" customWidth="1"/>
    <col min="40" max="40" width="13.3984375" style="5" bestFit="1" customWidth="1"/>
  </cols>
  <sheetData>
    <row r="1" spans="1:40" s="1" customFormat="1" x14ac:dyDescent="0.45">
      <c r="B1" s="4"/>
      <c r="C1" s="2"/>
      <c r="D1" s="2"/>
      <c r="E1" s="2"/>
      <c r="H1" s="21" t="s">
        <v>0</v>
      </c>
      <c r="I1" s="21"/>
      <c r="J1" s="21"/>
      <c r="K1" s="21" t="s">
        <v>1</v>
      </c>
      <c r="L1" s="23">
        <v>2021</v>
      </c>
      <c r="M1" s="21" t="s">
        <v>16</v>
      </c>
      <c r="N1" s="21"/>
      <c r="O1" s="21"/>
      <c r="P1" s="21" t="s">
        <v>2</v>
      </c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2"/>
      <c r="AI1" s="23">
        <v>2021</v>
      </c>
      <c r="AJ1" s="21"/>
      <c r="AK1" s="1" t="s">
        <v>400</v>
      </c>
      <c r="AL1" s="21" t="s">
        <v>9</v>
      </c>
      <c r="AM1" s="21" t="s">
        <v>11</v>
      </c>
      <c r="AN1" s="56" t="s">
        <v>464</v>
      </c>
    </row>
    <row r="2" spans="1:40" s="1" customFormat="1" x14ac:dyDescent="0.45">
      <c r="B2" s="4"/>
      <c r="C2" s="2"/>
      <c r="D2" s="2"/>
      <c r="E2" s="2"/>
      <c r="H2" s="21" t="s">
        <v>3</v>
      </c>
      <c r="I2" s="21" t="s">
        <v>4</v>
      </c>
      <c r="J2" s="21" t="s">
        <v>5</v>
      </c>
      <c r="K2" s="21" t="s">
        <v>3</v>
      </c>
      <c r="L2" s="23" t="s">
        <v>399</v>
      </c>
      <c r="M2" s="21" t="s">
        <v>17</v>
      </c>
      <c r="N2" s="21"/>
      <c r="O2" s="21"/>
      <c r="P2" s="21" t="s">
        <v>6</v>
      </c>
      <c r="Q2" s="21"/>
      <c r="R2" s="21" t="s">
        <v>0</v>
      </c>
      <c r="S2" s="21">
        <v>2006</v>
      </c>
      <c r="T2" s="21">
        <v>2007</v>
      </c>
      <c r="U2" s="21">
        <v>2008</v>
      </c>
      <c r="V2" s="21">
        <v>2009</v>
      </c>
      <c r="W2" s="21">
        <v>2010</v>
      </c>
      <c r="X2" s="21">
        <v>2011</v>
      </c>
      <c r="Y2" s="21">
        <v>2012</v>
      </c>
      <c r="Z2" s="21">
        <v>2013</v>
      </c>
      <c r="AA2" s="21">
        <v>2014</v>
      </c>
      <c r="AB2" s="21">
        <v>2015</v>
      </c>
      <c r="AC2" s="21">
        <v>2016</v>
      </c>
      <c r="AD2" s="21">
        <v>2017</v>
      </c>
      <c r="AE2" s="21">
        <v>2018</v>
      </c>
      <c r="AF2" s="21">
        <v>2019</v>
      </c>
      <c r="AG2" s="21">
        <v>2020</v>
      </c>
      <c r="AH2" s="23">
        <v>2020</v>
      </c>
      <c r="AI2" s="23" t="s">
        <v>5</v>
      </c>
      <c r="AJ2" s="21"/>
      <c r="AK2" s="1" t="s">
        <v>401</v>
      </c>
      <c r="AL2" s="21" t="s">
        <v>10</v>
      </c>
      <c r="AM2" s="21" t="s">
        <v>6</v>
      </c>
      <c r="AN2" s="56" t="s">
        <v>465</v>
      </c>
    </row>
    <row r="3" spans="1:40" x14ac:dyDescent="0.45">
      <c r="A3" s="3" t="s">
        <v>18</v>
      </c>
      <c r="B3" s="28" t="s">
        <v>17</v>
      </c>
      <c r="C3" s="29" t="s">
        <v>20</v>
      </c>
    </row>
    <row r="4" spans="1:40" x14ac:dyDescent="0.45">
      <c r="A4" s="25" t="s">
        <v>97</v>
      </c>
      <c r="B4" s="26">
        <v>34180</v>
      </c>
      <c r="C4" s="27">
        <v>50</v>
      </c>
      <c r="D4" s="4" t="s">
        <v>12</v>
      </c>
      <c r="E4" s="4" t="s">
        <v>13</v>
      </c>
      <c r="H4" s="24">
        <v>2940</v>
      </c>
      <c r="I4" s="5"/>
      <c r="J4" s="5"/>
      <c r="K4" s="5">
        <f>+H4+I4-J4</f>
        <v>2940</v>
      </c>
      <c r="L4" s="14"/>
      <c r="M4" s="18"/>
      <c r="P4" s="5">
        <f>+K4</f>
        <v>2940</v>
      </c>
      <c r="Q4" s="5"/>
      <c r="R4" s="5">
        <v>735</v>
      </c>
      <c r="S4" s="5">
        <v>58.8</v>
      </c>
      <c r="T4" s="5">
        <v>58.8</v>
      </c>
      <c r="U4" s="5">
        <v>58.8</v>
      </c>
      <c r="V4" s="5">
        <v>58.8</v>
      </c>
      <c r="W4" s="5">
        <v>58.8</v>
      </c>
      <c r="X4" s="5">
        <v>58.8</v>
      </c>
      <c r="Y4" s="5">
        <v>58.8</v>
      </c>
      <c r="Z4" s="5">
        <v>58.8</v>
      </c>
      <c r="AA4" s="5">
        <v>58.8</v>
      </c>
      <c r="AB4" s="5">
        <v>58.8</v>
      </c>
      <c r="AC4" s="5">
        <v>58.8</v>
      </c>
      <c r="AD4" s="5">
        <v>58.8</v>
      </c>
      <c r="AE4" s="5">
        <v>58.8</v>
      </c>
      <c r="AF4" s="5">
        <v>58.8</v>
      </c>
      <c r="AG4" s="5">
        <v>58.8</v>
      </c>
      <c r="AH4" s="6">
        <f>+IF(P4-AG4-S4-R4-T4-U4-V4-W4-X4-Y4-Z4-AA4-AB4-AC4-AD4-AE4-AF4&gt;1,ROUND(P4/C4,2),0)</f>
        <v>58.8</v>
      </c>
      <c r="AI4" s="14"/>
      <c r="AJ4" s="5"/>
      <c r="AK4" s="5">
        <f>+AL4-AI4-AH4</f>
        <v>1616.9999999999993</v>
      </c>
      <c r="AL4" s="5">
        <f>SUM(R4:AJ4)</f>
        <v>1675.7999999999993</v>
      </c>
      <c r="AM4" s="11">
        <f t="shared" ref="AM4:AM30" si="0">+P4-AL4</f>
        <v>1264.2000000000007</v>
      </c>
      <c r="AN4" s="5">
        <f>IF(AM4=0,AL4,0)</f>
        <v>0</v>
      </c>
    </row>
    <row r="5" spans="1:40" x14ac:dyDescent="0.45">
      <c r="A5" s="25" t="s">
        <v>98</v>
      </c>
      <c r="B5" s="26">
        <v>34236</v>
      </c>
      <c r="C5" s="27">
        <v>50</v>
      </c>
      <c r="D5" s="4" t="s">
        <v>12</v>
      </c>
      <c r="E5" s="4" t="s">
        <v>13</v>
      </c>
      <c r="H5" s="24">
        <v>24000</v>
      </c>
      <c r="I5" s="5"/>
      <c r="J5" s="5"/>
      <c r="K5" s="5">
        <f t="shared" ref="K5:K30" si="1">+H5+I5-J5</f>
        <v>24000</v>
      </c>
      <c r="L5" s="14"/>
      <c r="M5" s="18"/>
      <c r="P5" s="5">
        <f t="shared" ref="P5:P30" si="2">+K5</f>
        <v>24000</v>
      </c>
      <c r="Q5" s="5"/>
      <c r="R5" s="5">
        <v>5920</v>
      </c>
      <c r="S5" s="5">
        <v>480</v>
      </c>
      <c r="T5" s="5">
        <v>480</v>
      </c>
      <c r="U5" s="5">
        <v>480</v>
      </c>
      <c r="V5" s="5">
        <v>480</v>
      </c>
      <c r="W5" s="5">
        <v>480</v>
      </c>
      <c r="X5" s="5">
        <v>480</v>
      </c>
      <c r="Y5" s="5">
        <v>480</v>
      </c>
      <c r="Z5" s="5">
        <v>480</v>
      </c>
      <c r="AA5" s="5">
        <v>480</v>
      </c>
      <c r="AB5" s="5">
        <v>480</v>
      </c>
      <c r="AC5" s="5">
        <v>480</v>
      </c>
      <c r="AD5" s="5">
        <v>480</v>
      </c>
      <c r="AE5" s="5">
        <v>480</v>
      </c>
      <c r="AF5" s="5">
        <v>480</v>
      </c>
      <c r="AG5" s="5">
        <v>480</v>
      </c>
      <c r="AH5" s="6">
        <f t="shared" ref="AH5:AH30" si="3">+IF(P5-AG5-S5-R5-T5-U5-V5-W5-X5-Y5-Z5-AA5-AB5-AC5-AD5-AE5-AF5&gt;1,ROUND(P5/C5,2),0)</f>
        <v>480</v>
      </c>
      <c r="AI5" s="14"/>
      <c r="AJ5" s="5"/>
      <c r="AK5" s="5">
        <f t="shared" ref="AK5:AK30" si="4">+AL5-AI5-AH5</f>
        <v>13120</v>
      </c>
      <c r="AL5" s="5">
        <f t="shared" ref="AL5:AL30" si="5">SUM(R5:AJ5)</f>
        <v>13600</v>
      </c>
      <c r="AM5" s="11">
        <f t="shared" si="0"/>
        <v>10400</v>
      </c>
      <c r="AN5" s="5">
        <f t="shared" ref="AN5:AN30" si="6">IF(AM5=0,AL5,0)</f>
        <v>0</v>
      </c>
    </row>
    <row r="6" spans="1:40" x14ac:dyDescent="0.45">
      <c r="A6" s="25" t="s">
        <v>99</v>
      </c>
      <c r="B6" s="26">
        <v>34242</v>
      </c>
      <c r="C6" s="27">
        <v>50</v>
      </c>
      <c r="D6" s="4" t="s">
        <v>12</v>
      </c>
      <c r="E6" s="4" t="s">
        <v>13</v>
      </c>
      <c r="H6" s="24">
        <v>1600</v>
      </c>
      <c r="I6" s="5"/>
      <c r="J6" s="5"/>
      <c r="K6" s="5">
        <f t="shared" si="1"/>
        <v>1600</v>
      </c>
      <c r="L6" s="14"/>
      <c r="M6" s="18"/>
      <c r="P6" s="5">
        <f t="shared" si="2"/>
        <v>1600</v>
      </c>
      <c r="Q6" s="5"/>
      <c r="R6" s="5">
        <v>394.67</v>
      </c>
      <c r="S6" s="5">
        <v>32</v>
      </c>
      <c r="T6" s="5">
        <v>32</v>
      </c>
      <c r="U6" s="5">
        <v>32</v>
      </c>
      <c r="V6" s="5">
        <v>32</v>
      </c>
      <c r="W6" s="5">
        <v>32</v>
      </c>
      <c r="X6" s="5">
        <v>32</v>
      </c>
      <c r="Y6" s="5">
        <v>32</v>
      </c>
      <c r="Z6" s="5">
        <v>32</v>
      </c>
      <c r="AA6" s="5">
        <v>32</v>
      </c>
      <c r="AB6" s="5">
        <v>32</v>
      </c>
      <c r="AC6" s="5">
        <v>32</v>
      </c>
      <c r="AD6" s="5">
        <v>32</v>
      </c>
      <c r="AE6" s="5">
        <v>32</v>
      </c>
      <c r="AF6" s="5">
        <v>32</v>
      </c>
      <c r="AG6" s="5">
        <v>32</v>
      </c>
      <c r="AH6" s="6">
        <f t="shared" si="3"/>
        <v>32</v>
      </c>
      <c r="AI6" s="14"/>
      <c r="AJ6" s="5"/>
      <c r="AK6" s="5">
        <f t="shared" si="4"/>
        <v>874.67000000000007</v>
      </c>
      <c r="AL6" s="5">
        <f t="shared" si="5"/>
        <v>906.67000000000007</v>
      </c>
      <c r="AM6" s="11">
        <f t="shared" si="0"/>
        <v>693.32999999999993</v>
      </c>
      <c r="AN6" s="5">
        <f t="shared" si="6"/>
        <v>0</v>
      </c>
    </row>
    <row r="7" spans="1:40" x14ac:dyDescent="0.45">
      <c r="A7" s="25" t="s">
        <v>100</v>
      </c>
      <c r="B7" s="26">
        <v>34271</v>
      </c>
      <c r="C7" s="27">
        <v>50</v>
      </c>
      <c r="D7" s="4" t="s">
        <v>12</v>
      </c>
      <c r="E7" s="4" t="s">
        <v>13</v>
      </c>
      <c r="H7" s="24">
        <v>4960</v>
      </c>
      <c r="I7" s="5"/>
      <c r="J7" s="5"/>
      <c r="K7" s="5">
        <f t="shared" si="1"/>
        <v>4960</v>
      </c>
      <c r="L7" s="14"/>
      <c r="M7" s="18"/>
      <c r="P7" s="5">
        <f t="shared" si="2"/>
        <v>4960</v>
      </c>
      <c r="Q7" s="5"/>
      <c r="R7" s="5">
        <v>1215.2</v>
      </c>
      <c r="S7" s="5">
        <v>99.2</v>
      </c>
      <c r="T7" s="5">
        <v>99.2</v>
      </c>
      <c r="U7" s="5">
        <v>99.2</v>
      </c>
      <c r="V7" s="5">
        <v>99.2</v>
      </c>
      <c r="W7" s="5">
        <v>99.2</v>
      </c>
      <c r="X7" s="5">
        <v>99.2</v>
      </c>
      <c r="Y7" s="5">
        <v>99.2</v>
      </c>
      <c r="Z7" s="5">
        <v>99.2</v>
      </c>
      <c r="AA7" s="5">
        <v>99.2</v>
      </c>
      <c r="AB7" s="5">
        <v>99.2</v>
      </c>
      <c r="AC7" s="5">
        <v>99.2</v>
      </c>
      <c r="AD7" s="5">
        <v>99.2</v>
      </c>
      <c r="AE7" s="5">
        <v>99.2</v>
      </c>
      <c r="AF7" s="5">
        <v>99.2</v>
      </c>
      <c r="AG7" s="5">
        <v>99.2</v>
      </c>
      <c r="AH7" s="6">
        <f t="shared" si="3"/>
        <v>99.2</v>
      </c>
      <c r="AI7" s="14"/>
      <c r="AJ7" s="5"/>
      <c r="AK7" s="5">
        <f t="shared" si="4"/>
        <v>2703.1999999999994</v>
      </c>
      <c r="AL7" s="5">
        <f t="shared" si="5"/>
        <v>2802.3999999999992</v>
      </c>
      <c r="AM7" s="11">
        <f t="shared" si="0"/>
        <v>2157.6000000000008</v>
      </c>
      <c r="AN7" s="5">
        <f t="shared" si="6"/>
        <v>0</v>
      </c>
    </row>
    <row r="8" spans="1:40" x14ac:dyDescent="0.45">
      <c r="A8" s="25" t="s">
        <v>101</v>
      </c>
      <c r="B8" s="26">
        <v>34271</v>
      </c>
      <c r="C8" s="27">
        <v>50</v>
      </c>
      <c r="D8" s="4" t="s">
        <v>12</v>
      </c>
      <c r="E8" s="4" t="s">
        <v>13</v>
      </c>
      <c r="H8" s="24">
        <v>27835.37</v>
      </c>
      <c r="I8" s="5"/>
      <c r="J8" s="5"/>
      <c r="K8" s="5">
        <f t="shared" si="1"/>
        <v>27835.37</v>
      </c>
      <c r="L8" s="14"/>
      <c r="M8" s="19"/>
      <c r="P8" s="5">
        <f t="shared" si="2"/>
        <v>27835.37</v>
      </c>
      <c r="Q8" s="5"/>
      <c r="R8" s="5">
        <v>6819.69</v>
      </c>
      <c r="S8" s="5">
        <v>556.71</v>
      </c>
      <c r="T8" s="5">
        <v>556.71</v>
      </c>
      <c r="U8" s="5">
        <v>556.71</v>
      </c>
      <c r="V8" s="5">
        <v>556.71</v>
      </c>
      <c r="W8" s="5">
        <v>556.71</v>
      </c>
      <c r="X8" s="5">
        <v>556.71</v>
      </c>
      <c r="Y8" s="5">
        <v>556.71</v>
      </c>
      <c r="Z8" s="5">
        <v>556.71</v>
      </c>
      <c r="AA8" s="5">
        <v>556.71</v>
      </c>
      <c r="AB8" s="5">
        <v>556.71</v>
      </c>
      <c r="AC8" s="5">
        <v>556.71</v>
      </c>
      <c r="AD8" s="5">
        <v>556.71</v>
      </c>
      <c r="AE8" s="5">
        <v>556.71</v>
      </c>
      <c r="AF8" s="5">
        <v>556.71</v>
      </c>
      <c r="AG8" s="5">
        <v>556.71</v>
      </c>
      <c r="AH8" s="6">
        <f t="shared" si="3"/>
        <v>556.71</v>
      </c>
      <c r="AI8" s="14"/>
      <c r="AJ8" s="5"/>
      <c r="AK8" s="5">
        <f t="shared" si="4"/>
        <v>15170.339999999989</v>
      </c>
      <c r="AL8" s="5">
        <f t="shared" si="5"/>
        <v>15727.049999999988</v>
      </c>
      <c r="AM8" s="11">
        <f t="shared" si="0"/>
        <v>12108.320000000011</v>
      </c>
      <c r="AN8" s="5">
        <f t="shared" si="6"/>
        <v>0</v>
      </c>
    </row>
    <row r="9" spans="1:40" x14ac:dyDescent="0.45">
      <c r="A9" s="25" t="s">
        <v>96</v>
      </c>
      <c r="B9" s="26">
        <v>34303</v>
      </c>
      <c r="C9" s="27">
        <v>50</v>
      </c>
      <c r="D9" s="4" t="s">
        <v>12</v>
      </c>
      <c r="E9" s="4" t="s">
        <v>13</v>
      </c>
      <c r="H9" s="24">
        <v>5600</v>
      </c>
      <c r="I9" s="5"/>
      <c r="J9" s="5"/>
      <c r="K9" s="5">
        <f t="shared" si="1"/>
        <v>5600</v>
      </c>
      <c r="L9" s="14"/>
      <c r="M9" s="19"/>
      <c r="P9" s="5">
        <f t="shared" si="2"/>
        <v>5600</v>
      </c>
      <c r="Q9" s="5"/>
      <c r="R9" s="5">
        <v>1362.67</v>
      </c>
      <c r="S9" s="5">
        <v>112</v>
      </c>
      <c r="T9" s="5">
        <v>112</v>
      </c>
      <c r="U9" s="5">
        <v>112</v>
      </c>
      <c r="V9" s="5">
        <v>112</v>
      </c>
      <c r="W9" s="5">
        <v>112</v>
      </c>
      <c r="X9" s="5">
        <v>112</v>
      </c>
      <c r="Y9" s="5">
        <v>112</v>
      </c>
      <c r="Z9" s="5">
        <v>112</v>
      </c>
      <c r="AA9" s="5">
        <v>112</v>
      </c>
      <c r="AB9" s="5">
        <v>112</v>
      </c>
      <c r="AC9" s="5">
        <v>112</v>
      </c>
      <c r="AD9" s="5">
        <v>112</v>
      </c>
      <c r="AE9" s="5">
        <v>112</v>
      </c>
      <c r="AF9" s="5">
        <v>112</v>
      </c>
      <c r="AG9" s="5">
        <v>112</v>
      </c>
      <c r="AH9" s="6">
        <f t="shared" si="3"/>
        <v>112</v>
      </c>
      <c r="AI9" s="14"/>
      <c r="AJ9" s="5"/>
      <c r="AK9" s="5">
        <f t="shared" si="4"/>
        <v>3042.67</v>
      </c>
      <c r="AL9" s="5">
        <f t="shared" si="5"/>
        <v>3154.67</v>
      </c>
      <c r="AM9" s="11">
        <f t="shared" si="0"/>
        <v>2445.33</v>
      </c>
      <c r="AN9" s="5">
        <f t="shared" si="6"/>
        <v>0</v>
      </c>
    </row>
    <row r="10" spans="1:40" x14ac:dyDescent="0.45">
      <c r="A10" s="25" t="s">
        <v>102</v>
      </c>
      <c r="B10" s="26">
        <v>34454</v>
      </c>
      <c r="C10" s="27">
        <v>50</v>
      </c>
      <c r="D10" s="4" t="s">
        <v>12</v>
      </c>
      <c r="E10" s="4" t="s">
        <v>13</v>
      </c>
      <c r="H10" s="24">
        <v>2000</v>
      </c>
      <c r="I10" s="5"/>
      <c r="J10" s="5"/>
      <c r="K10" s="5">
        <f t="shared" si="1"/>
        <v>2000</v>
      </c>
      <c r="L10" s="14"/>
      <c r="M10" s="19"/>
      <c r="P10" s="5">
        <f t="shared" si="2"/>
        <v>2000</v>
      </c>
      <c r="Q10" s="5"/>
      <c r="R10" s="5">
        <v>470</v>
      </c>
      <c r="S10" s="5">
        <v>40</v>
      </c>
      <c r="T10" s="5">
        <v>40</v>
      </c>
      <c r="U10" s="5">
        <v>40</v>
      </c>
      <c r="V10" s="5">
        <v>40</v>
      </c>
      <c r="W10" s="5">
        <v>40</v>
      </c>
      <c r="X10" s="5">
        <v>40</v>
      </c>
      <c r="Y10" s="5">
        <v>40</v>
      </c>
      <c r="Z10" s="5">
        <v>40</v>
      </c>
      <c r="AA10" s="5">
        <v>40</v>
      </c>
      <c r="AB10" s="5">
        <v>40</v>
      </c>
      <c r="AC10" s="5">
        <v>40</v>
      </c>
      <c r="AD10" s="5">
        <v>40</v>
      </c>
      <c r="AE10" s="5">
        <v>40</v>
      </c>
      <c r="AF10" s="5">
        <v>40</v>
      </c>
      <c r="AG10" s="5">
        <v>40</v>
      </c>
      <c r="AH10" s="6">
        <f t="shared" si="3"/>
        <v>40</v>
      </c>
      <c r="AI10" s="14"/>
      <c r="AJ10" s="5"/>
      <c r="AK10" s="5">
        <f t="shared" si="4"/>
        <v>1070</v>
      </c>
      <c r="AL10" s="5">
        <f t="shared" si="5"/>
        <v>1110</v>
      </c>
      <c r="AM10" s="11">
        <f t="shared" si="0"/>
        <v>890</v>
      </c>
      <c r="AN10" s="5">
        <f t="shared" si="6"/>
        <v>0</v>
      </c>
    </row>
    <row r="11" spans="1:40" x14ac:dyDescent="0.45">
      <c r="A11" s="25" t="s">
        <v>103</v>
      </c>
      <c r="B11" s="26">
        <v>34515</v>
      </c>
      <c r="C11" s="27">
        <v>50</v>
      </c>
      <c r="D11" s="4" t="s">
        <v>12</v>
      </c>
      <c r="E11" s="4" t="s">
        <v>13</v>
      </c>
      <c r="H11" s="24">
        <v>3000</v>
      </c>
      <c r="I11" s="5"/>
      <c r="J11" s="5"/>
      <c r="K11" s="5">
        <f t="shared" si="1"/>
        <v>3000</v>
      </c>
      <c r="L11" s="14"/>
      <c r="M11" s="19"/>
      <c r="P11" s="5">
        <f t="shared" si="2"/>
        <v>3000</v>
      </c>
      <c r="Q11" s="5"/>
      <c r="R11" s="5">
        <v>695</v>
      </c>
      <c r="S11" s="5">
        <v>60</v>
      </c>
      <c r="T11" s="5">
        <v>60</v>
      </c>
      <c r="U11" s="5">
        <v>60</v>
      </c>
      <c r="V11" s="5">
        <v>60</v>
      </c>
      <c r="W11" s="5">
        <v>60</v>
      </c>
      <c r="X11" s="5">
        <v>60</v>
      </c>
      <c r="Y11" s="5">
        <v>60</v>
      </c>
      <c r="Z11" s="5">
        <v>60</v>
      </c>
      <c r="AA11" s="5">
        <v>60</v>
      </c>
      <c r="AB11" s="5">
        <v>60</v>
      </c>
      <c r="AC11" s="5">
        <v>60</v>
      </c>
      <c r="AD11" s="5">
        <v>60</v>
      </c>
      <c r="AE11" s="5">
        <v>60</v>
      </c>
      <c r="AF11" s="5">
        <v>60</v>
      </c>
      <c r="AG11" s="5">
        <v>60</v>
      </c>
      <c r="AH11" s="6">
        <f t="shared" si="3"/>
        <v>60</v>
      </c>
      <c r="AI11" s="14"/>
      <c r="AJ11" s="5"/>
      <c r="AK11" s="5">
        <f t="shared" si="4"/>
        <v>1595</v>
      </c>
      <c r="AL11" s="5">
        <f t="shared" si="5"/>
        <v>1655</v>
      </c>
      <c r="AM11" s="11">
        <f t="shared" si="0"/>
        <v>1345</v>
      </c>
      <c r="AN11" s="5">
        <f t="shared" si="6"/>
        <v>0</v>
      </c>
    </row>
    <row r="12" spans="1:40" x14ac:dyDescent="0.45">
      <c r="A12" s="25" t="s">
        <v>104</v>
      </c>
      <c r="B12" s="26">
        <v>34545</v>
      </c>
      <c r="C12" s="27">
        <v>50</v>
      </c>
      <c r="D12" s="4" t="s">
        <v>12</v>
      </c>
      <c r="E12" s="4" t="s">
        <v>13</v>
      </c>
      <c r="H12" s="24">
        <v>10000</v>
      </c>
      <c r="I12" s="5"/>
      <c r="J12" s="5"/>
      <c r="K12" s="5">
        <f t="shared" si="1"/>
        <v>10000</v>
      </c>
      <c r="L12" s="14"/>
      <c r="M12" s="19"/>
      <c r="P12" s="5">
        <f t="shared" si="2"/>
        <v>10000</v>
      </c>
      <c r="Q12" s="5"/>
      <c r="R12" s="5">
        <v>2300</v>
      </c>
      <c r="S12" s="5">
        <v>200</v>
      </c>
      <c r="T12" s="5">
        <v>200</v>
      </c>
      <c r="U12" s="5">
        <v>200</v>
      </c>
      <c r="V12" s="5">
        <v>200</v>
      </c>
      <c r="W12" s="5">
        <v>200</v>
      </c>
      <c r="X12" s="5">
        <v>200</v>
      </c>
      <c r="Y12" s="5">
        <v>200</v>
      </c>
      <c r="Z12" s="5">
        <v>200</v>
      </c>
      <c r="AA12" s="5">
        <v>200</v>
      </c>
      <c r="AB12" s="5">
        <v>200</v>
      </c>
      <c r="AC12" s="5">
        <v>200</v>
      </c>
      <c r="AD12" s="5">
        <v>200</v>
      </c>
      <c r="AE12" s="5">
        <v>200</v>
      </c>
      <c r="AF12" s="5">
        <v>200</v>
      </c>
      <c r="AG12" s="5">
        <v>200</v>
      </c>
      <c r="AH12" s="6">
        <f t="shared" si="3"/>
        <v>200</v>
      </c>
      <c r="AI12" s="14"/>
      <c r="AJ12" s="5"/>
      <c r="AK12" s="5">
        <f t="shared" si="4"/>
        <v>5300</v>
      </c>
      <c r="AL12" s="5">
        <f t="shared" si="5"/>
        <v>5500</v>
      </c>
      <c r="AM12" s="11">
        <f t="shared" si="0"/>
        <v>4500</v>
      </c>
      <c r="AN12" s="5">
        <f t="shared" si="6"/>
        <v>0</v>
      </c>
    </row>
    <row r="13" spans="1:40" x14ac:dyDescent="0.45">
      <c r="A13" s="25" t="s">
        <v>105</v>
      </c>
      <c r="B13" s="26">
        <v>34545</v>
      </c>
      <c r="C13" s="27">
        <v>50</v>
      </c>
      <c r="D13" s="4" t="s">
        <v>12</v>
      </c>
      <c r="E13" s="4" t="s">
        <v>13</v>
      </c>
      <c r="H13" s="24">
        <v>8733.5</v>
      </c>
      <c r="I13" s="5"/>
      <c r="J13" s="5"/>
      <c r="K13" s="5">
        <f t="shared" si="1"/>
        <v>8733.5</v>
      </c>
      <c r="L13" s="14"/>
      <c r="M13" s="19"/>
      <c r="P13" s="5">
        <f t="shared" si="2"/>
        <v>8733.5</v>
      </c>
      <c r="Q13" s="5"/>
      <c r="R13" s="5">
        <v>2008.7</v>
      </c>
      <c r="S13" s="5">
        <v>174.67</v>
      </c>
      <c r="T13" s="5">
        <v>174.67</v>
      </c>
      <c r="U13" s="5">
        <v>174.67</v>
      </c>
      <c r="V13" s="5">
        <v>174.67</v>
      </c>
      <c r="W13" s="5">
        <v>174.67</v>
      </c>
      <c r="X13" s="5">
        <v>174.67</v>
      </c>
      <c r="Y13" s="5">
        <v>174.67</v>
      </c>
      <c r="Z13" s="5">
        <v>174.67</v>
      </c>
      <c r="AA13" s="5">
        <v>174.67</v>
      </c>
      <c r="AB13" s="5">
        <v>174.67</v>
      </c>
      <c r="AC13" s="5">
        <v>174.67</v>
      </c>
      <c r="AD13" s="5">
        <v>174.67</v>
      </c>
      <c r="AE13" s="5">
        <v>174.67</v>
      </c>
      <c r="AF13" s="5">
        <v>174.67</v>
      </c>
      <c r="AG13" s="5">
        <v>174.67</v>
      </c>
      <c r="AH13" s="6">
        <f t="shared" si="3"/>
        <v>174.67</v>
      </c>
      <c r="AI13" s="14"/>
      <c r="AJ13" s="5"/>
      <c r="AK13" s="5">
        <f t="shared" si="4"/>
        <v>4628.7500000000009</v>
      </c>
      <c r="AL13" s="5">
        <f t="shared" si="5"/>
        <v>4803.420000000001</v>
      </c>
      <c r="AM13" s="11">
        <f t="shared" si="0"/>
        <v>3930.079999999999</v>
      </c>
      <c r="AN13" s="5">
        <f t="shared" si="6"/>
        <v>0</v>
      </c>
    </row>
    <row r="14" spans="1:40" x14ac:dyDescent="0.45">
      <c r="A14" s="25" t="s">
        <v>106</v>
      </c>
      <c r="B14" s="26">
        <v>34545</v>
      </c>
      <c r="C14" s="27">
        <v>50</v>
      </c>
      <c r="D14" s="4" t="s">
        <v>12</v>
      </c>
      <c r="E14" s="4" t="s">
        <v>13</v>
      </c>
      <c r="H14" s="24">
        <v>22039.91</v>
      </c>
      <c r="I14" s="5"/>
      <c r="J14" s="5"/>
      <c r="K14" s="5">
        <f t="shared" si="1"/>
        <v>22039.91</v>
      </c>
      <c r="L14" s="14"/>
      <c r="M14" s="19"/>
      <c r="P14" s="5">
        <f t="shared" si="2"/>
        <v>22039.91</v>
      </c>
      <c r="Q14" s="5"/>
      <c r="R14" s="5">
        <v>5069.2</v>
      </c>
      <c r="S14" s="5">
        <v>440.8</v>
      </c>
      <c r="T14" s="5">
        <v>440.8</v>
      </c>
      <c r="U14" s="5">
        <v>440.8</v>
      </c>
      <c r="V14" s="5">
        <v>440.8</v>
      </c>
      <c r="W14" s="5">
        <v>440.8</v>
      </c>
      <c r="X14" s="5">
        <v>440.8</v>
      </c>
      <c r="Y14" s="5">
        <v>440.8</v>
      </c>
      <c r="Z14" s="5">
        <v>440.8</v>
      </c>
      <c r="AA14" s="5">
        <v>440.8</v>
      </c>
      <c r="AB14" s="5">
        <v>440.8</v>
      </c>
      <c r="AC14" s="5">
        <v>440.8</v>
      </c>
      <c r="AD14" s="5">
        <v>440.8</v>
      </c>
      <c r="AE14" s="5">
        <v>440.8</v>
      </c>
      <c r="AF14" s="5">
        <v>440.8</v>
      </c>
      <c r="AG14" s="5">
        <v>440.8</v>
      </c>
      <c r="AH14" s="6">
        <f t="shared" si="3"/>
        <v>440.8</v>
      </c>
      <c r="AI14" s="14"/>
      <c r="AJ14" s="5"/>
      <c r="AK14" s="5">
        <f t="shared" si="4"/>
        <v>11681.199999999995</v>
      </c>
      <c r="AL14" s="5">
        <f t="shared" si="5"/>
        <v>12121.999999999995</v>
      </c>
      <c r="AM14" s="11">
        <f t="shared" si="0"/>
        <v>9917.9100000000053</v>
      </c>
      <c r="AN14" s="5">
        <f t="shared" si="6"/>
        <v>0</v>
      </c>
    </row>
    <row r="15" spans="1:40" x14ac:dyDescent="0.45">
      <c r="A15" s="25" t="s">
        <v>107</v>
      </c>
      <c r="B15" s="26">
        <v>34545</v>
      </c>
      <c r="C15" s="27">
        <v>50</v>
      </c>
      <c r="D15" s="4" t="s">
        <v>12</v>
      </c>
      <c r="E15" s="4" t="s">
        <v>13</v>
      </c>
      <c r="H15" s="24">
        <v>2500</v>
      </c>
      <c r="I15" s="5"/>
      <c r="J15" s="5"/>
      <c r="K15" s="5">
        <f t="shared" si="1"/>
        <v>2500</v>
      </c>
      <c r="L15" s="14"/>
      <c r="M15" s="19"/>
      <c r="P15" s="5">
        <f t="shared" si="2"/>
        <v>2500</v>
      </c>
      <c r="Q15" s="5"/>
      <c r="R15" s="5">
        <v>575</v>
      </c>
      <c r="S15" s="5">
        <v>50</v>
      </c>
      <c r="T15" s="5">
        <v>50</v>
      </c>
      <c r="U15" s="5">
        <v>50</v>
      </c>
      <c r="V15" s="5">
        <v>50</v>
      </c>
      <c r="W15" s="5">
        <v>50</v>
      </c>
      <c r="X15" s="5">
        <v>50</v>
      </c>
      <c r="Y15" s="5">
        <v>50</v>
      </c>
      <c r="Z15" s="5">
        <v>50</v>
      </c>
      <c r="AA15" s="5">
        <v>50</v>
      </c>
      <c r="AB15" s="5">
        <v>50</v>
      </c>
      <c r="AC15" s="5">
        <v>50</v>
      </c>
      <c r="AD15" s="5">
        <v>50</v>
      </c>
      <c r="AE15" s="5">
        <v>50</v>
      </c>
      <c r="AF15" s="5">
        <v>50</v>
      </c>
      <c r="AG15" s="5">
        <v>50</v>
      </c>
      <c r="AH15" s="6">
        <f t="shared" si="3"/>
        <v>50</v>
      </c>
      <c r="AI15" s="14"/>
      <c r="AJ15" s="5"/>
      <c r="AK15" s="5">
        <f t="shared" si="4"/>
        <v>1325</v>
      </c>
      <c r="AL15" s="5">
        <f t="shared" si="5"/>
        <v>1375</v>
      </c>
      <c r="AM15" s="11">
        <f t="shared" si="0"/>
        <v>1125</v>
      </c>
      <c r="AN15" s="5">
        <f t="shared" si="6"/>
        <v>0</v>
      </c>
    </row>
    <row r="16" spans="1:40" x14ac:dyDescent="0.45">
      <c r="A16" s="25" t="s">
        <v>108</v>
      </c>
      <c r="B16" s="26">
        <v>34545</v>
      </c>
      <c r="C16" s="27">
        <v>50</v>
      </c>
      <c r="D16" s="4" t="s">
        <v>12</v>
      </c>
      <c r="E16" s="4" t="s">
        <v>13</v>
      </c>
      <c r="H16" s="24">
        <v>10323.81</v>
      </c>
      <c r="I16" s="5"/>
      <c r="J16" s="5"/>
      <c r="K16" s="5">
        <f t="shared" si="1"/>
        <v>10323.81</v>
      </c>
      <c r="L16" s="14"/>
      <c r="M16" s="19"/>
      <c r="P16" s="5">
        <f t="shared" si="2"/>
        <v>10323.81</v>
      </c>
      <c r="Q16" s="5"/>
      <c r="R16" s="5">
        <v>2374.52</v>
      </c>
      <c r="S16" s="5">
        <v>206.48</v>
      </c>
      <c r="T16" s="5">
        <v>206.48</v>
      </c>
      <c r="U16" s="5">
        <v>206.48</v>
      </c>
      <c r="V16" s="5">
        <v>206.48</v>
      </c>
      <c r="W16" s="5">
        <v>206.48</v>
      </c>
      <c r="X16" s="5">
        <v>206.48</v>
      </c>
      <c r="Y16" s="5">
        <v>206.48</v>
      </c>
      <c r="Z16" s="5">
        <v>206.48</v>
      </c>
      <c r="AA16" s="5">
        <v>206.48</v>
      </c>
      <c r="AB16" s="5">
        <v>206.48</v>
      </c>
      <c r="AC16" s="5">
        <v>206.48</v>
      </c>
      <c r="AD16" s="5">
        <v>206.48</v>
      </c>
      <c r="AE16" s="5">
        <v>206.48</v>
      </c>
      <c r="AF16" s="5">
        <v>206.48</v>
      </c>
      <c r="AG16" s="5">
        <v>206.48</v>
      </c>
      <c r="AH16" s="6">
        <f t="shared" si="3"/>
        <v>206.48</v>
      </c>
      <c r="AI16" s="14"/>
      <c r="AJ16" s="5"/>
      <c r="AK16" s="5">
        <f t="shared" si="4"/>
        <v>5471.7199999999975</v>
      </c>
      <c r="AL16" s="5">
        <f t="shared" si="5"/>
        <v>5678.1999999999971</v>
      </c>
      <c r="AM16" s="11">
        <f t="shared" si="0"/>
        <v>4645.6100000000024</v>
      </c>
      <c r="AN16" s="5">
        <f t="shared" si="6"/>
        <v>0</v>
      </c>
    </row>
    <row r="17" spans="1:40" x14ac:dyDescent="0.45">
      <c r="A17" s="25" t="s">
        <v>109</v>
      </c>
      <c r="B17" s="26">
        <v>34607</v>
      </c>
      <c r="C17" s="27">
        <v>50</v>
      </c>
      <c r="D17" s="4" t="s">
        <v>12</v>
      </c>
      <c r="E17" s="4" t="s">
        <v>13</v>
      </c>
      <c r="H17" s="24">
        <v>8120</v>
      </c>
      <c r="I17" s="5"/>
      <c r="J17" s="5"/>
      <c r="K17" s="5">
        <f t="shared" si="1"/>
        <v>8120</v>
      </c>
      <c r="L17" s="14"/>
      <c r="M17" s="19"/>
      <c r="P17" s="5">
        <f t="shared" si="2"/>
        <v>8120</v>
      </c>
      <c r="Q17" s="5"/>
      <c r="R17" s="5">
        <v>1840.53</v>
      </c>
      <c r="S17" s="5">
        <v>162.4</v>
      </c>
      <c r="T17" s="5">
        <v>162.4</v>
      </c>
      <c r="U17" s="5">
        <v>162.4</v>
      </c>
      <c r="V17" s="5">
        <v>162.4</v>
      </c>
      <c r="W17" s="5">
        <v>162.4</v>
      </c>
      <c r="X17" s="5">
        <v>162.4</v>
      </c>
      <c r="Y17" s="5">
        <v>162.4</v>
      </c>
      <c r="Z17" s="5">
        <v>162.4</v>
      </c>
      <c r="AA17" s="5">
        <v>162.4</v>
      </c>
      <c r="AB17" s="5">
        <v>162.4</v>
      </c>
      <c r="AC17" s="5">
        <v>162.4</v>
      </c>
      <c r="AD17" s="5">
        <v>162.4</v>
      </c>
      <c r="AE17" s="5">
        <v>162.4</v>
      </c>
      <c r="AF17" s="5">
        <v>162.4</v>
      </c>
      <c r="AG17" s="5">
        <v>162.4</v>
      </c>
      <c r="AH17" s="6">
        <f t="shared" si="3"/>
        <v>162.4</v>
      </c>
      <c r="AI17" s="14"/>
      <c r="AJ17" s="5"/>
      <c r="AK17" s="5">
        <f t="shared" si="4"/>
        <v>4276.5300000000007</v>
      </c>
      <c r="AL17" s="5">
        <f t="shared" si="5"/>
        <v>4438.93</v>
      </c>
      <c r="AM17" s="11">
        <f t="shared" si="0"/>
        <v>3681.0699999999997</v>
      </c>
      <c r="AN17" s="5">
        <f t="shared" si="6"/>
        <v>0</v>
      </c>
    </row>
    <row r="18" spans="1:40" x14ac:dyDescent="0.45">
      <c r="A18" s="25" t="s">
        <v>120</v>
      </c>
      <c r="B18" s="26">
        <v>34607</v>
      </c>
      <c r="C18" s="27">
        <v>50</v>
      </c>
      <c r="D18" s="4" t="s">
        <v>12</v>
      </c>
      <c r="E18" s="4" t="s">
        <v>13</v>
      </c>
      <c r="H18" s="24">
        <v>4800</v>
      </c>
      <c r="I18" s="5"/>
      <c r="J18" s="5"/>
      <c r="K18" s="5">
        <f t="shared" si="1"/>
        <v>4800</v>
      </c>
      <c r="L18" s="14"/>
      <c r="M18" s="19"/>
      <c r="P18" s="5">
        <f t="shared" si="2"/>
        <v>4800</v>
      </c>
      <c r="Q18" s="5"/>
      <c r="R18" s="5">
        <v>1088</v>
      </c>
      <c r="S18" s="5">
        <v>96</v>
      </c>
      <c r="T18" s="5">
        <v>96</v>
      </c>
      <c r="U18" s="5">
        <v>96</v>
      </c>
      <c r="V18" s="5">
        <v>96</v>
      </c>
      <c r="W18" s="5">
        <v>96</v>
      </c>
      <c r="X18" s="5">
        <v>96</v>
      </c>
      <c r="Y18" s="5">
        <v>96</v>
      </c>
      <c r="Z18" s="5">
        <v>96</v>
      </c>
      <c r="AA18" s="5">
        <v>96</v>
      </c>
      <c r="AB18" s="5">
        <v>96</v>
      </c>
      <c r="AC18" s="5">
        <v>96</v>
      </c>
      <c r="AD18" s="5">
        <v>96</v>
      </c>
      <c r="AE18" s="5">
        <v>96</v>
      </c>
      <c r="AF18" s="5">
        <v>96</v>
      </c>
      <c r="AG18" s="5">
        <v>96</v>
      </c>
      <c r="AH18" s="6">
        <f t="shared" si="3"/>
        <v>96</v>
      </c>
      <c r="AI18" s="14"/>
      <c r="AJ18" s="5"/>
      <c r="AK18" s="5">
        <f t="shared" si="4"/>
        <v>2528</v>
      </c>
      <c r="AL18" s="5">
        <f t="shared" si="5"/>
        <v>2624</v>
      </c>
      <c r="AM18" s="11">
        <f t="shared" si="0"/>
        <v>2176</v>
      </c>
      <c r="AN18" s="5">
        <f t="shared" si="6"/>
        <v>0</v>
      </c>
    </row>
    <row r="19" spans="1:40" x14ac:dyDescent="0.45">
      <c r="A19" s="25" t="s">
        <v>110</v>
      </c>
      <c r="B19" s="26">
        <v>34850</v>
      </c>
      <c r="C19" s="27">
        <v>50</v>
      </c>
      <c r="D19" s="4" t="s">
        <v>12</v>
      </c>
      <c r="E19" s="4" t="s">
        <v>13</v>
      </c>
      <c r="H19" s="24">
        <v>58213.7</v>
      </c>
      <c r="I19" s="5"/>
      <c r="J19" s="5"/>
      <c r="K19" s="5">
        <f t="shared" si="1"/>
        <v>58213.7</v>
      </c>
      <c r="L19" s="14"/>
      <c r="M19" s="19"/>
      <c r="P19" s="5">
        <f t="shared" si="2"/>
        <v>58213.7</v>
      </c>
      <c r="Q19" s="5"/>
      <c r="R19" s="5">
        <v>12338.43</v>
      </c>
      <c r="S19" s="5">
        <v>1164.27</v>
      </c>
      <c r="T19" s="5">
        <v>1164.27</v>
      </c>
      <c r="U19" s="5">
        <v>1164.27</v>
      </c>
      <c r="V19" s="5">
        <v>1164.27</v>
      </c>
      <c r="W19" s="5">
        <v>1164.27</v>
      </c>
      <c r="X19" s="5">
        <v>1164.27</v>
      </c>
      <c r="Y19" s="5">
        <v>1164.27</v>
      </c>
      <c r="Z19" s="5">
        <v>1164.27</v>
      </c>
      <c r="AA19" s="5">
        <v>1164.27</v>
      </c>
      <c r="AB19" s="5">
        <v>1164.27</v>
      </c>
      <c r="AC19" s="5">
        <v>1164.27</v>
      </c>
      <c r="AD19" s="5">
        <v>1164.27</v>
      </c>
      <c r="AE19" s="5">
        <v>1164.27</v>
      </c>
      <c r="AF19" s="5">
        <v>1164.27</v>
      </c>
      <c r="AG19" s="5">
        <v>1164.27</v>
      </c>
      <c r="AH19" s="6">
        <f t="shared" si="3"/>
        <v>1164.27</v>
      </c>
      <c r="AI19" s="14"/>
      <c r="AJ19" s="5"/>
      <c r="AK19" s="5">
        <f t="shared" si="4"/>
        <v>29802.480000000007</v>
      </c>
      <c r="AL19" s="5">
        <f t="shared" si="5"/>
        <v>30966.750000000007</v>
      </c>
      <c r="AM19" s="11">
        <f t="shared" si="0"/>
        <v>27246.94999999999</v>
      </c>
      <c r="AN19" s="5">
        <f t="shared" si="6"/>
        <v>0</v>
      </c>
    </row>
    <row r="20" spans="1:40" x14ac:dyDescent="0.45">
      <c r="A20" s="25" t="s">
        <v>111</v>
      </c>
      <c r="B20" s="26">
        <v>34911</v>
      </c>
      <c r="C20" s="27">
        <v>50</v>
      </c>
      <c r="D20" s="4" t="s">
        <v>12</v>
      </c>
      <c r="E20" s="4" t="s">
        <v>13</v>
      </c>
      <c r="H20" s="24">
        <v>26698.799999999999</v>
      </c>
      <c r="I20" s="5"/>
      <c r="J20" s="5"/>
      <c r="K20" s="5">
        <f t="shared" si="1"/>
        <v>26698.799999999999</v>
      </c>
      <c r="L20" s="14"/>
      <c r="M20" s="19"/>
      <c r="P20" s="5">
        <f t="shared" si="2"/>
        <v>26698.799999999999</v>
      </c>
      <c r="Q20" s="5"/>
      <c r="R20" s="5">
        <v>5606.79</v>
      </c>
      <c r="S20" s="5">
        <v>533.98</v>
      </c>
      <c r="T20" s="5">
        <v>533.98</v>
      </c>
      <c r="U20" s="5">
        <v>533.98</v>
      </c>
      <c r="V20" s="5">
        <v>533.98</v>
      </c>
      <c r="W20" s="5">
        <v>533.98</v>
      </c>
      <c r="X20" s="5">
        <v>533.98</v>
      </c>
      <c r="Y20" s="5">
        <v>533.98</v>
      </c>
      <c r="Z20" s="5">
        <v>533.98</v>
      </c>
      <c r="AA20" s="5">
        <v>533.98</v>
      </c>
      <c r="AB20" s="5">
        <v>533.98</v>
      </c>
      <c r="AC20" s="5">
        <v>533.98</v>
      </c>
      <c r="AD20" s="5">
        <v>533.98</v>
      </c>
      <c r="AE20" s="5">
        <v>533.98</v>
      </c>
      <c r="AF20" s="5">
        <v>533.98</v>
      </c>
      <c r="AG20" s="5">
        <v>533.98</v>
      </c>
      <c r="AH20" s="6">
        <f t="shared" si="3"/>
        <v>533.98</v>
      </c>
      <c r="AI20" s="14"/>
      <c r="AJ20" s="5"/>
      <c r="AK20" s="5">
        <f t="shared" si="4"/>
        <v>13616.489999999994</v>
      </c>
      <c r="AL20" s="5">
        <f t="shared" si="5"/>
        <v>14150.469999999994</v>
      </c>
      <c r="AM20" s="11">
        <f t="shared" si="0"/>
        <v>12548.330000000005</v>
      </c>
      <c r="AN20" s="5">
        <f t="shared" si="6"/>
        <v>0</v>
      </c>
    </row>
    <row r="21" spans="1:40" x14ac:dyDescent="0.45">
      <c r="A21" s="25" t="s">
        <v>112</v>
      </c>
      <c r="B21" s="26">
        <v>34942</v>
      </c>
      <c r="C21" s="27">
        <v>50</v>
      </c>
      <c r="D21" s="4" t="s">
        <v>12</v>
      </c>
      <c r="E21" s="4" t="s">
        <v>13</v>
      </c>
      <c r="H21" s="24">
        <v>20150.68</v>
      </c>
      <c r="I21" s="5"/>
      <c r="J21" s="5"/>
      <c r="K21" s="5">
        <f t="shared" si="1"/>
        <v>20150.68</v>
      </c>
      <c r="L21" s="14"/>
      <c r="M21" s="19"/>
      <c r="P21" s="5">
        <f t="shared" si="2"/>
        <v>20150.68</v>
      </c>
      <c r="Q21" s="5"/>
      <c r="R21" s="5">
        <v>4198.0200000000004</v>
      </c>
      <c r="S21" s="5">
        <v>403.01</v>
      </c>
      <c r="T21" s="5">
        <v>403.01</v>
      </c>
      <c r="U21" s="5">
        <v>403.01</v>
      </c>
      <c r="V21" s="5">
        <v>403.01</v>
      </c>
      <c r="W21" s="5">
        <v>403.01</v>
      </c>
      <c r="X21" s="5">
        <v>403.01</v>
      </c>
      <c r="Y21" s="5">
        <v>403.01</v>
      </c>
      <c r="Z21" s="5">
        <v>403.01</v>
      </c>
      <c r="AA21" s="5">
        <v>403.01</v>
      </c>
      <c r="AB21" s="5">
        <v>403.01</v>
      </c>
      <c r="AC21" s="5">
        <v>403.01</v>
      </c>
      <c r="AD21" s="5">
        <v>403.01</v>
      </c>
      <c r="AE21" s="5">
        <v>403.01</v>
      </c>
      <c r="AF21" s="5">
        <v>403.01</v>
      </c>
      <c r="AG21" s="5">
        <v>403.01</v>
      </c>
      <c r="AH21" s="6">
        <f t="shared" si="3"/>
        <v>403.01</v>
      </c>
      <c r="AI21" s="14"/>
      <c r="AJ21" s="5"/>
      <c r="AK21" s="5">
        <f t="shared" si="4"/>
        <v>10243.170000000004</v>
      </c>
      <c r="AL21" s="5">
        <f t="shared" si="5"/>
        <v>10646.180000000004</v>
      </c>
      <c r="AM21" s="11">
        <f t="shared" si="0"/>
        <v>9504.4999999999964</v>
      </c>
      <c r="AN21" s="5">
        <f t="shared" si="6"/>
        <v>0</v>
      </c>
    </row>
    <row r="22" spans="1:40" x14ac:dyDescent="0.45">
      <c r="A22" s="25" t="s">
        <v>113</v>
      </c>
      <c r="B22" s="26">
        <v>35033</v>
      </c>
      <c r="C22" s="27">
        <v>50</v>
      </c>
      <c r="D22" s="4" t="s">
        <v>12</v>
      </c>
      <c r="E22" s="4" t="s">
        <v>13</v>
      </c>
      <c r="H22" s="24">
        <v>3500</v>
      </c>
      <c r="I22" s="5"/>
      <c r="J22" s="5"/>
      <c r="K22" s="5">
        <f t="shared" si="1"/>
        <v>3500</v>
      </c>
      <c r="L22" s="14"/>
      <c r="M22" s="19"/>
      <c r="P22" s="5">
        <f t="shared" si="2"/>
        <v>3500</v>
      </c>
      <c r="Q22" s="5"/>
      <c r="R22" s="5">
        <v>711.67</v>
      </c>
      <c r="S22" s="5">
        <v>70</v>
      </c>
      <c r="T22" s="5">
        <v>70</v>
      </c>
      <c r="U22" s="5">
        <v>70</v>
      </c>
      <c r="V22" s="5">
        <v>70</v>
      </c>
      <c r="W22" s="5">
        <v>70</v>
      </c>
      <c r="X22" s="5">
        <v>70</v>
      </c>
      <c r="Y22" s="5">
        <v>70</v>
      </c>
      <c r="Z22" s="5">
        <v>70</v>
      </c>
      <c r="AA22" s="5">
        <v>70</v>
      </c>
      <c r="AB22" s="5">
        <v>70</v>
      </c>
      <c r="AC22" s="5">
        <v>70</v>
      </c>
      <c r="AD22" s="5">
        <v>70</v>
      </c>
      <c r="AE22" s="5">
        <v>70</v>
      </c>
      <c r="AF22" s="5">
        <v>70</v>
      </c>
      <c r="AG22" s="5">
        <v>70</v>
      </c>
      <c r="AH22" s="6">
        <f t="shared" si="3"/>
        <v>70</v>
      </c>
      <c r="AI22" s="14"/>
      <c r="AJ22" s="5"/>
      <c r="AK22" s="5">
        <f t="shared" si="4"/>
        <v>1761.67</v>
      </c>
      <c r="AL22" s="5">
        <f t="shared" si="5"/>
        <v>1831.67</v>
      </c>
      <c r="AM22" s="11">
        <f t="shared" si="0"/>
        <v>1668.33</v>
      </c>
      <c r="AN22" s="5">
        <f t="shared" si="6"/>
        <v>0</v>
      </c>
    </row>
    <row r="23" spans="1:40" x14ac:dyDescent="0.45">
      <c r="A23" s="25" t="s">
        <v>114</v>
      </c>
      <c r="B23" s="26">
        <v>35217</v>
      </c>
      <c r="C23" s="27">
        <v>50</v>
      </c>
      <c r="D23" s="4" t="s">
        <v>12</v>
      </c>
      <c r="E23" s="4" t="s">
        <v>13</v>
      </c>
      <c r="H23" s="24">
        <v>21215</v>
      </c>
      <c r="I23" s="5"/>
      <c r="J23" s="5"/>
      <c r="K23" s="5">
        <f t="shared" si="1"/>
        <v>21215</v>
      </c>
      <c r="L23" s="14"/>
      <c r="M23" s="19"/>
      <c r="P23" s="5">
        <f t="shared" si="2"/>
        <v>21215</v>
      </c>
      <c r="Q23" s="5"/>
      <c r="R23" s="5">
        <v>4066.21</v>
      </c>
      <c r="S23" s="5">
        <v>424.3</v>
      </c>
      <c r="T23" s="5">
        <v>424.3</v>
      </c>
      <c r="U23" s="5">
        <v>424.3</v>
      </c>
      <c r="V23" s="5">
        <v>424.3</v>
      </c>
      <c r="W23" s="5">
        <v>424.3</v>
      </c>
      <c r="X23" s="5">
        <v>424.3</v>
      </c>
      <c r="Y23" s="5">
        <v>424.3</v>
      </c>
      <c r="Z23" s="5">
        <v>424.3</v>
      </c>
      <c r="AA23" s="5">
        <v>424.3</v>
      </c>
      <c r="AB23" s="5">
        <v>424.3</v>
      </c>
      <c r="AC23" s="5">
        <v>424.3</v>
      </c>
      <c r="AD23" s="5">
        <v>424.3</v>
      </c>
      <c r="AE23" s="5">
        <v>424.3</v>
      </c>
      <c r="AF23" s="5">
        <v>424.3</v>
      </c>
      <c r="AG23" s="5">
        <v>424.3</v>
      </c>
      <c r="AH23" s="6">
        <f t="shared" si="3"/>
        <v>424.3</v>
      </c>
      <c r="AI23" s="14"/>
      <c r="AJ23" s="5"/>
      <c r="AK23" s="5">
        <f t="shared" si="4"/>
        <v>10430.709999999997</v>
      </c>
      <c r="AL23" s="5">
        <f t="shared" si="5"/>
        <v>10855.009999999997</v>
      </c>
      <c r="AM23" s="11">
        <f t="shared" si="0"/>
        <v>10359.990000000003</v>
      </c>
      <c r="AN23" s="5">
        <f t="shared" si="6"/>
        <v>0</v>
      </c>
    </row>
    <row r="24" spans="1:40" x14ac:dyDescent="0.45">
      <c r="A24" s="25" t="s">
        <v>115</v>
      </c>
      <c r="B24" s="26">
        <v>35582</v>
      </c>
      <c r="C24" s="27">
        <v>50</v>
      </c>
      <c r="D24" s="4" t="s">
        <v>12</v>
      </c>
      <c r="E24" s="4" t="s">
        <v>13</v>
      </c>
      <c r="H24" s="24">
        <v>15559.63</v>
      </c>
      <c r="I24" s="5"/>
      <c r="J24" s="5"/>
      <c r="K24" s="5">
        <f t="shared" si="1"/>
        <v>15559.63</v>
      </c>
      <c r="L24" s="14"/>
      <c r="M24" s="19"/>
      <c r="P24" s="5">
        <f t="shared" si="2"/>
        <v>15559.63</v>
      </c>
      <c r="Q24" s="5"/>
      <c r="R24" s="5">
        <v>2671.05</v>
      </c>
      <c r="S24" s="5">
        <v>311.19</v>
      </c>
      <c r="T24" s="5">
        <v>311.19</v>
      </c>
      <c r="U24" s="5">
        <v>311.19</v>
      </c>
      <c r="V24" s="5">
        <v>311.19</v>
      </c>
      <c r="W24" s="5">
        <v>311.19</v>
      </c>
      <c r="X24" s="5">
        <v>311.19</v>
      </c>
      <c r="Y24" s="5">
        <v>311.19</v>
      </c>
      <c r="Z24" s="5">
        <v>311.19</v>
      </c>
      <c r="AA24" s="5">
        <v>311.19</v>
      </c>
      <c r="AB24" s="5">
        <v>311.19</v>
      </c>
      <c r="AC24" s="5">
        <v>311.19</v>
      </c>
      <c r="AD24" s="5">
        <v>311.19</v>
      </c>
      <c r="AE24" s="5">
        <v>311.19</v>
      </c>
      <c r="AF24" s="5">
        <v>311.19</v>
      </c>
      <c r="AG24" s="5">
        <v>311.19</v>
      </c>
      <c r="AH24" s="6">
        <f t="shared" si="3"/>
        <v>311.19</v>
      </c>
      <c r="AI24" s="14"/>
      <c r="AJ24" s="5"/>
      <c r="AK24" s="5">
        <f t="shared" si="4"/>
        <v>7338.899999999996</v>
      </c>
      <c r="AL24" s="5">
        <f t="shared" si="5"/>
        <v>7650.0899999999956</v>
      </c>
      <c r="AM24" s="11">
        <f t="shared" si="0"/>
        <v>7909.5400000000036</v>
      </c>
      <c r="AN24" s="5">
        <f t="shared" si="6"/>
        <v>0</v>
      </c>
    </row>
    <row r="25" spans="1:40" x14ac:dyDescent="0.45">
      <c r="A25" s="25" t="s">
        <v>26</v>
      </c>
      <c r="B25" s="26">
        <v>35612</v>
      </c>
      <c r="C25" s="27">
        <v>50</v>
      </c>
      <c r="D25" s="4" t="s">
        <v>12</v>
      </c>
      <c r="E25" s="4" t="s">
        <v>13</v>
      </c>
      <c r="H25" s="24">
        <v>3729.72</v>
      </c>
      <c r="I25" s="5"/>
      <c r="J25" s="5"/>
      <c r="K25" s="5">
        <f t="shared" si="1"/>
        <v>3729.72</v>
      </c>
      <c r="L25" s="14"/>
      <c r="M25" s="19"/>
      <c r="P25" s="5">
        <f t="shared" si="2"/>
        <v>3729.72</v>
      </c>
      <c r="Q25" s="5"/>
      <c r="R25" s="5">
        <v>634.02</v>
      </c>
      <c r="S25" s="5">
        <v>74.59</v>
      </c>
      <c r="T25" s="5">
        <v>74.59</v>
      </c>
      <c r="U25" s="5">
        <v>74.59</v>
      </c>
      <c r="V25" s="5">
        <v>74.59</v>
      </c>
      <c r="W25" s="5">
        <v>74.59</v>
      </c>
      <c r="X25" s="5">
        <v>74.59</v>
      </c>
      <c r="Y25" s="5">
        <v>74.59</v>
      </c>
      <c r="Z25" s="5">
        <v>74.59</v>
      </c>
      <c r="AA25" s="5">
        <v>74.59</v>
      </c>
      <c r="AB25" s="5">
        <v>74.59</v>
      </c>
      <c r="AC25" s="5">
        <v>74.59</v>
      </c>
      <c r="AD25" s="5">
        <v>74.59</v>
      </c>
      <c r="AE25" s="5">
        <v>74.59</v>
      </c>
      <c r="AF25" s="5">
        <v>74.59</v>
      </c>
      <c r="AG25" s="5">
        <v>74.59</v>
      </c>
      <c r="AH25" s="6">
        <f t="shared" si="3"/>
        <v>74.59</v>
      </c>
      <c r="AI25" s="14"/>
      <c r="AJ25" s="5"/>
      <c r="AK25" s="5">
        <f t="shared" si="4"/>
        <v>1752.8699999999994</v>
      </c>
      <c r="AL25" s="5">
        <f t="shared" si="5"/>
        <v>1827.4599999999994</v>
      </c>
      <c r="AM25" s="11">
        <f t="shared" si="0"/>
        <v>1902.2600000000004</v>
      </c>
      <c r="AN25" s="5">
        <f t="shared" si="6"/>
        <v>0</v>
      </c>
    </row>
    <row r="26" spans="1:40" x14ac:dyDescent="0.45">
      <c r="A26" s="25" t="s">
        <v>116</v>
      </c>
      <c r="B26" s="26">
        <v>35643</v>
      </c>
      <c r="C26" s="27">
        <v>50</v>
      </c>
      <c r="D26" s="4" t="s">
        <v>12</v>
      </c>
      <c r="E26" s="4" t="s">
        <v>13</v>
      </c>
      <c r="H26" s="24">
        <v>24885</v>
      </c>
      <c r="I26" s="5"/>
      <c r="J26" s="5"/>
      <c r="K26" s="5">
        <f t="shared" si="1"/>
        <v>24885</v>
      </c>
      <c r="L26" s="14"/>
      <c r="M26" s="19"/>
      <c r="P26" s="5">
        <f t="shared" si="2"/>
        <v>24885</v>
      </c>
      <c r="Q26" s="5"/>
      <c r="R26" s="5">
        <v>4188.9799999999996</v>
      </c>
      <c r="S26" s="5">
        <v>497.70100000000002</v>
      </c>
      <c r="T26" s="5">
        <v>497.70100000000002</v>
      </c>
      <c r="U26" s="5">
        <v>497.70100000000002</v>
      </c>
      <c r="V26" s="5">
        <v>497.70100000000002</v>
      </c>
      <c r="W26" s="5">
        <v>497.70100000000002</v>
      </c>
      <c r="X26" s="5">
        <v>497.70100000000002</v>
      </c>
      <c r="Y26" s="5">
        <v>497.70100000000002</v>
      </c>
      <c r="Z26" s="5">
        <v>497.70100000000002</v>
      </c>
      <c r="AA26" s="5">
        <v>497.70100000000002</v>
      </c>
      <c r="AB26" s="5">
        <v>497.70100000000002</v>
      </c>
      <c r="AC26" s="5">
        <v>497.70100000000002</v>
      </c>
      <c r="AD26" s="5">
        <v>497.7</v>
      </c>
      <c r="AE26" s="5">
        <v>497.7</v>
      </c>
      <c r="AF26" s="5">
        <v>497.7</v>
      </c>
      <c r="AG26" s="5">
        <v>497.7</v>
      </c>
      <c r="AH26" s="6">
        <f t="shared" si="3"/>
        <v>497.7</v>
      </c>
      <c r="AI26" s="14"/>
      <c r="AJ26" s="5"/>
      <c r="AK26" s="5">
        <f t="shared" si="4"/>
        <v>11654.491000000005</v>
      </c>
      <c r="AL26" s="5">
        <f t="shared" si="5"/>
        <v>12152.191000000006</v>
      </c>
      <c r="AM26" s="11">
        <f t="shared" si="0"/>
        <v>12732.808999999994</v>
      </c>
      <c r="AN26" s="5">
        <f t="shared" si="6"/>
        <v>0</v>
      </c>
    </row>
    <row r="27" spans="1:40" x14ac:dyDescent="0.45">
      <c r="A27" s="25" t="s">
        <v>117</v>
      </c>
      <c r="B27" s="26">
        <v>35674</v>
      </c>
      <c r="C27" s="27">
        <v>50</v>
      </c>
      <c r="D27" s="4" t="s">
        <v>12</v>
      </c>
      <c r="E27" s="4" t="s">
        <v>13</v>
      </c>
      <c r="H27" s="24">
        <v>10989.75</v>
      </c>
      <c r="I27" s="5"/>
      <c r="J27" s="5"/>
      <c r="K27" s="5">
        <f t="shared" si="1"/>
        <v>10989.75</v>
      </c>
      <c r="L27" s="14"/>
      <c r="M27" s="19"/>
      <c r="P27" s="5">
        <f t="shared" si="2"/>
        <v>10989.75</v>
      </c>
      <c r="Q27" s="5"/>
      <c r="R27" s="5">
        <v>1831.67</v>
      </c>
      <c r="S27" s="5">
        <v>219.8</v>
      </c>
      <c r="T27" s="5">
        <v>219.8</v>
      </c>
      <c r="U27" s="5">
        <v>219.8</v>
      </c>
      <c r="V27" s="5">
        <v>219.8</v>
      </c>
      <c r="W27" s="5">
        <v>219.8</v>
      </c>
      <c r="X27" s="5">
        <v>219.8</v>
      </c>
      <c r="Y27" s="5">
        <v>219.8</v>
      </c>
      <c r="Z27" s="5">
        <v>219.8</v>
      </c>
      <c r="AA27" s="5">
        <v>219.8</v>
      </c>
      <c r="AB27" s="5">
        <v>219.8</v>
      </c>
      <c r="AC27" s="5">
        <v>219.8</v>
      </c>
      <c r="AD27" s="5">
        <v>219.8</v>
      </c>
      <c r="AE27" s="5">
        <v>219.8</v>
      </c>
      <c r="AF27" s="5">
        <v>219.8</v>
      </c>
      <c r="AG27" s="5">
        <v>219.8</v>
      </c>
      <c r="AH27" s="6">
        <f t="shared" si="3"/>
        <v>219.8</v>
      </c>
      <c r="AI27" s="14"/>
      <c r="AJ27" s="5"/>
      <c r="AK27" s="5">
        <f t="shared" si="4"/>
        <v>5128.6700000000028</v>
      </c>
      <c r="AL27" s="5">
        <f t="shared" si="5"/>
        <v>5348.470000000003</v>
      </c>
      <c r="AM27" s="11">
        <f t="shared" si="0"/>
        <v>5641.279999999997</v>
      </c>
      <c r="AN27" s="5">
        <f t="shared" si="6"/>
        <v>0</v>
      </c>
    </row>
    <row r="28" spans="1:40" x14ac:dyDescent="0.45">
      <c r="A28" s="25" t="s">
        <v>118</v>
      </c>
      <c r="B28" s="26">
        <v>35674</v>
      </c>
      <c r="C28" s="27">
        <v>50</v>
      </c>
      <c r="D28" s="4" t="s">
        <v>12</v>
      </c>
      <c r="E28" s="4" t="s">
        <v>13</v>
      </c>
      <c r="H28" s="24">
        <v>16996.740000000002</v>
      </c>
      <c r="I28" s="5"/>
      <c r="J28" s="5"/>
      <c r="K28" s="5">
        <f t="shared" si="1"/>
        <v>16996.740000000002</v>
      </c>
      <c r="L28" s="14"/>
      <c r="M28" s="19"/>
      <c r="P28" s="5">
        <f t="shared" si="2"/>
        <v>16996.740000000002</v>
      </c>
      <c r="Q28" s="5"/>
      <c r="R28" s="5">
        <v>2832.75</v>
      </c>
      <c r="S28" s="5">
        <v>339.93</v>
      </c>
      <c r="T28" s="5">
        <v>339.93</v>
      </c>
      <c r="U28" s="5">
        <v>339.93</v>
      </c>
      <c r="V28" s="5">
        <v>339.93</v>
      </c>
      <c r="W28" s="5">
        <v>339.93</v>
      </c>
      <c r="X28" s="5">
        <v>339.93</v>
      </c>
      <c r="Y28" s="5">
        <v>339.93</v>
      </c>
      <c r="Z28" s="5">
        <v>339.93</v>
      </c>
      <c r="AA28" s="5">
        <v>339.93</v>
      </c>
      <c r="AB28" s="5">
        <v>339.93</v>
      </c>
      <c r="AC28" s="5">
        <v>339.93</v>
      </c>
      <c r="AD28" s="5">
        <v>339.93</v>
      </c>
      <c r="AE28" s="5">
        <v>339.93</v>
      </c>
      <c r="AF28" s="5">
        <v>339.93</v>
      </c>
      <c r="AG28" s="5">
        <v>339.93</v>
      </c>
      <c r="AH28" s="6">
        <f t="shared" si="3"/>
        <v>339.93</v>
      </c>
      <c r="AI28" s="14"/>
      <c r="AJ28" s="5"/>
      <c r="AK28" s="5">
        <f t="shared" si="4"/>
        <v>7931.7000000000025</v>
      </c>
      <c r="AL28" s="5">
        <f t="shared" si="5"/>
        <v>8271.6300000000028</v>
      </c>
      <c r="AM28" s="11">
        <f t="shared" si="0"/>
        <v>8725.1099999999988</v>
      </c>
      <c r="AN28" s="5">
        <f t="shared" si="6"/>
        <v>0</v>
      </c>
    </row>
    <row r="29" spans="1:40" x14ac:dyDescent="0.45">
      <c r="A29" s="25" t="s">
        <v>119</v>
      </c>
      <c r="B29" s="26">
        <v>35735</v>
      </c>
      <c r="C29" s="27">
        <v>50</v>
      </c>
      <c r="D29" s="4" t="s">
        <v>12</v>
      </c>
      <c r="E29" s="4" t="s">
        <v>13</v>
      </c>
      <c r="H29" s="24">
        <v>16488.72</v>
      </c>
      <c r="I29" s="5"/>
      <c r="J29" s="5"/>
      <c r="K29" s="5">
        <f t="shared" si="1"/>
        <v>16488.72</v>
      </c>
      <c r="L29" s="14"/>
      <c r="M29" s="19"/>
      <c r="P29" s="5">
        <f t="shared" si="2"/>
        <v>16488.72</v>
      </c>
      <c r="Q29" s="5"/>
      <c r="R29" s="5">
        <v>2693.12</v>
      </c>
      <c r="S29" s="5">
        <v>329.77</v>
      </c>
      <c r="T29" s="5">
        <v>329.77</v>
      </c>
      <c r="U29" s="5">
        <v>329.77</v>
      </c>
      <c r="V29" s="5">
        <v>329.77</v>
      </c>
      <c r="W29" s="5">
        <v>329.77</v>
      </c>
      <c r="X29" s="5">
        <v>329.77</v>
      </c>
      <c r="Y29" s="5">
        <v>329.77</v>
      </c>
      <c r="Z29" s="5">
        <v>329.77</v>
      </c>
      <c r="AA29" s="5">
        <v>329.77</v>
      </c>
      <c r="AB29" s="5">
        <v>329.77</v>
      </c>
      <c r="AC29" s="5">
        <v>329.77</v>
      </c>
      <c r="AD29" s="5">
        <v>329.77</v>
      </c>
      <c r="AE29" s="5">
        <v>329.77</v>
      </c>
      <c r="AF29" s="5">
        <v>329.77</v>
      </c>
      <c r="AG29" s="5">
        <v>329.77</v>
      </c>
      <c r="AH29" s="6">
        <f t="shared" si="3"/>
        <v>329.77</v>
      </c>
      <c r="AI29" s="14"/>
      <c r="AJ29" s="5"/>
      <c r="AK29" s="5">
        <f t="shared" si="4"/>
        <v>7639.6700000000037</v>
      </c>
      <c r="AL29" s="5">
        <f t="shared" si="5"/>
        <v>7969.4400000000041</v>
      </c>
      <c r="AM29" s="11">
        <f t="shared" si="0"/>
        <v>8519.279999999997</v>
      </c>
      <c r="AN29" s="5">
        <f t="shared" si="6"/>
        <v>0</v>
      </c>
    </row>
    <row r="30" spans="1:40" x14ac:dyDescent="0.45">
      <c r="A30" s="25"/>
      <c r="B30" s="26"/>
      <c r="C30" s="27"/>
      <c r="D30" s="4" t="s">
        <v>12</v>
      </c>
      <c r="E30" s="4" t="s">
        <v>13</v>
      </c>
      <c r="H30" s="24"/>
      <c r="I30" s="5"/>
      <c r="J30" s="5"/>
      <c r="K30" s="5">
        <f t="shared" si="1"/>
        <v>0</v>
      </c>
      <c r="L30" s="14"/>
      <c r="M30" s="19"/>
      <c r="P30" s="5">
        <f t="shared" si="2"/>
        <v>0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>
        <v>0</v>
      </c>
      <c r="AH30" s="6">
        <f t="shared" si="3"/>
        <v>0</v>
      </c>
      <c r="AI30" s="14"/>
      <c r="AJ30" s="5"/>
      <c r="AK30" s="5">
        <f t="shared" si="4"/>
        <v>0</v>
      </c>
      <c r="AL30" s="5">
        <f t="shared" si="5"/>
        <v>0</v>
      </c>
      <c r="AM30" s="11">
        <f t="shared" si="0"/>
        <v>0</v>
      </c>
      <c r="AN30" s="5">
        <f t="shared" si="6"/>
        <v>0</v>
      </c>
    </row>
    <row r="31" spans="1:40" s="3" customFormat="1" x14ac:dyDescent="0.45">
      <c r="A31" s="3" t="str">
        <f>+A3</f>
        <v>WATER DISTRIBUTION MAINS # 109</v>
      </c>
      <c r="B31" s="4"/>
      <c r="C31" s="2"/>
      <c r="D31" s="8"/>
      <c r="E31" s="8"/>
      <c r="H31" s="9">
        <f>SUM(H4:H30)</f>
        <v>356880.32999999996</v>
      </c>
      <c r="I31" s="9">
        <f>SUM(I4:I30)</f>
        <v>0</v>
      </c>
      <c r="J31" s="9">
        <f>SUM(J4:J30)</f>
        <v>0</v>
      </c>
      <c r="K31" s="12">
        <f>SUM(K4:K30)</f>
        <v>356880.32999999996</v>
      </c>
      <c r="L31" s="16">
        <f>SUM(L4:L30)</f>
        <v>0</v>
      </c>
      <c r="M31" s="20"/>
      <c r="P31" s="9">
        <f>SUM(P4:P30)</f>
        <v>356880.32999999996</v>
      </c>
      <c r="R31" s="15">
        <f>SUM(R4:R30)</f>
        <v>74640.89</v>
      </c>
      <c r="S31" s="15">
        <f t="shared" ref="S31:AI31" si="7">SUM(S4:S30)</f>
        <v>7137.6010000000006</v>
      </c>
      <c r="T31" s="15">
        <f t="shared" si="7"/>
        <v>7137.6010000000006</v>
      </c>
      <c r="U31" s="15">
        <f t="shared" si="7"/>
        <v>7137.6010000000006</v>
      </c>
      <c r="V31" s="15">
        <f t="shared" si="7"/>
        <v>7137.6010000000006</v>
      </c>
      <c r="W31" s="15">
        <f t="shared" si="7"/>
        <v>7137.6010000000006</v>
      </c>
      <c r="X31" s="15">
        <f t="shared" si="7"/>
        <v>7137.6010000000006</v>
      </c>
      <c r="Y31" s="15">
        <f t="shared" si="7"/>
        <v>7137.6010000000006</v>
      </c>
      <c r="Z31" s="15">
        <f t="shared" si="7"/>
        <v>7137.6010000000006</v>
      </c>
      <c r="AA31" s="15">
        <f t="shared" si="7"/>
        <v>7137.6010000000006</v>
      </c>
      <c r="AB31" s="15">
        <f t="shared" si="7"/>
        <v>7137.6010000000006</v>
      </c>
      <c r="AC31" s="15">
        <f t="shared" si="7"/>
        <v>7137.6010000000006</v>
      </c>
      <c r="AD31" s="15">
        <f t="shared" si="7"/>
        <v>7137.6</v>
      </c>
      <c r="AE31" s="15">
        <f t="shared" si="7"/>
        <v>7137.6</v>
      </c>
      <c r="AF31" s="15">
        <f t="shared" ref="AF31" si="8">SUM(AF4:AF30)</f>
        <v>7137.6</v>
      </c>
      <c r="AG31" s="15">
        <f t="shared" ref="AG31:AH31" si="9">SUM(AG4:AG30)</f>
        <v>7137.6</v>
      </c>
      <c r="AH31" s="16">
        <f t="shared" si="9"/>
        <v>7137.6</v>
      </c>
      <c r="AI31" s="16">
        <f t="shared" si="7"/>
        <v>0</v>
      </c>
      <c r="AJ31" s="9"/>
      <c r="AK31" s="9">
        <f>SUM(AK4:AK30)</f>
        <v>181704.90100000001</v>
      </c>
      <c r="AL31" s="9">
        <f>SUM(AL4:AL30)</f>
        <v>188842.50099999996</v>
      </c>
      <c r="AM31" s="9">
        <f>SUM(AM4:AM30)</f>
        <v>168037.82900000003</v>
      </c>
      <c r="AN31" s="9">
        <f>SUM(AN4:AN30)</f>
        <v>0</v>
      </c>
    </row>
    <row r="32" spans="1:40" x14ac:dyDescent="0.45">
      <c r="H32" s="5"/>
      <c r="I32" s="5"/>
      <c r="J32" s="5"/>
      <c r="K32" s="5">
        <f>+H31+I31-J31-K31</f>
        <v>0</v>
      </c>
      <c r="M32" s="18"/>
      <c r="P32" s="5"/>
      <c r="R32" s="42">
        <f>SUM(R31:AC31)</f>
        <v>153154.50099999996</v>
      </c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J32" s="5"/>
      <c r="AK32" s="5"/>
      <c r="AL32" s="5"/>
    </row>
    <row r="33" spans="8:38" x14ac:dyDescent="0.45">
      <c r="H33" s="5"/>
      <c r="I33" s="5"/>
      <c r="J33" s="5"/>
      <c r="K33" s="5"/>
      <c r="M33" s="18"/>
      <c r="P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J33" s="5"/>
      <c r="AK33" s="5"/>
      <c r="AL33" s="5"/>
    </row>
    <row r="34" spans="8:38" x14ac:dyDescent="0.45">
      <c r="H34" s="5"/>
      <c r="I34" s="5"/>
      <c r="J34" s="5"/>
      <c r="K34" s="5"/>
      <c r="M34" s="18"/>
      <c r="P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J34" s="5"/>
      <c r="AK34" s="5"/>
      <c r="AL34" s="5"/>
    </row>
    <row r="35" spans="8:38" x14ac:dyDescent="0.45">
      <c r="H35" s="5"/>
      <c r="I35" s="5"/>
      <c r="J35" s="5"/>
      <c r="K35" s="5"/>
      <c r="M35" s="18"/>
      <c r="P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J35" s="5"/>
      <c r="AK35" s="5"/>
      <c r="AL35" s="5"/>
    </row>
    <row r="36" spans="8:38" x14ac:dyDescent="0.45">
      <c r="H36" s="5"/>
      <c r="I36" s="5"/>
      <c r="J36" s="5"/>
      <c r="K36" s="5"/>
      <c r="M36" s="18"/>
      <c r="P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J36" s="5"/>
      <c r="AK36" s="5"/>
      <c r="AL36" s="5"/>
    </row>
    <row r="37" spans="8:38" x14ac:dyDescent="0.45">
      <c r="H37" s="5"/>
      <c r="I37" s="5"/>
      <c r="J37" s="5"/>
      <c r="K37" s="5"/>
      <c r="M37" s="18"/>
      <c r="P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J37" s="5"/>
      <c r="AK37" s="5"/>
      <c r="AL37" s="5"/>
    </row>
    <row r="38" spans="8:38" x14ac:dyDescent="0.45">
      <c r="H38" s="5"/>
      <c r="I38" s="5"/>
      <c r="J38" s="5"/>
      <c r="K38" s="5"/>
      <c r="M38" s="18"/>
      <c r="P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J38" s="5"/>
      <c r="AK38" s="5"/>
      <c r="AL38" s="5"/>
    </row>
    <row r="39" spans="8:38" x14ac:dyDescent="0.45">
      <c r="H39" s="5"/>
      <c r="I39" s="5"/>
      <c r="J39" s="5"/>
      <c r="K39" s="5"/>
      <c r="M39" s="18"/>
      <c r="P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J39" s="5"/>
      <c r="AK39" s="5"/>
      <c r="AL39" s="5"/>
    </row>
    <row r="40" spans="8:38" x14ac:dyDescent="0.45">
      <c r="H40" s="5"/>
      <c r="I40" s="5"/>
      <c r="J40" s="5"/>
      <c r="K40" s="5"/>
      <c r="M40" s="18"/>
      <c r="P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J40" s="5"/>
      <c r="AK40" s="5"/>
      <c r="AL40" s="5"/>
    </row>
    <row r="41" spans="8:38" x14ac:dyDescent="0.45">
      <c r="H41" s="5"/>
      <c r="I41" s="5"/>
      <c r="J41" s="5"/>
      <c r="K41" s="5"/>
      <c r="M41" s="18"/>
      <c r="P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J41" s="5"/>
      <c r="AK41" s="5"/>
      <c r="AL41" s="5"/>
    </row>
    <row r="42" spans="8:38" x14ac:dyDescent="0.45">
      <c r="H42" s="5"/>
      <c r="I42" s="5"/>
      <c r="J42" s="5"/>
      <c r="K42" s="5"/>
      <c r="M42" s="18"/>
      <c r="P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J42" s="5"/>
      <c r="AK42" s="5"/>
      <c r="AL42" s="5"/>
    </row>
    <row r="43" spans="8:38" x14ac:dyDescent="0.45">
      <c r="H43" s="5"/>
      <c r="I43" s="5"/>
      <c r="J43" s="5"/>
      <c r="K43" s="5"/>
      <c r="M43" s="18"/>
      <c r="P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J43" s="5"/>
      <c r="AK43" s="5"/>
      <c r="AL43" s="5"/>
    </row>
    <row r="44" spans="8:38" x14ac:dyDescent="0.45">
      <c r="H44" s="5"/>
      <c r="I44" s="5"/>
      <c r="J44" s="5"/>
      <c r="K44" s="5"/>
      <c r="M44" s="18"/>
      <c r="P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J44" s="5"/>
      <c r="AK44" s="5"/>
      <c r="AL44" s="5"/>
    </row>
    <row r="45" spans="8:38" x14ac:dyDescent="0.45">
      <c r="H45" s="5"/>
      <c r="I45" s="5"/>
      <c r="J45" s="5"/>
      <c r="K45" s="5"/>
      <c r="M45" s="18"/>
      <c r="P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J45" s="5"/>
      <c r="AK45" s="5"/>
      <c r="AL45" s="5"/>
    </row>
    <row r="46" spans="8:38" x14ac:dyDescent="0.45">
      <c r="H46" s="5"/>
      <c r="I46" s="5"/>
      <c r="J46" s="5"/>
      <c r="K46" s="5"/>
      <c r="M46" s="18"/>
      <c r="P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J46" s="5"/>
      <c r="AK46" s="5"/>
      <c r="AL46" s="5"/>
    </row>
    <row r="47" spans="8:38" x14ac:dyDescent="0.45">
      <c r="H47" s="5"/>
      <c r="I47" s="5"/>
      <c r="J47" s="5"/>
      <c r="K47" s="5"/>
      <c r="M47" s="18"/>
      <c r="P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J47" s="5"/>
      <c r="AK47" s="5"/>
      <c r="AL47" s="5"/>
    </row>
    <row r="48" spans="8:38" x14ac:dyDescent="0.45">
      <c r="H48" s="5"/>
      <c r="I48" s="5"/>
      <c r="J48" s="5"/>
      <c r="K48" s="5"/>
      <c r="M48" s="18"/>
      <c r="P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J48" s="5"/>
      <c r="AK48" s="5"/>
      <c r="AL48" s="5"/>
    </row>
    <row r="49" spans="8:38" x14ac:dyDescent="0.45">
      <c r="H49" s="5"/>
      <c r="I49" s="5"/>
      <c r="J49" s="5"/>
      <c r="K49" s="5"/>
      <c r="M49" s="18"/>
      <c r="P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J49" s="5"/>
      <c r="AK49" s="5"/>
      <c r="AL49" s="5"/>
    </row>
    <row r="50" spans="8:38" x14ac:dyDescent="0.45">
      <c r="H50" s="5"/>
      <c r="I50" s="5"/>
      <c r="J50" s="5"/>
      <c r="K50" s="5"/>
      <c r="M50" s="18"/>
      <c r="P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J50" s="5"/>
      <c r="AK50" s="5"/>
      <c r="AL50" s="5"/>
    </row>
    <row r="51" spans="8:38" x14ac:dyDescent="0.45">
      <c r="H51" s="5"/>
      <c r="I51" s="5"/>
      <c r="J51" s="5"/>
      <c r="K51" s="5"/>
      <c r="M51" s="18"/>
      <c r="P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J51" s="5"/>
      <c r="AK51" s="5"/>
      <c r="AL51" s="5"/>
    </row>
    <row r="52" spans="8:38" x14ac:dyDescent="0.45">
      <c r="H52" s="5"/>
      <c r="I52" s="5"/>
      <c r="J52" s="5"/>
      <c r="K52" s="5"/>
      <c r="M52" s="18"/>
      <c r="P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J52" s="5"/>
      <c r="AK52" s="5"/>
      <c r="AL52" s="5"/>
    </row>
    <row r="53" spans="8:38" x14ac:dyDescent="0.45">
      <c r="H53" s="5"/>
      <c r="I53" s="5"/>
      <c r="J53" s="5"/>
      <c r="K53" s="5"/>
      <c r="M53" s="18"/>
      <c r="P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J53" s="5"/>
      <c r="AK53" s="5"/>
      <c r="AL53" s="5"/>
    </row>
    <row r="54" spans="8:38" x14ac:dyDescent="0.45">
      <c r="H54" s="5"/>
      <c r="I54" s="5"/>
      <c r="J54" s="5"/>
      <c r="K54" s="5"/>
      <c r="M54" s="18"/>
      <c r="P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J54" s="5"/>
      <c r="AK54" s="5"/>
      <c r="AL54" s="5"/>
    </row>
    <row r="55" spans="8:38" x14ac:dyDescent="0.45">
      <c r="H55" s="5"/>
      <c r="I55" s="5"/>
      <c r="J55" s="5"/>
      <c r="K55" s="5"/>
      <c r="M55" s="18"/>
      <c r="P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J55" s="5"/>
      <c r="AK55" s="5"/>
      <c r="AL55" s="5"/>
    </row>
    <row r="56" spans="8:38" x14ac:dyDescent="0.45">
      <c r="H56" s="5"/>
      <c r="I56" s="5"/>
      <c r="J56" s="5"/>
      <c r="K56" s="5"/>
      <c r="M56" s="18"/>
      <c r="P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J56" s="5"/>
      <c r="AK56" s="5"/>
      <c r="AL56" s="5"/>
    </row>
    <row r="57" spans="8:38" x14ac:dyDescent="0.45">
      <c r="H57" s="5"/>
      <c r="I57" s="5"/>
      <c r="J57" s="5"/>
      <c r="K57" s="5"/>
      <c r="M57" s="18"/>
      <c r="P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J57" s="5"/>
      <c r="AK57" s="5"/>
      <c r="AL57" s="5"/>
    </row>
    <row r="58" spans="8:38" x14ac:dyDescent="0.45">
      <c r="H58" s="5"/>
      <c r="I58" s="5"/>
      <c r="J58" s="5"/>
      <c r="K58" s="5"/>
      <c r="M58" s="18"/>
      <c r="P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J58" s="5"/>
      <c r="AK58" s="5"/>
      <c r="AL58" s="5"/>
    </row>
    <row r="59" spans="8:38" x14ac:dyDescent="0.45">
      <c r="H59" s="5"/>
      <c r="I59" s="5"/>
      <c r="J59" s="5"/>
      <c r="K59" s="5"/>
      <c r="M59" s="18"/>
      <c r="P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J59" s="5"/>
      <c r="AK59" s="5"/>
      <c r="AL59" s="5"/>
    </row>
    <row r="60" spans="8:38" x14ac:dyDescent="0.45">
      <c r="H60" s="5"/>
      <c r="I60" s="5"/>
      <c r="J60" s="5"/>
      <c r="K60" s="5"/>
      <c r="M60" s="18"/>
      <c r="P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J60" s="5"/>
      <c r="AK60" s="5"/>
      <c r="AL60" s="5"/>
    </row>
    <row r="61" spans="8:38" x14ac:dyDescent="0.45">
      <c r="H61" s="5"/>
      <c r="I61" s="5"/>
      <c r="J61" s="5"/>
      <c r="K61" s="5"/>
      <c r="M61" s="18"/>
      <c r="P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J61" s="5"/>
      <c r="AK61" s="5"/>
      <c r="AL61" s="5"/>
    </row>
    <row r="62" spans="8:38" x14ac:dyDescent="0.45">
      <c r="H62" s="5"/>
      <c r="I62" s="5"/>
      <c r="J62" s="5"/>
      <c r="K62" s="5"/>
      <c r="M62" s="18"/>
      <c r="P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J62" s="5"/>
      <c r="AK62" s="5"/>
      <c r="AL62" s="5"/>
    </row>
    <row r="63" spans="8:38" x14ac:dyDescent="0.45">
      <c r="H63" s="5"/>
      <c r="I63" s="5"/>
      <c r="J63" s="5"/>
      <c r="K63" s="5"/>
      <c r="M63" s="18"/>
      <c r="P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J63" s="5"/>
      <c r="AK63" s="5"/>
      <c r="AL63" s="5"/>
    </row>
    <row r="64" spans="8:38" x14ac:dyDescent="0.45">
      <c r="H64" s="5"/>
      <c r="I64" s="5"/>
      <c r="J64" s="5"/>
      <c r="K64" s="5"/>
      <c r="M64" s="18"/>
      <c r="P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J64" s="5"/>
      <c r="AK64" s="5"/>
      <c r="AL64" s="5"/>
    </row>
    <row r="65" spans="8:38" x14ac:dyDescent="0.45">
      <c r="H65" s="5"/>
      <c r="I65" s="5"/>
      <c r="J65" s="5"/>
      <c r="K65" s="5"/>
      <c r="M65" s="18"/>
      <c r="P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J65" s="5"/>
      <c r="AK65" s="5"/>
      <c r="AL65" s="5"/>
    </row>
    <row r="66" spans="8:38" x14ac:dyDescent="0.45">
      <c r="H66" s="5"/>
      <c r="I66" s="5"/>
      <c r="J66" s="5"/>
      <c r="K66" s="5"/>
      <c r="M66" s="18"/>
      <c r="P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J66" s="5"/>
      <c r="AK66" s="5"/>
      <c r="AL66" s="5"/>
    </row>
    <row r="67" spans="8:38" x14ac:dyDescent="0.45">
      <c r="H67" s="5"/>
      <c r="I67" s="5"/>
      <c r="J67" s="5"/>
      <c r="K67" s="5"/>
      <c r="M67" s="18"/>
      <c r="P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J67" s="5"/>
      <c r="AK67" s="5"/>
      <c r="AL67" s="5"/>
    </row>
    <row r="68" spans="8:38" x14ac:dyDescent="0.45">
      <c r="H68" s="5"/>
      <c r="I68" s="5"/>
      <c r="J68" s="5"/>
      <c r="K68" s="5"/>
      <c r="M68" s="18"/>
      <c r="P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J68" s="5"/>
      <c r="AK68" s="5"/>
      <c r="AL68" s="5"/>
    </row>
    <row r="69" spans="8:38" x14ac:dyDescent="0.45">
      <c r="H69" s="5"/>
      <c r="I69" s="5"/>
      <c r="J69" s="5"/>
      <c r="K69" s="5"/>
      <c r="M69" s="18"/>
      <c r="P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J69" s="5"/>
      <c r="AK69" s="5"/>
      <c r="AL69" s="5"/>
    </row>
    <row r="70" spans="8:38" x14ac:dyDescent="0.45">
      <c r="H70" s="5"/>
      <c r="I70" s="5"/>
      <c r="J70" s="5"/>
      <c r="K70" s="5"/>
      <c r="M70" s="18"/>
      <c r="P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J70" s="5"/>
      <c r="AK70" s="5"/>
      <c r="AL70" s="5"/>
    </row>
    <row r="71" spans="8:38" x14ac:dyDescent="0.45">
      <c r="H71" s="5"/>
      <c r="I71" s="5"/>
      <c r="J71" s="5"/>
      <c r="K71" s="5"/>
      <c r="M71" s="18"/>
      <c r="P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J71" s="5"/>
      <c r="AK71" s="5"/>
      <c r="AL71" s="5"/>
    </row>
    <row r="72" spans="8:38" x14ac:dyDescent="0.45">
      <c r="H72" s="5"/>
      <c r="I72" s="5"/>
      <c r="J72" s="5"/>
      <c r="K72" s="5"/>
      <c r="M72" s="18"/>
      <c r="P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J72" s="5"/>
      <c r="AK72" s="5"/>
      <c r="AL72" s="5"/>
    </row>
    <row r="73" spans="8:38" x14ac:dyDescent="0.45">
      <c r="H73" s="5"/>
      <c r="I73" s="5"/>
      <c r="J73" s="5"/>
      <c r="K73" s="5"/>
      <c r="M73" s="18"/>
      <c r="P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J73" s="5"/>
      <c r="AK73" s="5"/>
      <c r="AL73" s="5"/>
    </row>
    <row r="74" spans="8:38" x14ac:dyDescent="0.45">
      <c r="H74" s="5"/>
      <c r="I74" s="5"/>
      <c r="J74" s="5"/>
      <c r="K74" s="5"/>
      <c r="M74" s="18"/>
      <c r="P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J74" s="5"/>
      <c r="AK74" s="5"/>
      <c r="AL74" s="5"/>
    </row>
    <row r="75" spans="8:38" x14ac:dyDescent="0.45">
      <c r="H75" s="5"/>
      <c r="I75" s="5"/>
      <c r="J75" s="5"/>
      <c r="K75" s="5"/>
      <c r="M75" s="18"/>
      <c r="P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J75" s="5"/>
      <c r="AK75" s="5"/>
      <c r="AL75" s="5"/>
    </row>
    <row r="76" spans="8:38" x14ac:dyDescent="0.45">
      <c r="H76" s="5"/>
      <c r="I76" s="5"/>
      <c r="J76" s="5"/>
      <c r="K76" s="5"/>
      <c r="M76" s="18"/>
      <c r="P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J76" s="5"/>
      <c r="AK76" s="5"/>
      <c r="AL76" s="5"/>
    </row>
    <row r="77" spans="8:38" x14ac:dyDescent="0.45">
      <c r="H77" s="5"/>
      <c r="I77" s="5"/>
      <c r="J77" s="5"/>
      <c r="K77" s="5"/>
      <c r="M77" s="18"/>
      <c r="P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J77" s="5"/>
      <c r="AK77" s="5"/>
      <c r="AL77" s="5"/>
    </row>
    <row r="78" spans="8:38" x14ac:dyDescent="0.45">
      <c r="H78" s="5"/>
      <c r="I78" s="5"/>
      <c r="J78" s="5"/>
      <c r="K78" s="5"/>
      <c r="M78" s="18"/>
      <c r="P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J78" s="5"/>
      <c r="AK78" s="5"/>
      <c r="AL78" s="5"/>
    </row>
    <row r="79" spans="8:38" x14ac:dyDescent="0.45">
      <c r="H79" s="5"/>
      <c r="I79" s="5"/>
      <c r="J79" s="5"/>
      <c r="K79" s="5"/>
      <c r="M79" s="18"/>
      <c r="P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J79" s="5"/>
      <c r="AK79" s="5"/>
      <c r="AL79" s="5"/>
    </row>
    <row r="80" spans="8:38" x14ac:dyDescent="0.45">
      <c r="H80" s="5"/>
      <c r="I80" s="5"/>
      <c r="J80" s="5"/>
      <c r="K80" s="5"/>
      <c r="M80" s="18"/>
      <c r="P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J80" s="5"/>
      <c r="AK80" s="5"/>
      <c r="AL80" s="5"/>
    </row>
    <row r="81" spans="8:38" x14ac:dyDescent="0.45">
      <c r="H81" s="5"/>
      <c r="I81" s="5"/>
      <c r="J81" s="5"/>
      <c r="K81" s="5"/>
      <c r="M81" s="18"/>
      <c r="P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J81" s="5"/>
      <c r="AK81" s="5"/>
      <c r="AL81" s="5"/>
    </row>
    <row r="82" spans="8:38" x14ac:dyDescent="0.45">
      <c r="H82" s="5"/>
      <c r="I82" s="5"/>
      <c r="J82" s="5"/>
      <c r="K82" s="5"/>
      <c r="M82" s="18"/>
      <c r="P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J82" s="5"/>
      <c r="AK82" s="5"/>
      <c r="AL82" s="5"/>
    </row>
    <row r="83" spans="8:38" x14ac:dyDescent="0.45">
      <c r="H83" s="5"/>
      <c r="I83" s="5"/>
      <c r="J83" s="5"/>
      <c r="K83" s="5"/>
      <c r="M83" s="18"/>
      <c r="P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J83" s="5"/>
      <c r="AK83" s="5"/>
      <c r="AL83" s="5"/>
    </row>
    <row r="84" spans="8:38" x14ac:dyDescent="0.45">
      <c r="H84" s="5"/>
      <c r="I84" s="5"/>
      <c r="J84" s="5"/>
      <c r="K84" s="5"/>
      <c r="M84" s="18"/>
      <c r="P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J84" s="5"/>
      <c r="AK84" s="5"/>
      <c r="AL84" s="5"/>
    </row>
    <row r="85" spans="8:38" x14ac:dyDescent="0.45">
      <c r="H85" s="5"/>
      <c r="I85" s="5"/>
      <c r="J85" s="5"/>
      <c r="K85" s="5"/>
      <c r="M85" s="18"/>
      <c r="P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J85" s="5"/>
      <c r="AK85" s="5"/>
      <c r="AL85" s="5"/>
    </row>
    <row r="86" spans="8:38" x14ac:dyDescent="0.45">
      <c r="H86" s="5"/>
      <c r="I86" s="5"/>
      <c r="J86" s="5"/>
      <c r="K86" s="5"/>
      <c r="M86" s="18"/>
      <c r="P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J86" s="5"/>
      <c r="AK86" s="5"/>
      <c r="AL86" s="5"/>
    </row>
    <row r="87" spans="8:38" x14ac:dyDescent="0.45">
      <c r="H87" s="5"/>
      <c r="I87" s="5"/>
      <c r="J87" s="5"/>
      <c r="K87" s="5"/>
      <c r="M87" s="18"/>
      <c r="P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J87" s="5"/>
      <c r="AK87" s="5"/>
      <c r="AL87" s="5"/>
    </row>
    <row r="88" spans="8:38" x14ac:dyDescent="0.45">
      <c r="H88" s="5"/>
      <c r="I88" s="5"/>
      <c r="J88" s="5"/>
      <c r="K88" s="5"/>
      <c r="M88" s="18"/>
      <c r="P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J88" s="5"/>
      <c r="AK88" s="5"/>
      <c r="AL88" s="5"/>
    </row>
    <row r="89" spans="8:38" x14ac:dyDescent="0.45">
      <c r="H89" s="5"/>
      <c r="I89" s="5"/>
      <c r="J89" s="5"/>
      <c r="K89" s="5"/>
      <c r="M89" s="18"/>
      <c r="P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J89" s="5"/>
      <c r="AK89" s="5"/>
      <c r="AL89" s="5"/>
    </row>
    <row r="90" spans="8:38" x14ac:dyDescent="0.45">
      <c r="H90" s="5"/>
      <c r="I90" s="5"/>
      <c r="J90" s="5"/>
      <c r="K90" s="5"/>
      <c r="M90" s="18"/>
      <c r="P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J90" s="5"/>
      <c r="AK90" s="5"/>
      <c r="AL90" s="5"/>
    </row>
    <row r="91" spans="8:38" x14ac:dyDescent="0.45">
      <c r="H91" s="5"/>
      <c r="I91" s="5"/>
      <c r="J91" s="5"/>
      <c r="K91" s="5"/>
      <c r="M91" s="18"/>
      <c r="P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J91" s="5"/>
      <c r="AK91" s="5"/>
      <c r="AL91" s="5"/>
    </row>
    <row r="92" spans="8:38" x14ac:dyDescent="0.45">
      <c r="H92" s="5"/>
      <c r="I92" s="5"/>
      <c r="J92" s="5"/>
      <c r="K92" s="5"/>
      <c r="M92" s="18"/>
      <c r="P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J92" s="5"/>
      <c r="AK92" s="5"/>
      <c r="AL92" s="5"/>
    </row>
    <row r="93" spans="8:38" x14ac:dyDescent="0.45">
      <c r="H93" s="5"/>
      <c r="I93" s="5"/>
      <c r="J93" s="5"/>
      <c r="K93" s="5"/>
      <c r="M93" s="18"/>
      <c r="P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J93" s="5"/>
      <c r="AK93" s="5"/>
      <c r="AL93" s="5"/>
    </row>
    <row r="94" spans="8:38" x14ac:dyDescent="0.45">
      <c r="H94" s="5"/>
      <c r="I94" s="5"/>
      <c r="J94" s="5"/>
      <c r="K94" s="5"/>
      <c r="M94" s="18"/>
      <c r="P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J94" s="5"/>
      <c r="AK94" s="5"/>
      <c r="AL94" s="5"/>
    </row>
    <row r="95" spans="8:38" x14ac:dyDescent="0.45">
      <c r="H95" s="5"/>
      <c r="I95" s="5"/>
      <c r="J95" s="5"/>
      <c r="K95" s="5"/>
      <c r="M95" s="18"/>
      <c r="P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J95" s="5"/>
      <c r="AK95" s="5"/>
      <c r="AL95" s="5"/>
    </row>
    <row r="96" spans="8:38" x14ac:dyDescent="0.45">
      <c r="H96" s="5"/>
      <c r="I96" s="5"/>
      <c r="J96" s="5"/>
      <c r="K96" s="5"/>
      <c r="M96" s="18"/>
      <c r="P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J96" s="5"/>
      <c r="AK96" s="5"/>
      <c r="AL96" s="5"/>
    </row>
    <row r="97" spans="8:38" x14ac:dyDescent="0.45">
      <c r="H97" s="5"/>
      <c r="I97" s="5"/>
      <c r="J97" s="5"/>
      <c r="K97" s="5"/>
      <c r="M97" s="18"/>
      <c r="P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J97" s="5"/>
      <c r="AK97" s="5"/>
      <c r="AL97" s="5"/>
    </row>
    <row r="98" spans="8:38" x14ac:dyDescent="0.45">
      <c r="H98" s="5"/>
      <c r="I98" s="5"/>
      <c r="J98" s="5"/>
      <c r="K98" s="5"/>
      <c r="M98" s="18"/>
      <c r="P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J98" s="5"/>
      <c r="AK98" s="5"/>
      <c r="AL98" s="5"/>
    </row>
    <row r="99" spans="8:38" x14ac:dyDescent="0.45">
      <c r="H99" s="5"/>
      <c r="I99" s="5"/>
      <c r="J99" s="5"/>
      <c r="K99" s="5"/>
      <c r="M99" s="18"/>
      <c r="P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J99" s="5"/>
      <c r="AK99" s="5"/>
      <c r="AL99" s="5"/>
    </row>
    <row r="100" spans="8:38" x14ac:dyDescent="0.45">
      <c r="H100" s="5"/>
      <c r="I100" s="5"/>
      <c r="J100" s="5"/>
      <c r="K100" s="5"/>
      <c r="M100" s="18"/>
      <c r="P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J100" s="5"/>
      <c r="AK100" s="5"/>
      <c r="AL100" s="5"/>
    </row>
    <row r="101" spans="8:38" x14ac:dyDescent="0.45">
      <c r="H101" s="5"/>
      <c r="I101" s="5"/>
      <c r="J101" s="5"/>
      <c r="K101" s="5"/>
      <c r="M101" s="18"/>
      <c r="P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J101" s="5"/>
      <c r="AK101" s="5"/>
      <c r="AL101" s="5"/>
    </row>
    <row r="102" spans="8:38" x14ac:dyDescent="0.45">
      <c r="H102" s="5"/>
      <c r="I102" s="5"/>
      <c r="J102" s="5"/>
      <c r="K102" s="5"/>
      <c r="M102" s="18"/>
      <c r="P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J102" s="5"/>
      <c r="AK102" s="5"/>
      <c r="AL102" s="5"/>
    </row>
    <row r="103" spans="8:38" x14ac:dyDescent="0.45">
      <c r="H103" s="5"/>
      <c r="I103" s="5"/>
      <c r="J103" s="5"/>
      <c r="K103" s="5"/>
      <c r="M103" s="18"/>
      <c r="P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J103" s="5"/>
      <c r="AK103" s="5"/>
      <c r="AL103" s="5"/>
    </row>
    <row r="104" spans="8:38" x14ac:dyDescent="0.45">
      <c r="H104" s="5"/>
      <c r="I104" s="5"/>
      <c r="J104" s="5"/>
      <c r="K104" s="5"/>
      <c r="M104" s="18"/>
      <c r="P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J104" s="5"/>
      <c r="AK104" s="5"/>
      <c r="AL104" s="5"/>
    </row>
    <row r="105" spans="8:38" x14ac:dyDescent="0.45">
      <c r="H105" s="5"/>
      <c r="I105" s="5"/>
      <c r="J105" s="5"/>
      <c r="K105" s="5"/>
      <c r="M105" s="18"/>
      <c r="P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J105" s="5"/>
      <c r="AK105" s="5"/>
      <c r="AL105" s="5"/>
    </row>
    <row r="106" spans="8:38" x14ac:dyDescent="0.45">
      <c r="H106" s="5"/>
      <c r="I106" s="5"/>
      <c r="J106" s="5"/>
      <c r="K106" s="5"/>
      <c r="M106" s="18"/>
      <c r="P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J106" s="5"/>
      <c r="AK106" s="5"/>
      <c r="AL106" s="5"/>
    </row>
    <row r="107" spans="8:38" x14ac:dyDescent="0.45">
      <c r="H107" s="5"/>
      <c r="I107" s="5"/>
      <c r="J107" s="5"/>
      <c r="K107" s="5"/>
      <c r="M107" s="18"/>
      <c r="P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J107" s="5"/>
      <c r="AK107" s="5"/>
      <c r="AL107" s="5"/>
    </row>
    <row r="108" spans="8:38" x14ac:dyDescent="0.45">
      <c r="H108" s="5"/>
      <c r="I108" s="5"/>
      <c r="J108" s="5"/>
      <c r="K108" s="5"/>
      <c r="M108" s="18"/>
      <c r="P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J108" s="5"/>
      <c r="AK108" s="5"/>
      <c r="AL108" s="5"/>
    </row>
    <row r="109" spans="8:38" x14ac:dyDescent="0.45">
      <c r="H109" s="5"/>
      <c r="I109" s="5"/>
      <c r="J109" s="5"/>
      <c r="K109" s="5"/>
      <c r="M109" s="18"/>
      <c r="P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J109" s="5"/>
      <c r="AK109" s="5"/>
      <c r="AL109" s="5"/>
    </row>
    <row r="110" spans="8:38" x14ac:dyDescent="0.45">
      <c r="H110" s="5"/>
      <c r="I110" s="5"/>
      <c r="J110" s="5"/>
      <c r="K110" s="5"/>
      <c r="M110" s="18"/>
      <c r="P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J110" s="5"/>
      <c r="AK110" s="5"/>
      <c r="AL110" s="5"/>
    </row>
    <row r="111" spans="8:38" x14ac:dyDescent="0.45">
      <c r="H111" s="5"/>
      <c r="I111" s="5"/>
      <c r="J111" s="5"/>
      <c r="K111" s="5"/>
      <c r="M111" s="18"/>
      <c r="P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J111" s="5"/>
      <c r="AK111" s="5"/>
      <c r="AL111" s="5"/>
    </row>
    <row r="112" spans="8:38" x14ac:dyDescent="0.45">
      <c r="H112" s="5"/>
      <c r="I112" s="5"/>
      <c r="J112" s="5"/>
      <c r="K112" s="5"/>
      <c r="M112" s="18"/>
      <c r="P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J112" s="5"/>
      <c r="AK112" s="5"/>
      <c r="AL112" s="5"/>
    </row>
    <row r="113" spans="8:38" x14ac:dyDescent="0.45">
      <c r="H113" s="5"/>
      <c r="I113" s="5"/>
      <c r="J113" s="5"/>
      <c r="K113" s="5"/>
      <c r="M113" s="18"/>
      <c r="P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J113" s="5"/>
      <c r="AK113" s="5"/>
      <c r="AL113" s="5"/>
    </row>
    <row r="114" spans="8:38" x14ac:dyDescent="0.45">
      <c r="H114" s="5"/>
      <c r="I114" s="5"/>
      <c r="J114" s="5"/>
      <c r="K114" s="5"/>
      <c r="M114" s="18"/>
      <c r="P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J114" s="5"/>
      <c r="AK114" s="5"/>
      <c r="AL114" s="5"/>
    </row>
    <row r="115" spans="8:38" x14ac:dyDescent="0.45">
      <c r="H115" s="5"/>
      <c r="I115" s="5"/>
      <c r="J115" s="5"/>
      <c r="K115" s="5"/>
      <c r="M115" s="18"/>
      <c r="P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J115" s="5"/>
      <c r="AK115" s="5"/>
      <c r="AL115" s="5"/>
    </row>
    <row r="116" spans="8:38" x14ac:dyDescent="0.45">
      <c r="H116" s="5"/>
      <c r="I116" s="5"/>
      <c r="J116" s="5"/>
      <c r="K116" s="5"/>
      <c r="M116" s="18"/>
      <c r="P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J116" s="5"/>
      <c r="AK116" s="5"/>
      <c r="AL116" s="5"/>
    </row>
    <row r="117" spans="8:38" x14ac:dyDescent="0.45">
      <c r="H117" s="5"/>
      <c r="I117" s="5"/>
      <c r="J117" s="5"/>
      <c r="K117" s="5"/>
      <c r="M117" s="18"/>
      <c r="P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J117" s="5"/>
      <c r="AK117" s="5"/>
      <c r="AL117" s="5"/>
    </row>
    <row r="118" spans="8:38" x14ac:dyDescent="0.45">
      <c r="H118" s="5"/>
      <c r="I118" s="5"/>
      <c r="J118" s="5"/>
      <c r="K118" s="5"/>
      <c r="M118" s="18"/>
      <c r="P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J118" s="5"/>
      <c r="AK118" s="5"/>
      <c r="AL118" s="5"/>
    </row>
    <row r="119" spans="8:38" x14ac:dyDescent="0.45">
      <c r="H119" s="5"/>
      <c r="I119" s="5"/>
      <c r="J119" s="5"/>
      <c r="K119" s="5"/>
      <c r="M119" s="18"/>
      <c r="P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J119" s="5"/>
      <c r="AK119" s="5"/>
      <c r="AL119" s="5"/>
    </row>
    <row r="120" spans="8:38" x14ac:dyDescent="0.45">
      <c r="H120" s="5"/>
      <c r="I120" s="5"/>
      <c r="J120" s="5"/>
      <c r="K120" s="5"/>
      <c r="M120" s="18"/>
      <c r="P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J120" s="5"/>
      <c r="AL120" s="5"/>
    </row>
    <row r="121" spans="8:38" x14ac:dyDescent="0.45">
      <c r="H121" s="5"/>
      <c r="I121" s="5"/>
      <c r="J121" s="5"/>
      <c r="K121" s="5"/>
      <c r="M121" s="18"/>
      <c r="P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J121" s="5"/>
      <c r="AL121" s="5"/>
    </row>
    <row r="122" spans="8:38" x14ac:dyDescent="0.45">
      <c r="H122" s="5"/>
      <c r="I122" s="5"/>
      <c r="J122" s="5"/>
      <c r="K122" s="5"/>
      <c r="M122" s="18"/>
      <c r="P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J122" s="5"/>
      <c r="AL122" s="5"/>
    </row>
    <row r="123" spans="8:38" x14ac:dyDescent="0.45">
      <c r="H123" s="5"/>
      <c r="I123" s="5"/>
      <c r="J123" s="5"/>
      <c r="K123" s="5"/>
      <c r="M123" s="18"/>
      <c r="P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J123" s="5"/>
      <c r="AL123" s="5"/>
    </row>
    <row r="124" spans="8:38" x14ac:dyDescent="0.45">
      <c r="H124" s="5"/>
      <c r="I124" s="5"/>
      <c r="J124" s="5"/>
      <c r="K124" s="5"/>
      <c r="M124" s="18"/>
      <c r="P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J124" s="5"/>
      <c r="AL124" s="5"/>
    </row>
    <row r="125" spans="8:38" x14ac:dyDescent="0.45">
      <c r="H125" s="5"/>
      <c r="I125" s="5"/>
      <c r="J125" s="5"/>
      <c r="K125" s="5"/>
      <c r="M125" s="18"/>
      <c r="P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J125" s="5"/>
      <c r="AL125" s="5"/>
    </row>
    <row r="126" spans="8:38" x14ac:dyDescent="0.45">
      <c r="H126" s="5"/>
      <c r="I126" s="5"/>
      <c r="J126" s="5"/>
      <c r="K126" s="5"/>
      <c r="M126" s="18"/>
      <c r="P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J126" s="5"/>
      <c r="AL126" s="5"/>
    </row>
    <row r="127" spans="8:38" x14ac:dyDescent="0.45">
      <c r="H127" s="5"/>
      <c r="I127" s="5"/>
      <c r="J127" s="5"/>
      <c r="K127" s="5"/>
      <c r="M127" s="18"/>
      <c r="P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J127" s="5"/>
      <c r="AL127" s="5"/>
    </row>
    <row r="128" spans="8:38" x14ac:dyDescent="0.45">
      <c r="H128" s="5"/>
      <c r="I128" s="5"/>
      <c r="J128" s="5"/>
      <c r="K128" s="5"/>
      <c r="M128" s="18"/>
      <c r="P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J128" s="5"/>
      <c r="AL128" s="5"/>
    </row>
    <row r="129" spans="8:38" x14ac:dyDescent="0.45">
      <c r="H129" s="5"/>
      <c r="I129" s="5"/>
      <c r="J129" s="5"/>
      <c r="K129" s="5"/>
      <c r="M129" s="18"/>
      <c r="P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J129" s="5"/>
      <c r="AL129" s="5"/>
    </row>
    <row r="130" spans="8:38" x14ac:dyDescent="0.45">
      <c r="H130" s="5"/>
      <c r="I130" s="5"/>
      <c r="J130" s="5"/>
      <c r="K130" s="5"/>
      <c r="M130" s="18"/>
      <c r="P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J130" s="5"/>
      <c r="AL130" s="5"/>
    </row>
    <row r="131" spans="8:38" x14ac:dyDescent="0.45">
      <c r="H131" s="5"/>
      <c r="I131" s="5"/>
      <c r="J131" s="5"/>
      <c r="K131" s="5"/>
      <c r="M131" s="18"/>
      <c r="P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J131" s="5"/>
      <c r="AL131" s="5"/>
    </row>
    <row r="132" spans="8:38" x14ac:dyDescent="0.45">
      <c r="H132" s="5"/>
      <c r="I132" s="5"/>
      <c r="J132" s="5"/>
      <c r="K132" s="5"/>
      <c r="M132" s="18"/>
      <c r="P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J132" s="5"/>
      <c r="AL132" s="5"/>
    </row>
    <row r="133" spans="8:38" x14ac:dyDescent="0.45">
      <c r="H133" s="5"/>
      <c r="I133" s="5"/>
      <c r="J133" s="5"/>
      <c r="K133" s="5"/>
      <c r="M133" s="18"/>
      <c r="P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J133" s="5"/>
      <c r="AL133" s="5"/>
    </row>
    <row r="134" spans="8:38" x14ac:dyDescent="0.45">
      <c r="H134" s="5"/>
      <c r="I134" s="5"/>
      <c r="J134" s="5"/>
      <c r="K134" s="5"/>
      <c r="M134" s="18"/>
      <c r="P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J134" s="5"/>
      <c r="AL134" s="5"/>
    </row>
    <row r="135" spans="8:38" x14ac:dyDescent="0.45">
      <c r="H135" s="5"/>
      <c r="I135" s="5"/>
      <c r="J135" s="5"/>
      <c r="K135" s="5"/>
      <c r="M135" s="18"/>
      <c r="P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J135" s="5"/>
      <c r="AL135" s="5"/>
    </row>
    <row r="136" spans="8:38" x14ac:dyDescent="0.45">
      <c r="H136" s="5"/>
      <c r="I136" s="5"/>
      <c r="J136" s="5"/>
      <c r="K136" s="5"/>
      <c r="M136" s="18"/>
      <c r="P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J136" s="5"/>
      <c r="AL136" s="5"/>
    </row>
    <row r="137" spans="8:38" x14ac:dyDescent="0.45">
      <c r="H137" s="5"/>
      <c r="I137" s="5"/>
      <c r="J137" s="5"/>
      <c r="K137" s="5"/>
      <c r="M137" s="18"/>
      <c r="P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J137" s="5"/>
      <c r="AL137" s="5"/>
    </row>
    <row r="138" spans="8:38" x14ac:dyDescent="0.45">
      <c r="H138" s="5"/>
      <c r="I138" s="5"/>
      <c r="J138" s="5"/>
      <c r="K138" s="5"/>
      <c r="M138" s="18"/>
      <c r="P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J138" s="5"/>
      <c r="AL138" s="5"/>
    </row>
    <row r="139" spans="8:38" x14ac:dyDescent="0.45">
      <c r="H139" s="5"/>
      <c r="I139" s="5"/>
      <c r="J139" s="5"/>
      <c r="K139" s="5"/>
      <c r="M139" s="18"/>
      <c r="P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J139" s="5"/>
      <c r="AL139" s="5"/>
    </row>
    <row r="140" spans="8:38" x14ac:dyDescent="0.45">
      <c r="H140" s="5"/>
      <c r="I140" s="5"/>
      <c r="J140" s="5"/>
      <c r="K140" s="5"/>
      <c r="M140" s="18"/>
      <c r="P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J140" s="5"/>
      <c r="AL140" s="5"/>
    </row>
  </sheetData>
  <conditionalFormatting sqref="AM1:AM1048576">
    <cfRule type="cellIs" dxfId="52" priority="2" operator="lessThan">
      <formula>0</formula>
    </cfRule>
  </conditionalFormatting>
  <conditionalFormatting sqref="AN31">
    <cfRule type="cellIs" dxfId="51" priority="1" operator="lessThan">
      <formula>0</formula>
    </cfRule>
  </conditionalFormatting>
  <printOptions gridLines="1"/>
  <pageMargins left="0.7" right="0.7" top="1.3958333333333333" bottom="0.75" header="0.3" footer="0.3"/>
  <pageSetup paperSize="5" scale="59" fitToHeight="0" orientation="landscape" r:id="rId1"/>
  <headerFooter>
    <oddHeader>&amp;C&amp;"-,Bold"&amp;14NORTH SHELBY WATER COMPANY
DEPRECIATION SCHEDULE 
SUMMARY SHEET
DECEMBER 31, 2021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N135"/>
  <sheetViews>
    <sheetView zoomScale="90" zoomScaleNormal="90" workbookViewId="0">
      <selection activeCell="K22" sqref="K22"/>
    </sheetView>
  </sheetViews>
  <sheetFormatPr defaultRowHeight="14.25" x14ac:dyDescent="0.45"/>
  <cols>
    <col min="1" max="1" width="35.3984375" bestFit="1" customWidth="1"/>
    <col min="2" max="2" width="11.59765625" style="4" bestFit="1" customWidth="1"/>
    <col min="3" max="3" width="3.265625" style="2" bestFit="1" customWidth="1"/>
    <col min="4" max="4" width="3.73046875" style="2" bestFit="1" customWidth="1"/>
    <col min="5" max="5" width="2.73046875" style="2" bestFit="1" customWidth="1"/>
    <col min="6" max="7" width="1.73046875" customWidth="1"/>
    <col min="8" max="8" width="14.3984375" bestFit="1" customWidth="1"/>
    <col min="9" max="9" width="10.3984375" bestFit="1" customWidth="1"/>
    <col min="10" max="10" width="12.59765625" bestFit="1" customWidth="1"/>
    <col min="11" max="11" width="14.3984375" bestFit="1" customWidth="1"/>
    <col min="12" max="12" width="12" style="6" bestFit="1" customWidth="1"/>
    <col min="13" max="13" width="11.59765625" style="17" bestFit="1" customWidth="1"/>
    <col min="14" max="15" width="1.73046875" customWidth="1"/>
    <col min="16" max="16" width="13.86328125" bestFit="1" customWidth="1"/>
    <col min="17" max="17" width="1.73046875" customWidth="1"/>
    <col min="18" max="18" width="11.59765625" hidden="1" customWidth="1"/>
    <col min="19" max="30" width="10.3984375" hidden="1" customWidth="1"/>
    <col min="31" max="33" width="11.1328125" bestFit="1" customWidth="1"/>
    <col min="34" max="34" width="12.1328125" style="6" bestFit="1" customWidth="1"/>
    <col min="35" max="35" width="13.1328125" style="6" bestFit="1" customWidth="1"/>
    <col min="36" max="36" width="2.73046875" customWidth="1"/>
    <col min="37" max="39" width="13.86328125" bestFit="1" customWidth="1"/>
    <col min="40" max="40" width="13.3984375" style="5" bestFit="1" customWidth="1"/>
  </cols>
  <sheetData>
    <row r="1" spans="1:40" s="1" customFormat="1" x14ac:dyDescent="0.45">
      <c r="B1" s="4"/>
      <c r="C1" s="2"/>
      <c r="D1" s="2"/>
      <c r="E1" s="2"/>
      <c r="H1" s="21" t="s">
        <v>0</v>
      </c>
      <c r="I1" s="21"/>
      <c r="J1" s="21"/>
      <c r="K1" s="21" t="s">
        <v>1</v>
      </c>
      <c r="L1" s="23">
        <v>2021</v>
      </c>
      <c r="M1" s="21" t="s">
        <v>16</v>
      </c>
      <c r="N1" s="21"/>
      <c r="O1" s="21"/>
      <c r="P1" s="21" t="s">
        <v>2</v>
      </c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2"/>
      <c r="AI1" s="23">
        <v>2021</v>
      </c>
      <c r="AJ1" s="21"/>
      <c r="AK1" s="1" t="s">
        <v>400</v>
      </c>
      <c r="AL1" s="21" t="s">
        <v>9</v>
      </c>
      <c r="AM1" s="21" t="s">
        <v>11</v>
      </c>
      <c r="AN1" s="56" t="s">
        <v>464</v>
      </c>
    </row>
    <row r="2" spans="1:40" s="1" customFormat="1" x14ac:dyDescent="0.45">
      <c r="B2" s="4"/>
      <c r="C2" s="2"/>
      <c r="D2" s="2"/>
      <c r="E2" s="2"/>
      <c r="H2" s="21" t="s">
        <v>3</v>
      </c>
      <c r="I2" s="21" t="s">
        <v>4</v>
      </c>
      <c r="J2" s="21" t="s">
        <v>5</v>
      </c>
      <c r="K2" s="21" t="s">
        <v>3</v>
      </c>
      <c r="L2" s="23" t="s">
        <v>399</v>
      </c>
      <c r="M2" s="21" t="s">
        <v>17</v>
      </c>
      <c r="N2" s="21"/>
      <c r="O2" s="21"/>
      <c r="P2" s="21" t="s">
        <v>6</v>
      </c>
      <c r="Q2" s="21"/>
      <c r="R2" s="21" t="s">
        <v>0</v>
      </c>
      <c r="S2" s="21">
        <v>2006</v>
      </c>
      <c r="T2" s="21">
        <v>2007</v>
      </c>
      <c r="U2" s="21">
        <v>2008</v>
      </c>
      <c r="V2" s="21">
        <v>2009</v>
      </c>
      <c r="W2" s="21">
        <v>2010</v>
      </c>
      <c r="X2" s="21">
        <v>2011</v>
      </c>
      <c r="Y2" s="21">
        <v>2012</v>
      </c>
      <c r="Z2" s="21">
        <v>2013</v>
      </c>
      <c r="AA2" s="21">
        <v>2014</v>
      </c>
      <c r="AB2" s="21">
        <v>2015</v>
      </c>
      <c r="AC2" s="21">
        <v>2016</v>
      </c>
      <c r="AD2" s="21">
        <v>2017</v>
      </c>
      <c r="AE2" s="21">
        <v>2018</v>
      </c>
      <c r="AF2" s="21">
        <v>2019</v>
      </c>
      <c r="AG2" s="21">
        <v>2020</v>
      </c>
      <c r="AH2" s="23">
        <v>2020</v>
      </c>
      <c r="AI2" s="23" t="s">
        <v>5</v>
      </c>
      <c r="AJ2" s="21"/>
      <c r="AK2" s="1" t="s">
        <v>401</v>
      </c>
      <c r="AL2" s="21" t="s">
        <v>10</v>
      </c>
      <c r="AM2" s="21" t="s">
        <v>6</v>
      </c>
      <c r="AN2" s="56" t="s">
        <v>465</v>
      </c>
    </row>
    <row r="3" spans="1:40" x14ac:dyDescent="0.45">
      <c r="A3" s="3" t="s">
        <v>18</v>
      </c>
      <c r="B3" s="28" t="s">
        <v>17</v>
      </c>
      <c r="C3" s="29" t="s">
        <v>20</v>
      </c>
    </row>
    <row r="4" spans="1:40" x14ac:dyDescent="0.45">
      <c r="A4" s="25" t="s">
        <v>121</v>
      </c>
      <c r="B4" s="26">
        <v>35735</v>
      </c>
      <c r="C4" s="27">
        <v>50</v>
      </c>
      <c r="D4" s="4" t="s">
        <v>12</v>
      </c>
      <c r="E4" s="4" t="s">
        <v>13</v>
      </c>
      <c r="H4" s="24">
        <v>9172.4500000000007</v>
      </c>
      <c r="I4" s="5"/>
      <c r="J4" s="5"/>
      <c r="K4" s="5">
        <f>+H4+I4-J4</f>
        <v>9172.4500000000007</v>
      </c>
      <c r="L4" s="14"/>
      <c r="M4" s="18"/>
      <c r="P4" s="5">
        <f>+K4</f>
        <v>9172.4500000000007</v>
      </c>
      <c r="Q4" s="5"/>
      <c r="R4" s="5">
        <v>1498.17</v>
      </c>
      <c r="S4" s="5">
        <v>183.45</v>
      </c>
      <c r="T4" s="5">
        <v>183.45</v>
      </c>
      <c r="U4" s="5">
        <v>183.45</v>
      </c>
      <c r="V4" s="5">
        <v>183.45</v>
      </c>
      <c r="W4" s="5">
        <v>183.45</v>
      </c>
      <c r="X4" s="5">
        <v>183.45</v>
      </c>
      <c r="Y4" s="5">
        <v>183.45</v>
      </c>
      <c r="Z4" s="5">
        <v>183.45</v>
      </c>
      <c r="AA4" s="5">
        <v>183.45</v>
      </c>
      <c r="AB4" s="5">
        <v>183.45</v>
      </c>
      <c r="AC4" s="5"/>
      <c r="AD4" s="5">
        <v>183.45</v>
      </c>
      <c r="AE4" s="5">
        <v>183.45</v>
      </c>
      <c r="AF4" s="5">
        <v>183.45</v>
      </c>
      <c r="AG4" s="5">
        <v>183.45</v>
      </c>
      <c r="AH4" s="6">
        <f>+IF(P4-AG4-S4-R4-T4-U4-V4-W4-X4-Y4-Z4-AA4-AB4-AC4-AD4-AE4-AF4&gt;1,ROUND(P4/C4,2),0)</f>
        <v>183.45</v>
      </c>
      <c r="AI4" s="14"/>
      <c r="AJ4" s="5"/>
      <c r="AK4" s="5">
        <f>+AL4-AI4-AH4</f>
        <v>4066.4699999999984</v>
      </c>
      <c r="AL4" s="5">
        <f t="shared" ref="AL4:AL30" si="0">SUM(R4:AJ4)</f>
        <v>4249.9199999999983</v>
      </c>
      <c r="AM4" s="11">
        <f t="shared" ref="AM4:AM30" si="1">+P4-AL4</f>
        <v>4922.5300000000025</v>
      </c>
      <c r="AN4" s="5">
        <f>IF(AM4=0,AL4,0)</f>
        <v>0</v>
      </c>
    </row>
    <row r="5" spans="1:40" x14ac:dyDescent="0.45">
      <c r="A5" s="25" t="s">
        <v>122</v>
      </c>
      <c r="B5" s="26">
        <v>35765</v>
      </c>
      <c r="C5" s="27">
        <v>50</v>
      </c>
      <c r="D5" s="4" t="s">
        <v>12</v>
      </c>
      <c r="E5" s="4" t="s">
        <v>13</v>
      </c>
      <c r="H5" s="24">
        <v>92875.78</v>
      </c>
      <c r="I5" s="5"/>
      <c r="J5" s="5"/>
      <c r="K5" s="5">
        <f t="shared" ref="K5:K30" si="2">+H5+I5-J5</f>
        <v>92875.78</v>
      </c>
      <c r="L5" s="14"/>
      <c r="M5" s="18"/>
      <c r="P5" s="5">
        <f t="shared" ref="P5:P30" si="3">+K5</f>
        <v>92875.78</v>
      </c>
      <c r="Q5" s="5"/>
      <c r="R5" s="5">
        <v>15014.95</v>
      </c>
      <c r="S5" s="5">
        <v>1857.52</v>
      </c>
      <c r="T5" s="5">
        <v>1857.52</v>
      </c>
      <c r="U5" s="5">
        <v>1857.52</v>
      </c>
      <c r="V5" s="5">
        <v>1857.52</v>
      </c>
      <c r="W5" s="5">
        <v>1857.52</v>
      </c>
      <c r="X5" s="5">
        <v>1857.52</v>
      </c>
      <c r="Y5" s="5">
        <v>1857.52</v>
      </c>
      <c r="Z5" s="5">
        <v>1857.52</v>
      </c>
      <c r="AA5" s="5">
        <v>1857.52</v>
      </c>
      <c r="AB5" s="5">
        <v>1857.52</v>
      </c>
      <c r="AC5" s="5"/>
      <c r="AD5" s="5">
        <v>1857.52</v>
      </c>
      <c r="AE5" s="5">
        <v>1857.52</v>
      </c>
      <c r="AF5" s="5">
        <v>1857.52</v>
      </c>
      <c r="AG5" s="5">
        <v>1857.52</v>
      </c>
      <c r="AH5" s="6">
        <f t="shared" ref="AH5:AH30" si="4">+IF(P5-AG5-S5-R5-T5-U5-V5-W5-X5-Y5-Z5-AA5-AB5-AC5-AD5-AE5-AF5&gt;1,ROUND(P5/C5,2),0)</f>
        <v>1857.52</v>
      </c>
      <c r="AI5" s="14"/>
      <c r="AJ5" s="5"/>
      <c r="AK5" s="5">
        <f t="shared" ref="AK5:AK30" si="5">+AL5-AI5-AH5</f>
        <v>41020.229999999989</v>
      </c>
      <c r="AL5" s="5">
        <f t="shared" si="0"/>
        <v>42877.749999999985</v>
      </c>
      <c r="AM5" s="11">
        <f t="shared" si="1"/>
        <v>49998.030000000013</v>
      </c>
      <c r="AN5" s="5">
        <f t="shared" ref="AN5:AN30" si="6">IF(AM5=0,AL5,0)</f>
        <v>0</v>
      </c>
    </row>
    <row r="6" spans="1:40" x14ac:dyDescent="0.45">
      <c r="A6" s="25" t="s">
        <v>27</v>
      </c>
      <c r="B6" s="26">
        <v>35765</v>
      </c>
      <c r="C6" s="27">
        <v>50</v>
      </c>
      <c r="D6" s="4" t="s">
        <v>12</v>
      </c>
      <c r="E6" s="4" t="s">
        <v>13</v>
      </c>
      <c r="H6" s="24">
        <v>56203.75</v>
      </c>
      <c r="I6" s="5"/>
      <c r="J6" s="5"/>
      <c r="K6" s="5">
        <f t="shared" si="2"/>
        <v>56203.75</v>
      </c>
      <c r="L6" s="14"/>
      <c r="M6" s="18"/>
      <c r="P6" s="5">
        <f t="shared" si="3"/>
        <v>56203.75</v>
      </c>
      <c r="Q6" s="5"/>
      <c r="R6" s="5">
        <v>9086.31</v>
      </c>
      <c r="S6" s="5">
        <v>1124.08</v>
      </c>
      <c r="T6" s="5">
        <v>1124.08</v>
      </c>
      <c r="U6" s="5">
        <v>1124.08</v>
      </c>
      <c r="V6" s="5">
        <v>1124.08</v>
      </c>
      <c r="W6" s="5">
        <v>1124.08</v>
      </c>
      <c r="X6" s="5">
        <v>1124.08</v>
      </c>
      <c r="Y6" s="5">
        <v>1124.08</v>
      </c>
      <c r="Z6" s="5">
        <v>1124.08</v>
      </c>
      <c r="AA6" s="5">
        <v>1124.08</v>
      </c>
      <c r="AB6" s="5">
        <v>1124.08</v>
      </c>
      <c r="AC6" s="5"/>
      <c r="AD6" s="5">
        <v>1124.08</v>
      </c>
      <c r="AE6" s="5">
        <v>1124.08</v>
      </c>
      <c r="AF6" s="5">
        <v>1124.08</v>
      </c>
      <c r="AG6" s="5">
        <v>1124.08</v>
      </c>
      <c r="AH6" s="6">
        <f t="shared" si="4"/>
        <v>1124.08</v>
      </c>
      <c r="AI6" s="14"/>
      <c r="AJ6" s="5"/>
      <c r="AK6" s="5">
        <f t="shared" si="5"/>
        <v>24823.430000000008</v>
      </c>
      <c r="AL6" s="5">
        <f t="shared" si="0"/>
        <v>25947.510000000009</v>
      </c>
      <c r="AM6" s="11">
        <f t="shared" si="1"/>
        <v>30256.239999999991</v>
      </c>
      <c r="AN6" s="5">
        <f t="shared" si="6"/>
        <v>0</v>
      </c>
    </row>
    <row r="7" spans="1:40" x14ac:dyDescent="0.45">
      <c r="A7" s="25" t="s">
        <v>123</v>
      </c>
      <c r="B7" s="26">
        <v>35900</v>
      </c>
      <c r="C7" s="27">
        <v>50</v>
      </c>
      <c r="D7" s="4" t="s">
        <v>12</v>
      </c>
      <c r="E7" s="4" t="s">
        <v>13</v>
      </c>
      <c r="H7" s="24">
        <v>65604.800000000003</v>
      </c>
      <c r="I7" s="5"/>
      <c r="J7" s="5"/>
      <c r="K7" s="5">
        <f t="shared" si="2"/>
        <v>65604.800000000003</v>
      </c>
      <c r="L7" s="14"/>
      <c r="M7" s="18"/>
      <c r="P7" s="5">
        <f t="shared" si="3"/>
        <v>65604.800000000003</v>
      </c>
      <c r="Q7" s="5"/>
      <c r="R7" s="5">
        <v>10168.77</v>
      </c>
      <c r="S7" s="5">
        <v>1312.1</v>
      </c>
      <c r="T7" s="5">
        <v>1312.1</v>
      </c>
      <c r="U7" s="5">
        <v>1312.1</v>
      </c>
      <c r="V7" s="5">
        <v>1312.1</v>
      </c>
      <c r="W7" s="5">
        <v>1312.1</v>
      </c>
      <c r="X7" s="5">
        <v>1312.1</v>
      </c>
      <c r="Y7" s="5">
        <v>1312.1</v>
      </c>
      <c r="Z7" s="5">
        <v>1312.1</v>
      </c>
      <c r="AA7" s="5">
        <v>1312.1</v>
      </c>
      <c r="AB7" s="5">
        <v>1312.1</v>
      </c>
      <c r="AC7" s="5"/>
      <c r="AD7" s="5">
        <v>1312.1</v>
      </c>
      <c r="AE7" s="5">
        <v>1312.1</v>
      </c>
      <c r="AF7" s="5">
        <v>1312.1</v>
      </c>
      <c r="AG7" s="5">
        <v>1312.1</v>
      </c>
      <c r="AH7" s="6">
        <f t="shared" si="4"/>
        <v>1312.1</v>
      </c>
      <c r="AI7" s="14"/>
      <c r="AJ7" s="5"/>
      <c r="AK7" s="5">
        <f t="shared" si="5"/>
        <v>28538.169999999987</v>
      </c>
      <c r="AL7" s="5">
        <f t="shared" si="0"/>
        <v>29850.269999999986</v>
      </c>
      <c r="AM7" s="11">
        <f t="shared" si="1"/>
        <v>35754.530000000013</v>
      </c>
      <c r="AN7" s="5">
        <f t="shared" si="6"/>
        <v>0</v>
      </c>
    </row>
    <row r="8" spans="1:40" x14ac:dyDescent="0.45">
      <c r="A8" s="25" t="s">
        <v>124</v>
      </c>
      <c r="B8" s="26">
        <v>36022</v>
      </c>
      <c r="C8" s="27">
        <v>50</v>
      </c>
      <c r="D8" s="4" t="s">
        <v>12</v>
      </c>
      <c r="E8" s="4" t="s">
        <v>13</v>
      </c>
      <c r="H8" s="24">
        <v>9165.83</v>
      </c>
      <c r="I8" s="5"/>
      <c r="J8" s="5"/>
      <c r="K8" s="5">
        <f t="shared" si="2"/>
        <v>9165.83</v>
      </c>
      <c r="L8" s="14"/>
      <c r="M8" s="19"/>
      <c r="P8" s="5">
        <f t="shared" si="3"/>
        <v>9165.83</v>
      </c>
      <c r="Q8" s="5"/>
      <c r="R8" s="5">
        <v>1359.62</v>
      </c>
      <c r="S8" s="5">
        <v>183.32</v>
      </c>
      <c r="T8" s="5">
        <v>183.32</v>
      </c>
      <c r="U8" s="5">
        <v>183.32</v>
      </c>
      <c r="V8" s="5">
        <v>183.32</v>
      </c>
      <c r="W8" s="5">
        <v>183.32</v>
      </c>
      <c r="X8" s="5">
        <v>183.32</v>
      </c>
      <c r="Y8" s="5">
        <v>183.32</v>
      </c>
      <c r="Z8" s="5">
        <v>183.32</v>
      </c>
      <c r="AA8" s="5">
        <v>183.32</v>
      </c>
      <c r="AB8" s="5">
        <v>183.32</v>
      </c>
      <c r="AC8" s="5"/>
      <c r="AD8" s="5">
        <v>183.32</v>
      </c>
      <c r="AE8" s="5">
        <v>183.32</v>
      </c>
      <c r="AF8" s="5">
        <v>183.32</v>
      </c>
      <c r="AG8" s="5">
        <v>183.32</v>
      </c>
      <c r="AH8" s="6">
        <f t="shared" si="4"/>
        <v>183.32</v>
      </c>
      <c r="AI8" s="14"/>
      <c r="AJ8" s="5"/>
      <c r="AK8" s="5">
        <f t="shared" si="5"/>
        <v>3926.1000000000008</v>
      </c>
      <c r="AL8" s="5">
        <f t="shared" si="0"/>
        <v>4109.420000000001</v>
      </c>
      <c r="AM8" s="11">
        <f t="shared" si="1"/>
        <v>5056.4099999999989</v>
      </c>
      <c r="AN8" s="5">
        <f t="shared" si="6"/>
        <v>0</v>
      </c>
    </row>
    <row r="9" spans="1:40" x14ac:dyDescent="0.45">
      <c r="A9" s="25" t="s">
        <v>125</v>
      </c>
      <c r="B9" s="26">
        <v>36278</v>
      </c>
      <c r="C9" s="27">
        <v>50</v>
      </c>
      <c r="D9" s="4" t="s">
        <v>12</v>
      </c>
      <c r="E9" s="4" t="s">
        <v>13</v>
      </c>
      <c r="H9" s="24">
        <v>27920.25</v>
      </c>
      <c r="I9" s="5"/>
      <c r="J9" s="5"/>
      <c r="K9" s="5">
        <f t="shared" si="2"/>
        <v>27920.25</v>
      </c>
      <c r="L9" s="14"/>
      <c r="M9" s="19"/>
      <c r="P9" s="5">
        <f t="shared" si="3"/>
        <v>27920.25</v>
      </c>
      <c r="Q9" s="5"/>
      <c r="R9" s="5">
        <v>3769.26</v>
      </c>
      <c r="S9" s="5">
        <v>558.41</v>
      </c>
      <c r="T9" s="5">
        <v>558.41</v>
      </c>
      <c r="U9" s="5">
        <v>558.41</v>
      </c>
      <c r="V9" s="5">
        <v>558.41</v>
      </c>
      <c r="W9" s="5">
        <v>558.41</v>
      </c>
      <c r="X9" s="5">
        <v>558.41</v>
      </c>
      <c r="Y9" s="5">
        <v>558.41</v>
      </c>
      <c r="Z9" s="5">
        <v>558.41</v>
      </c>
      <c r="AA9" s="5">
        <v>558.41</v>
      </c>
      <c r="AB9" s="5">
        <v>558.41</v>
      </c>
      <c r="AC9" s="5"/>
      <c r="AD9" s="5">
        <v>558.41</v>
      </c>
      <c r="AE9" s="5">
        <v>558.41</v>
      </c>
      <c r="AF9" s="5">
        <v>558.41</v>
      </c>
      <c r="AG9" s="5">
        <v>558.41</v>
      </c>
      <c r="AH9" s="6">
        <f t="shared" si="4"/>
        <v>558.41</v>
      </c>
      <c r="AI9" s="14"/>
      <c r="AJ9" s="5"/>
      <c r="AK9" s="5">
        <f t="shared" si="5"/>
        <v>11586.999999999998</v>
      </c>
      <c r="AL9" s="5">
        <f t="shared" si="0"/>
        <v>12145.409999999998</v>
      </c>
      <c r="AM9" s="11">
        <f t="shared" si="1"/>
        <v>15774.840000000002</v>
      </c>
      <c r="AN9" s="5">
        <f t="shared" si="6"/>
        <v>0</v>
      </c>
    </row>
    <row r="10" spans="1:40" x14ac:dyDescent="0.45">
      <c r="A10" s="25" t="s">
        <v>126</v>
      </c>
      <c r="B10" s="26">
        <v>36525</v>
      </c>
      <c r="C10" s="27">
        <v>50</v>
      </c>
      <c r="D10" s="4" t="s">
        <v>12</v>
      </c>
      <c r="E10" s="4" t="s">
        <v>13</v>
      </c>
      <c r="H10" s="24">
        <v>16051.61</v>
      </c>
      <c r="I10" s="5"/>
      <c r="J10" s="5"/>
      <c r="K10" s="5">
        <f t="shared" si="2"/>
        <v>16051.61</v>
      </c>
      <c r="L10" s="14"/>
      <c r="M10" s="19"/>
      <c r="P10" s="5">
        <f t="shared" si="3"/>
        <v>16051.61</v>
      </c>
      <c r="Q10" s="5"/>
      <c r="R10" s="5">
        <v>1952.93</v>
      </c>
      <c r="S10" s="5">
        <v>321.02999999999997</v>
      </c>
      <c r="T10" s="5">
        <v>321.02999999999997</v>
      </c>
      <c r="U10" s="5">
        <v>321.02999999999997</v>
      </c>
      <c r="V10" s="5">
        <v>321.02999999999997</v>
      </c>
      <c r="W10" s="5">
        <v>321.02999999999997</v>
      </c>
      <c r="X10" s="5">
        <v>321.02999999999997</v>
      </c>
      <c r="Y10" s="5">
        <v>321.02999999999997</v>
      </c>
      <c r="Z10" s="5">
        <v>321.02999999999997</v>
      </c>
      <c r="AA10" s="5">
        <v>321.02999999999997</v>
      </c>
      <c r="AB10" s="5">
        <v>321.02999999999997</v>
      </c>
      <c r="AC10" s="5"/>
      <c r="AD10" s="5">
        <v>321.02999999999997</v>
      </c>
      <c r="AE10" s="5">
        <v>321.02999999999997</v>
      </c>
      <c r="AF10" s="5">
        <v>321.02999999999997</v>
      </c>
      <c r="AG10" s="5">
        <v>321.02999999999997</v>
      </c>
      <c r="AH10" s="6">
        <f t="shared" si="4"/>
        <v>321.02999999999997</v>
      </c>
      <c r="AI10" s="14"/>
      <c r="AJ10" s="5"/>
      <c r="AK10" s="5">
        <f t="shared" si="5"/>
        <v>6447.3499999999967</v>
      </c>
      <c r="AL10" s="5">
        <f t="shared" si="0"/>
        <v>6768.3799999999965</v>
      </c>
      <c r="AM10" s="11">
        <f t="shared" si="1"/>
        <v>9283.2300000000032</v>
      </c>
      <c r="AN10" s="5">
        <f t="shared" si="6"/>
        <v>0</v>
      </c>
    </row>
    <row r="11" spans="1:40" x14ac:dyDescent="0.45">
      <c r="A11" s="25" t="s">
        <v>127</v>
      </c>
      <c r="B11" s="26">
        <v>36526</v>
      </c>
      <c r="C11" s="27">
        <v>50</v>
      </c>
      <c r="D11" s="4" t="s">
        <v>12</v>
      </c>
      <c r="E11" s="4" t="s">
        <v>13</v>
      </c>
      <c r="H11" s="24">
        <v>23335</v>
      </c>
      <c r="I11" s="5"/>
      <c r="J11" s="5"/>
      <c r="K11" s="5">
        <f t="shared" si="2"/>
        <v>23335</v>
      </c>
      <c r="L11" s="14"/>
      <c r="M11" s="19"/>
      <c r="P11" s="5">
        <f t="shared" si="3"/>
        <v>23335</v>
      </c>
      <c r="Q11" s="5"/>
      <c r="R11" s="5">
        <v>2800.2</v>
      </c>
      <c r="S11" s="5">
        <v>466.7</v>
      </c>
      <c r="T11" s="5">
        <v>466.7</v>
      </c>
      <c r="U11" s="5">
        <v>466.7</v>
      </c>
      <c r="V11" s="5">
        <v>466.7</v>
      </c>
      <c r="W11" s="5">
        <v>466.7</v>
      </c>
      <c r="X11" s="5">
        <v>466.7</v>
      </c>
      <c r="Y11" s="5">
        <v>466.7</v>
      </c>
      <c r="Z11" s="5">
        <v>466.7</v>
      </c>
      <c r="AA11" s="5">
        <v>466.7</v>
      </c>
      <c r="AB11" s="5">
        <v>466.7</v>
      </c>
      <c r="AC11" s="5"/>
      <c r="AD11" s="5">
        <v>466.7</v>
      </c>
      <c r="AE11" s="5">
        <v>466.7</v>
      </c>
      <c r="AF11" s="5">
        <v>466.7</v>
      </c>
      <c r="AG11" s="5">
        <v>466.7</v>
      </c>
      <c r="AH11" s="6">
        <f t="shared" si="4"/>
        <v>466.7</v>
      </c>
      <c r="AI11" s="14"/>
      <c r="AJ11" s="5"/>
      <c r="AK11" s="5">
        <f t="shared" si="5"/>
        <v>9334</v>
      </c>
      <c r="AL11" s="5">
        <f t="shared" si="0"/>
        <v>9800.7000000000007</v>
      </c>
      <c r="AM11" s="11">
        <f t="shared" si="1"/>
        <v>13534.3</v>
      </c>
      <c r="AN11" s="5">
        <f t="shared" si="6"/>
        <v>0</v>
      </c>
    </row>
    <row r="12" spans="1:40" x14ac:dyDescent="0.45">
      <c r="A12" s="25" t="s">
        <v>128</v>
      </c>
      <c r="B12" s="26">
        <v>36526</v>
      </c>
      <c r="C12" s="27">
        <v>50</v>
      </c>
      <c r="D12" s="4" t="s">
        <v>12</v>
      </c>
      <c r="E12" s="4" t="s">
        <v>13</v>
      </c>
      <c r="H12" s="24">
        <v>74225.55</v>
      </c>
      <c r="I12" s="5"/>
      <c r="J12" s="5"/>
      <c r="K12" s="5">
        <f t="shared" si="2"/>
        <v>74225.55</v>
      </c>
      <c r="L12" s="14"/>
      <c r="M12" s="19"/>
      <c r="P12" s="5">
        <f t="shared" si="3"/>
        <v>74225.55</v>
      </c>
      <c r="Q12" s="5"/>
      <c r="R12" s="5">
        <v>8907.06</v>
      </c>
      <c r="S12" s="5">
        <v>1484.51</v>
      </c>
      <c r="T12" s="5">
        <v>1484.51</v>
      </c>
      <c r="U12" s="5">
        <v>1484.51</v>
      </c>
      <c r="V12" s="5">
        <v>1484.51</v>
      </c>
      <c r="W12" s="5">
        <v>1484.51</v>
      </c>
      <c r="X12" s="5">
        <v>1484.51</v>
      </c>
      <c r="Y12" s="5">
        <v>1484.51</v>
      </c>
      <c r="Z12" s="5">
        <v>1484.51</v>
      </c>
      <c r="AA12" s="5">
        <v>1484.51</v>
      </c>
      <c r="AB12" s="5">
        <v>1484.51</v>
      </c>
      <c r="AC12" s="5"/>
      <c r="AD12" s="5">
        <v>1484.51</v>
      </c>
      <c r="AE12" s="5">
        <v>1484.51</v>
      </c>
      <c r="AF12" s="5">
        <v>1484.51</v>
      </c>
      <c r="AG12" s="5">
        <v>1484.51</v>
      </c>
      <c r="AH12" s="6">
        <f t="shared" si="4"/>
        <v>1484.51</v>
      </c>
      <c r="AI12" s="14"/>
      <c r="AJ12" s="5"/>
      <c r="AK12" s="5">
        <f t="shared" si="5"/>
        <v>29690.199999999986</v>
      </c>
      <c r="AL12" s="5">
        <f t="shared" si="0"/>
        <v>31174.709999999985</v>
      </c>
      <c r="AM12" s="11">
        <f t="shared" si="1"/>
        <v>43050.840000000018</v>
      </c>
      <c r="AN12" s="5">
        <f t="shared" si="6"/>
        <v>0</v>
      </c>
    </row>
    <row r="13" spans="1:40" x14ac:dyDescent="0.45">
      <c r="A13" s="25" t="s">
        <v>129</v>
      </c>
      <c r="B13" s="26">
        <v>36708</v>
      </c>
      <c r="C13" s="27">
        <v>50</v>
      </c>
      <c r="D13" s="4" t="s">
        <v>12</v>
      </c>
      <c r="E13" s="4" t="s">
        <v>13</v>
      </c>
      <c r="H13" s="24">
        <v>14099.7</v>
      </c>
      <c r="I13" s="5"/>
      <c r="J13" s="5"/>
      <c r="K13" s="5">
        <f t="shared" si="2"/>
        <v>14099.7</v>
      </c>
      <c r="L13" s="14"/>
      <c r="M13" s="19"/>
      <c r="P13" s="5">
        <f t="shared" si="3"/>
        <v>14099.7</v>
      </c>
      <c r="Q13" s="5"/>
      <c r="R13" s="5">
        <v>1550.95</v>
      </c>
      <c r="S13" s="5">
        <v>281.99</v>
      </c>
      <c r="T13" s="5">
        <v>281.99</v>
      </c>
      <c r="U13" s="5">
        <v>281.99</v>
      </c>
      <c r="V13" s="5">
        <v>281.99</v>
      </c>
      <c r="W13" s="5">
        <v>281.99</v>
      </c>
      <c r="X13" s="5">
        <v>281.99</v>
      </c>
      <c r="Y13" s="5">
        <v>281.99</v>
      </c>
      <c r="Z13" s="5">
        <v>281.99</v>
      </c>
      <c r="AA13" s="5">
        <v>281.99</v>
      </c>
      <c r="AB13" s="5">
        <v>281.99</v>
      </c>
      <c r="AC13" s="5"/>
      <c r="AD13" s="5">
        <v>281.99</v>
      </c>
      <c r="AE13" s="5">
        <v>281.99</v>
      </c>
      <c r="AF13" s="5">
        <v>281.99</v>
      </c>
      <c r="AG13" s="5">
        <v>281.99</v>
      </c>
      <c r="AH13" s="6">
        <f t="shared" si="4"/>
        <v>281.99</v>
      </c>
      <c r="AI13" s="14"/>
      <c r="AJ13" s="5"/>
      <c r="AK13" s="5">
        <f t="shared" si="5"/>
        <v>5498.8099999999977</v>
      </c>
      <c r="AL13" s="5">
        <f t="shared" si="0"/>
        <v>5780.7999999999975</v>
      </c>
      <c r="AM13" s="11">
        <f t="shared" si="1"/>
        <v>8318.9000000000033</v>
      </c>
      <c r="AN13" s="5">
        <f t="shared" si="6"/>
        <v>0</v>
      </c>
    </row>
    <row r="14" spans="1:40" x14ac:dyDescent="0.45">
      <c r="A14" s="25" t="s">
        <v>142</v>
      </c>
      <c r="B14" s="26">
        <v>36708</v>
      </c>
      <c r="C14" s="27">
        <v>50</v>
      </c>
      <c r="D14" s="4" t="s">
        <v>12</v>
      </c>
      <c r="E14" s="4" t="s">
        <v>13</v>
      </c>
      <c r="H14" s="24">
        <v>1092589.27</v>
      </c>
      <c r="I14" s="5"/>
      <c r="J14" s="5"/>
      <c r="K14" s="5">
        <f t="shared" si="2"/>
        <v>1092589.27</v>
      </c>
      <c r="L14" s="14"/>
      <c r="M14" s="19"/>
      <c r="P14" s="5">
        <f t="shared" si="3"/>
        <v>1092589.27</v>
      </c>
      <c r="Q14" s="5"/>
      <c r="R14" s="5">
        <v>120184.84</v>
      </c>
      <c r="S14" s="5">
        <v>21851.79</v>
      </c>
      <c r="T14" s="5">
        <v>21851.79</v>
      </c>
      <c r="U14" s="5">
        <v>21851.79</v>
      </c>
      <c r="V14" s="5">
        <v>21851.79</v>
      </c>
      <c r="W14" s="5">
        <v>21851.79</v>
      </c>
      <c r="X14" s="5">
        <v>21851.79</v>
      </c>
      <c r="Y14" s="5">
        <v>21851.79</v>
      </c>
      <c r="Z14" s="5">
        <v>21851.79</v>
      </c>
      <c r="AA14" s="5">
        <v>21851.79</v>
      </c>
      <c r="AB14" s="5">
        <v>21851.79</v>
      </c>
      <c r="AC14" s="5"/>
      <c r="AD14" s="5">
        <v>21851.79</v>
      </c>
      <c r="AE14" s="5">
        <v>21851.79</v>
      </c>
      <c r="AF14" s="5">
        <v>21851.79</v>
      </c>
      <c r="AG14" s="5">
        <v>21851.79</v>
      </c>
      <c r="AH14" s="6">
        <f t="shared" si="4"/>
        <v>21851.79</v>
      </c>
      <c r="AI14" s="14"/>
      <c r="AJ14" s="5"/>
      <c r="AK14" s="5">
        <f t="shared" si="5"/>
        <v>426109.89999999991</v>
      </c>
      <c r="AL14" s="5">
        <f t="shared" si="0"/>
        <v>447961.68999999989</v>
      </c>
      <c r="AM14" s="11">
        <f t="shared" si="1"/>
        <v>644627.58000000007</v>
      </c>
      <c r="AN14" s="5">
        <f t="shared" si="6"/>
        <v>0</v>
      </c>
    </row>
    <row r="15" spans="1:40" x14ac:dyDescent="0.45">
      <c r="A15" s="25" t="s">
        <v>130</v>
      </c>
      <c r="B15" s="26">
        <v>36708</v>
      </c>
      <c r="C15" s="27">
        <v>50</v>
      </c>
      <c r="D15" s="4" t="s">
        <v>12</v>
      </c>
      <c r="E15" s="4" t="s">
        <v>13</v>
      </c>
      <c r="H15" s="24">
        <v>80453.78</v>
      </c>
      <c r="I15" s="5"/>
      <c r="J15" s="5"/>
      <c r="K15" s="5">
        <f t="shared" si="2"/>
        <v>80453.78</v>
      </c>
      <c r="L15" s="14"/>
      <c r="M15" s="19"/>
      <c r="P15" s="5">
        <f t="shared" si="3"/>
        <v>80453.78</v>
      </c>
      <c r="Q15" s="5"/>
      <c r="R15" s="5">
        <v>8849.94</v>
      </c>
      <c r="S15" s="5">
        <v>1609.08</v>
      </c>
      <c r="T15" s="5">
        <v>1609.08</v>
      </c>
      <c r="U15" s="5">
        <v>1609.08</v>
      </c>
      <c r="V15" s="5">
        <v>1609.08</v>
      </c>
      <c r="W15" s="5">
        <v>1609.08</v>
      </c>
      <c r="X15" s="5">
        <v>1609.08</v>
      </c>
      <c r="Y15" s="5">
        <v>1609.08</v>
      </c>
      <c r="Z15" s="5">
        <v>1609.08</v>
      </c>
      <c r="AA15" s="5">
        <v>1609.08</v>
      </c>
      <c r="AB15" s="5">
        <v>1609.08</v>
      </c>
      <c r="AC15" s="5"/>
      <c r="AD15" s="5">
        <v>1609.08</v>
      </c>
      <c r="AE15" s="5">
        <v>1609.08</v>
      </c>
      <c r="AF15" s="5">
        <v>1609.08</v>
      </c>
      <c r="AG15" s="5">
        <v>1609.08</v>
      </c>
      <c r="AH15" s="6">
        <f t="shared" si="4"/>
        <v>1609.08</v>
      </c>
      <c r="AI15" s="14"/>
      <c r="AJ15" s="5"/>
      <c r="AK15" s="5">
        <f t="shared" si="5"/>
        <v>31377.060000000012</v>
      </c>
      <c r="AL15" s="5">
        <f t="shared" si="0"/>
        <v>32986.140000000014</v>
      </c>
      <c r="AM15" s="11">
        <f t="shared" si="1"/>
        <v>47467.639999999985</v>
      </c>
      <c r="AN15" s="5">
        <f t="shared" si="6"/>
        <v>0</v>
      </c>
    </row>
    <row r="16" spans="1:40" x14ac:dyDescent="0.45">
      <c r="A16" s="25" t="s">
        <v>131</v>
      </c>
      <c r="B16" s="26">
        <v>36708</v>
      </c>
      <c r="C16" s="27">
        <v>50</v>
      </c>
      <c r="D16" s="4" t="s">
        <v>12</v>
      </c>
      <c r="E16" s="4" t="s">
        <v>13</v>
      </c>
      <c r="H16" s="24">
        <v>8705.57</v>
      </c>
      <c r="I16" s="5"/>
      <c r="J16" s="5"/>
      <c r="K16" s="5">
        <f t="shared" si="2"/>
        <v>8705.57</v>
      </c>
      <c r="L16" s="14"/>
      <c r="M16" s="19"/>
      <c r="P16" s="5">
        <f t="shared" si="3"/>
        <v>8705.57</v>
      </c>
      <c r="Q16" s="5"/>
      <c r="R16" s="5">
        <v>957.61</v>
      </c>
      <c r="S16" s="5">
        <v>174.11</v>
      </c>
      <c r="T16" s="5">
        <v>174.11</v>
      </c>
      <c r="U16" s="5">
        <v>174.11</v>
      </c>
      <c r="V16" s="5">
        <v>174.11</v>
      </c>
      <c r="W16" s="5">
        <v>174.11</v>
      </c>
      <c r="X16" s="5">
        <v>174.11</v>
      </c>
      <c r="Y16" s="5">
        <v>174.11</v>
      </c>
      <c r="Z16" s="5">
        <v>174.11</v>
      </c>
      <c r="AA16" s="5">
        <v>174.11</v>
      </c>
      <c r="AB16" s="5">
        <v>174.11</v>
      </c>
      <c r="AC16" s="5"/>
      <c r="AD16" s="5">
        <v>174.11</v>
      </c>
      <c r="AE16" s="5">
        <v>174.11</v>
      </c>
      <c r="AF16" s="5">
        <v>174.11</v>
      </c>
      <c r="AG16" s="5">
        <v>174.11</v>
      </c>
      <c r="AH16" s="6">
        <f t="shared" si="4"/>
        <v>174.11</v>
      </c>
      <c r="AI16" s="14"/>
      <c r="AJ16" s="5"/>
      <c r="AK16" s="5">
        <f t="shared" si="5"/>
        <v>3395.1500000000015</v>
      </c>
      <c r="AL16" s="5">
        <f t="shared" si="0"/>
        <v>3569.2600000000016</v>
      </c>
      <c r="AM16" s="11">
        <f t="shared" si="1"/>
        <v>5136.3099999999977</v>
      </c>
      <c r="AN16" s="5">
        <f t="shared" si="6"/>
        <v>0</v>
      </c>
    </row>
    <row r="17" spans="1:40" x14ac:dyDescent="0.45">
      <c r="A17" s="25" t="s">
        <v>143</v>
      </c>
      <c r="B17" s="26">
        <v>36800</v>
      </c>
      <c r="C17" s="27">
        <v>50</v>
      </c>
      <c r="D17" s="4" t="s">
        <v>12</v>
      </c>
      <c r="E17" s="4" t="s">
        <v>13</v>
      </c>
      <c r="H17" s="24">
        <v>33408.75</v>
      </c>
      <c r="I17" s="5"/>
      <c r="J17" s="5"/>
      <c r="K17" s="5">
        <f t="shared" si="2"/>
        <v>33408.75</v>
      </c>
      <c r="L17" s="14"/>
      <c r="M17" s="19"/>
      <c r="P17" s="5">
        <f t="shared" si="3"/>
        <v>33408.75</v>
      </c>
      <c r="Q17" s="5"/>
      <c r="R17" s="5">
        <v>3507.94</v>
      </c>
      <c r="S17" s="5">
        <v>668.18</v>
      </c>
      <c r="T17" s="5">
        <v>668.18</v>
      </c>
      <c r="U17" s="5">
        <v>668.18</v>
      </c>
      <c r="V17" s="5">
        <v>668.18</v>
      </c>
      <c r="W17" s="5">
        <v>668.18</v>
      </c>
      <c r="X17" s="5">
        <v>668.18</v>
      </c>
      <c r="Y17" s="5">
        <v>668.18</v>
      </c>
      <c r="Z17" s="5">
        <v>668.18</v>
      </c>
      <c r="AA17" s="5">
        <v>668.18</v>
      </c>
      <c r="AB17" s="5">
        <v>668.18</v>
      </c>
      <c r="AC17" s="5"/>
      <c r="AD17" s="5">
        <v>668.18</v>
      </c>
      <c r="AE17" s="5">
        <v>668.18</v>
      </c>
      <c r="AF17" s="5">
        <v>668.18</v>
      </c>
      <c r="AG17" s="5">
        <v>668.18</v>
      </c>
      <c r="AH17" s="6">
        <f t="shared" si="4"/>
        <v>668.18</v>
      </c>
      <c r="AI17" s="14"/>
      <c r="AJ17" s="5"/>
      <c r="AK17" s="5">
        <f t="shared" si="5"/>
        <v>12862.460000000003</v>
      </c>
      <c r="AL17" s="5">
        <f t="shared" si="0"/>
        <v>13530.640000000003</v>
      </c>
      <c r="AM17" s="11">
        <f t="shared" si="1"/>
        <v>19878.109999999997</v>
      </c>
      <c r="AN17" s="5">
        <f t="shared" si="6"/>
        <v>0</v>
      </c>
    </row>
    <row r="18" spans="1:40" x14ac:dyDescent="0.45">
      <c r="A18" s="25" t="s">
        <v>132</v>
      </c>
      <c r="B18" s="26">
        <v>37011</v>
      </c>
      <c r="C18" s="27">
        <v>50</v>
      </c>
      <c r="D18" s="4" t="s">
        <v>12</v>
      </c>
      <c r="E18" s="4" t="s">
        <v>13</v>
      </c>
      <c r="H18" s="24">
        <v>136696.63</v>
      </c>
      <c r="I18" s="5"/>
      <c r="J18" s="5"/>
      <c r="K18" s="5">
        <f t="shared" si="2"/>
        <v>136696.63</v>
      </c>
      <c r="L18" s="14"/>
      <c r="M18" s="19"/>
      <c r="P18" s="5">
        <f t="shared" si="3"/>
        <v>136696.63</v>
      </c>
      <c r="Q18" s="5"/>
      <c r="R18" s="5">
        <v>12986.17</v>
      </c>
      <c r="S18" s="5">
        <v>2733.93</v>
      </c>
      <c r="T18" s="5">
        <v>2733.93</v>
      </c>
      <c r="U18" s="5">
        <v>2733.93</v>
      </c>
      <c r="V18" s="5">
        <v>2733.93</v>
      </c>
      <c r="W18" s="5">
        <v>2733.93</v>
      </c>
      <c r="X18" s="5">
        <v>2733.93</v>
      </c>
      <c r="Y18" s="5">
        <v>2733.93</v>
      </c>
      <c r="Z18" s="5">
        <v>2733.93</v>
      </c>
      <c r="AA18" s="5">
        <v>2733.93</v>
      </c>
      <c r="AB18" s="5">
        <v>2733.93</v>
      </c>
      <c r="AC18" s="5"/>
      <c r="AD18" s="5">
        <v>2733.93</v>
      </c>
      <c r="AE18" s="5">
        <v>2733.93</v>
      </c>
      <c r="AF18" s="5">
        <v>2733.93</v>
      </c>
      <c r="AG18" s="5">
        <v>2733.93</v>
      </c>
      <c r="AH18" s="6">
        <f t="shared" si="4"/>
        <v>2733.93</v>
      </c>
      <c r="AI18" s="14"/>
      <c r="AJ18" s="5"/>
      <c r="AK18" s="5">
        <f t="shared" si="5"/>
        <v>51261.19</v>
      </c>
      <c r="AL18" s="5">
        <f t="shared" si="0"/>
        <v>53995.12</v>
      </c>
      <c r="AM18" s="11">
        <f t="shared" si="1"/>
        <v>82701.510000000009</v>
      </c>
      <c r="AN18" s="5">
        <f t="shared" si="6"/>
        <v>0</v>
      </c>
    </row>
    <row r="19" spans="1:40" x14ac:dyDescent="0.45">
      <c r="A19" s="25" t="s">
        <v>133</v>
      </c>
      <c r="B19" s="26">
        <v>37026</v>
      </c>
      <c r="C19" s="27">
        <v>50</v>
      </c>
      <c r="D19" s="4" t="s">
        <v>12</v>
      </c>
      <c r="E19" s="4" t="s">
        <v>13</v>
      </c>
      <c r="H19" s="24">
        <v>33428.300000000003</v>
      </c>
      <c r="I19" s="5"/>
      <c r="J19" s="5"/>
      <c r="K19" s="5">
        <f t="shared" si="2"/>
        <v>33428.300000000003</v>
      </c>
      <c r="L19" s="14"/>
      <c r="M19" s="19"/>
      <c r="P19" s="5">
        <f t="shared" si="3"/>
        <v>33428.300000000003</v>
      </c>
      <c r="Q19" s="5"/>
      <c r="R19" s="5">
        <v>3119.99</v>
      </c>
      <c r="S19" s="114">
        <v>668.57</v>
      </c>
      <c r="T19" s="114">
        <v>668.57</v>
      </c>
      <c r="U19" s="114">
        <v>668.57</v>
      </c>
      <c r="V19" s="114">
        <v>668.57</v>
      </c>
      <c r="W19" s="114">
        <v>668.57</v>
      </c>
      <c r="X19" s="114">
        <v>668.57</v>
      </c>
      <c r="Y19" s="114">
        <v>668.57</v>
      </c>
      <c r="Z19" s="114">
        <v>668.57</v>
      </c>
      <c r="AA19" s="114">
        <v>668.57</v>
      </c>
      <c r="AB19" s="114">
        <v>668.57</v>
      </c>
      <c r="AC19" s="114"/>
      <c r="AD19" s="114">
        <v>668.57</v>
      </c>
      <c r="AE19" s="114">
        <v>668.57</v>
      </c>
      <c r="AF19" s="114">
        <v>668.57</v>
      </c>
      <c r="AG19" s="114">
        <v>668.57</v>
      </c>
      <c r="AH19" s="6">
        <f t="shared" si="4"/>
        <v>668.57</v>
      </c>
      <c r="AI19" s="14"/>
      <c r="AJ19" s="5"/>
      <c r="AK19" s="5">
        <f t="shared" si="5"/>
        <v>12479.969999999998</v>
      </c>
      <c r="AL19" s="5">
        <f t="shared" si="0"/>
        <v>13148.539999999997</v>
      </c>
      <c r="AM19" s="11">
        <f t="shared" si="1"/>
        <v>20279.760000000006</v>
      </c>
      <c r="AN19" s="5">
        <f t="shared" si="6"/>
        <v>0</v>
      </c>
    </row>
    <row r="20" spans="1:40" x14ac:dyDescent="0.45">
      <c r="A20" s="25" t="s">
        <v>134</v>
      </c>
      <c r="B20" s="26">
        <v>37073</v>
      </c>
      <c r="C20" s="27">
        <v>50</v>
      </c>
      <c r="D20" s="4" t="s">
        <v>12</v>
      </c>
      <c r="E20" s="4" t="s">
        <v>13</v>
      </c>
      <c r="H20" s="24">
        <v>9597.2999999999993</v>
      </c>
      <c r="I20" s="5"/>
      <c r="J20" s="5"/>
      <c r="K20" s="5">
        <f t="shared" si="2"/>
        <v>9597.2999999999993</v>
      </c>
      <c r="L20" s="14"/>
      <c r="M20" s="19"/>
      <c r="P20" s="5">
        <f t="shared" si="3"/>
        <v>9597.2999999999993</v>
      </c>
      <c r="Q20" s="5"/>
      <c r="R20" s="5">
        <v>863.77</v>
      </c>
      <c r="S20" s="5">
        <v>191.95</v>
      </c>
      <c r="T20" s="5">
        <v>191.95</v>
      </c>
      <c r="U20" s="5">
        <v>191.95</v>
      </c>
      <c r="V20" s="5">
        <v>191.95</v>
      </c>
      <c r="W20" s="5">
        <v>191.95</v>
      </c>
      <c r="X20" s="5">
        <v>191.95</v>
      </c>
      <c r="Y20" s="5">
        <v>191.95</v>
      </c>
      <c r="Z20" s="5">
        <v>191.95</v>
      </c>
      <c r="AA20" s="5">
        <v>191.95</v>
      </c>
      <c r="AB20" s="5">
        <v>191.95</v>
      </c>
      <c r="AC20" s="5"/>
      <c r="AD20" s="5">
        <v>191.95</v>
      </c>
      <c r="AE20" s="5">
        <v>191.95</v>
      </c>
      <c r="AF20" s="5">
        <v>191.95</v>
      </c>
      <c r="AG20" s="5">
        <v>191.95</v>
      </c>
      <c r="AH20" s="6">
        <f t="shared" si="4"/>
        <v>191.95</v>
      </c>
      <c r="AI20" s="14"/>
      <c r="AJ20" s="5"/>
      <c r="AK20" s="5">
        <f t="shared" si="5"/>
        <v>3551.0699999999988</v>
      </c>
      <c r="AL20" s="5">
        <f t="shared" si="0"/>
        <v>3743.0199999999986</v>
      </c>
      <c r="AM20" s="11">
        <f t="shared" si="1"/>
        <v>5854.2800000000007</v>
      </c>
      <c r="AN20" s="5">
        <f t="shared" si="6"/>
        <v>0</v>
      </c>
    </row>
    <row r="21" spans="1:40" x14ac:dyDescent="0.45">
      <c r="A21" s="25" t="s">
        <v>135</v>
      </c>
      <c r="B21" s="26">
        <v>37088</v>
      </c>
      <c r="C21" s="27">
        <v>50</v>
      </c>
      <c r="D21" s="4" t="s">
        <v>12</v>
      </c>
      <c r="E21" s="4" t="s">
        <v>13</v>
      </c>
      <c r="H21" s="24">
        <v>81061.62</v>
      </c>
      <c r="I21" s="5"/>
      <c r="J21" s="5"/>
      <c r="K21" s="5">
        <f t="shared" si="2"/>
        <v>81061.62</v>
      </c>
      <c r="L21" s="14"/>
      <c r="M21" s="19"/>
      <c r="P21" s="5">
        <f t="shared" si="3"/>
        <v>81061.62</v>
      </c>
      <c r="Q21" s="5"/>
      <c r="R21" s="5">
        <v>7295.54</v>
      </c>
      <c r="S21" s="5">
        <v>1621.23</v>
      </c>
      <c r="T21" s="5">
        <v>1621.23</v>
      </c>
      <c r="U21" s="5">
        <v>1621.23</v>
      </c>
      <c r="V21" s="5">
        <v>1621.23</v>
      </c>
      <c r="W21" s="5">
        <v>1621.23</v>
      </c>
      <c r="X21" s="5">
        <v>1621.23</v>
      </c>
      <c r="Y21" s="5">
        <v>1621.23</v>
      </c>
      <c r="Z21" s="5">
        <v>1621.23</v>
      </c>
      <c r="AA21" s="5">
        <v>1621.23</v>
      </c>
      <c r="AB21" s="5">
        <v>1621.23</v>
      </c>
      <c r="AC21" s="5"/>
      <c r="AD21" s="5">
        <v>1621.23</v>
      </c>
      <c r="AE21" s="5">
        <v>1621.23</v>
      </c>
      <c r="AF21" s="5">
        <v>1621.23</v>
      </c>
      <c r="AG21" s="5">
        <v>1621.23</v>
      </c>
      <c r="AH21" s="6">
        <f t="shared" si="4"/>
        <v>1621.23</v>
      </c>
      <c r="AI21" s="14"/>
      <c r="AJ21" s="5"/>
      <c r="AK21" s="5">
        <f t="shared" si="5"/>
        <v>29992.759999999995</v>
      </c>
      <c r="AL21" s="5">
        <f t="shared" si="0"/>
        <v>31613.989999999994</v>
      </c>
      <c r="AM21" s="11">
        <f t="shared" si="1"/>
        <v>49447.630000000005</v>
      </c>
      <c r="AN21" s="5">
        <f t="shared" si="6"/>
        <v>0</v>
      </c>
    </row>
    <row r="22" spans="1:40" x14ac:dyDescent="0.45">
      <c r="A22" s="25" t="s">
        <v>136</v>
      </c>
      <c r="B22" s="26">
        <v>37169</v>
      </c>
      <c r="C22" s="27">
        <v>50</v>
      </c>
      <c r="D22" s="4" t="s">
        <v>12</v>
      </c>
      <c r="E22" s="4" t="s">
        <v>13</v>
      </c>
      <c r="H22" s="24">
        <v>29650</v>
      </c>
      <c r="I22" s="5"/>
      <c r="J22" s="5">
        <v>29650</v>
      </c>
      <c r="K22" s="5"/>
      <c r="L22" s="14"/>
      <c r="M22" s="47">
        <v>2012</v>
      </c>
      <c r="P22" s="5">
        <f t="shared" si="3"/>
        <v>0</v>
      </c>
      <c r="Q22" s="5"/>
      <c r="R22" s="5">
        <v>2520.25</v>
      </c>
      <c r="S22" s="5">
        <v>593</v>
      </c>
      <c r="T22" s="5">
        <v>593</v>
      </c>
      <c r="U22" s="5">
        <v>593</v>
      </c>
      <c r="V22" s="5">
        <v>593</v>
      </c>
      <c r="W22" s="5">
        <v>593</v>
      </c>
      <c r="X22" s="5">
        <v>593</v>
      </c>
      <c r="Y22" s="5">
        <v>297</v>
      </c>
      <c r="Z22" s="115">
        <v>-6375.25</v>
      </c>
      <c r="AA22" s="5"/>
      <c r="AB22" s="5"/>
      <c r="AC22" s="5"/>
      <c r="AD22" s="5">
        <v>0</v>
      </c>
      <c r="AE22" s="5">
        <v>0</v>
      </c>
      <c r="AF22" s="5">
        <v>0</v>
      </c>
      <c r="AG22" s="5">
        <v>0</v>
      </c>
      <c r="AH22" s="6">
        <f t="shared" si="4"/>
        <v>0</v>
      </c>
      <c r="AI22" s="14"/>
      <c r="AJ22" s="5"/>
      <c r="AK22" s="5">
        <f t="shared" si="5"/>
        <v>0</v>
      </c>
      <c r="AL22" s="5">
        <f t="shared" si="0"/>
        <v>0</v>
      </c>
      <c r="AM22" s="11">
        <f t="shared" si="1"/>
        <v>0</v>
      </c>
      <c r="AN22" s="5">
        <f t="shared" si="6"/>
        <v>0</v>
      </c>
    </row>
    <row r="23" spans="1:40" x14ac:dyDescent="0.45">
      <c r="A23" s="25" t="s">
        <v>137</v>
      </c>
      <c r="B23" s="26">
        <v>37239</v>
      </c>
      <c r="C23" s="27">
        <v>50</v>
      </c>
      <c r="D23" s="4" t="s">
        <v>12</v>
      </c>
      <c r="E23" s="4" t="s">
        <v>13</v>
      </c>
      <c r="H23" s="24">
        <v>12557.8</v>
      </c>
      <c r="I23" s="5"/>
      <c r="J23" s="5"/>
      <c r="K23" s="5">
        <f t="shared" si="2"/>
        <v>12557.8</v>
      </c>
      <c r="L23" s="14"/>
      <c r="M23" s="19"/>
      <c r="P23" s="5">
        <f t="shared" si="3"/>
        <v>12557.8</v>
      </c>
      <c r="Q23" s="5"/>
      <c r="R23" s="5">
        <v>1025.57</v>
      </c>
      <c r="S23" s="5">
        <v>251.16</v>
      </c>
      <c r="T23" s="5">
        <v>251.16</v>
      </c>
      <c r="U23" s="5">
        <v>251.16</v>
      </c>
      <c r="V23" s="5">
        <v>251.16</v>
      </c>
      <c r="W23" s="5">
        <v>251.16</v>
      </c>
      <c r="X23" s="5">
        <v>251.16</v>
      </c>
      <c r="Y23" s="5">
        <v>251.16</v>
      </c>
      <c r="Z23" s="5">
        <v>251.16</v>
      </c>
      <c r="AA23" s="5">
        <v>251.16</v>
      </c>
      <c r="AB23" s="5">
        <v>251.16</v>
      </c>
      <c r="AC23" s="5"/>
      <c r="AD23" s="5">
        <v>251.16</v>
      </c>
      <c r="AE23" s="5">
        <v>251.16</v>
      </c>
      <c r="AF23" s="5">
        <v>251.16</v>
      </c>
      <c r="AG23" s="5">
        <v>251.16</v>
      </c>
      <c r="AH23" s="6">
        <f t="shared" si="4"/>
        <v>251.16</v>
      </c>
      <c r="AI23" s="14"/>
      <c r="AJ23" s="5"/>
      <c r="AK23" s="5">
        <f t="shared" si="5"/>
        <v>4541.8099999999995</v>
      </c>
      <c r="AL23" s="5">
        <f t="shared" si="0"/>
        <v>4792.9699999999993</v>
      </c>
      <c r="AM23" s="11">
        <f t="shared" si="1"/>
        <v>7764.83</v>
      </c>
      <c r="AN23" s="5">
        <f t="shared" si="6"/>
        <v>0</v>
      </c>
    </row>
    <row r="24" spans="1:40" x14ac:dyDescent="0.45">
      <c r="A24" s="25" t="s">
        <v>138</v>
      </c>
      <c r="B24" s="26">
        <v>37292</v>
      </c>
      <c r="C24" s="27">
        <v>50</v>
      </c>
      <c r="D24" s="4" t="s">
        <v>12</v>
      </c>
      <c r="E24" s="4" t="s">
        <v>13</v>
      </c>
      <c r="H24" s="24">
        <v>5000</v>
      </c>
      <c r="I24" s="5"/>
      <c r="J24" s="5"/>
      <c r="K24" s="5">
        <f t="shared" si="2"/>
        <v>5000</v>
      </c>
      <c r="L24" s="14"/>
      <c r="M24" s="19"/>
      <c r="P24" s="5">
        <f t="shared" si="3"/>
        <v>5000</v>
      </c>
      <c r="Q24" s="5"/>
      <c r="R24" s="5">
        <v>391.67</v>
      </c>
      <c r="S24" s="5">
        <v>100</v>
      </c>
      <c r="T24" s="5">
        <v>100</v>
      </c>
      <c r="U24" s="5">
        <v>100</v>
      </c>
      <c r="V24" s="5">
        <v>100</v>
      </c>
      <c r="W24" s="5">
        <v>100</v>
      </c>
      <c r="X24" s="5">
        <v>100</v>
      </c>
      <c r="Y24" s="5">
        <v>100</v>
      </c>
      <c r="Z24" s="5">
        <v>100</v>
      </c>
      <c r="AA24" s="5">
        <v>100</v>
      </c>
      <c r="AB24" s="5">
        <v>100</v>
      </c>
      <c r="AC24" s="5"/>
      <c r="AD24" s="5">
        <v>100</v>
      </c>
      <c r="AE24" s="5">
        <v>100</v>
      </c>
      <c r="AF24" s="5">
        <v>100</v>
      </c>
      <c r="AG24" s="5">
        <v>100</v>
      </c>
      <c r="AH24" s="6">
        <f t="shared" si="4"/>
        <v>100</v>
      </c>
      <c r="AI24" s="14"/>
      <c r="AJ24" s="5"/>
      <c r="AK24" s="5">
        <f t="shared" si="5"/>
        <v>1791.67</v>
      </c>
      <c r="AL24" s="5">
        <f t="shared" si="0"/>
        <v>1891.67</v>
      </c>
      <c r="AM24" s="11">
        <f t="shared" si="1"/>
        <v>3108.33</v>
      </c>
      <c r="AN24" s="5">
        <f t="shared" si="6"/>
        <v>0</v>
      </c>
    </row>
    <row r="25" spans="1:40" x14ac:dyDescent="0.45">
      <c r="A25" s="25" t="s">
        <v>139</v>
      </c>
      <c r="B25" s="26">
        <v>37306</v>
      </c>
      <c r="C25" s="27">
        <v>50</v>
      </c>
      <c r="D25" s="4" t="s">
        <v>12</v>
      </c>
      <c r="E25" s="4" t="s">
        <v>13</v>
      </c>
      <c r="H25" s="24">
        <v>215484.44</v>
      </c>
      <c r="I25" s="5"/>
      <c r="J25" s="5"/>
      <c r="K25" s="5">
        <f t="shared" si="2"/>
        <v>215484.44</v>
      </c>
      <c r="L25" s="14"/>
      <c r="M25" s="19"/>
      <c r="P25" s="5">
        <f t="shared" si="3"/>
        <v>215484.44</v>
      </c>
      <c r="Q25" s="5"/>
      <c r="R25" s="5">
        <v>16879.62</v>
      </c>
      <c r="S25" s="5">
        <v>4309.6899999999996</v>
      </c>
      <c r="T25" s="5">
        <v>4309.6899999999996</v>
      </c>
      <c r="U25" s="5">
        <v>4309.6899999999996</v>
      </c>
      <c r="V25" s="5">
        <v>4309.6899999999996</v>
      </c>
      <c r="W25" s="5">
        <v>4309.6899999999996</v>
      </c>
      <c r="X25" s="5">
        <v>4309.6899999999996</v>
      </c>
      <c r="Y25" s="5">
        <v>4309.6899999999996</v>
      </c>
      <c r="Z25" s="5">
        <v>4309.6899999999996</v>
      </c>
      <c r="AA25" s="5">
        <v>4309.6899999999996</v>
      </c>
      <c r="AB25" s="5">
        <v>4309.6899999999996</v>
      </c>
      <c r="AC25" s="5"/>
      <c r="AD25" s="5">
        <v>4309.6899999999996</v>
      </c>
      <c r="AE25" s="5">
        <v>4309.6899999999996</v>
      </c>
      <c r="AF25" s="5">
        <v>4309.6899999999996</v>
      </c>
      <c r="AG25" s="5">
        <v>4309.6899999999996</v>
      </c>
      <c r="AH25" s="6">
        <f t="shared" si="4"/>
        <v>4309.6899999999996</v>
      </c>
      <c r="AI25" s="14"/>
      <c r="AJ25" s="5"/>
      <c r="AK25" s="5">
        <f t="shared" si="5"/>
        <v>77215.280000000013</v>
      </c>
      <c r="AL25" s="5">
        <f t="shared" si="0"/>
        <v>81524.970000000016</v>
      </c>
      <c r="AM25" s="11">
        <f t="shared" si="1"/>
        <v>133959.46999999997</v>
      </c>
      <c r="AN25" s="5">
        <f t="shared" si="6"/>
        <v>0</v>
      </c>
    </row>
    <row r="26" spans="1:40" x14ac:dyDescent="0.45">
      <c r="A26" s="25" t="s">
        <v>140</v>
      </c>
      <c r="B26" s="26">
        <v>37424</v>
      </c>
      <c r="C26" s="27">
        <v>50</v>
      </c>
      <c r="D26" s="4" t="s">
        <v>12</v>
      </c>
      <c r="E26" s="4" t="s">
        <v>13</v>
      </c>
      <c r="H26" s="24">
        <v>21600</v>
      </c>
      <c r="I26" s="5"/>
      <c r="J26" s="5"/>
      <c r="K26" s="5">
        <f t="shared" si="2"/>
        <v>21600</v>
      </c>
      <c r="L26" s="14"/>
      <c r="M26" s="19"/>
      <c r="P26" s="5">
        <f t="shared" si="3"/>
        <v>21600</v>
      </c>
      <c r="Q26" s="5"/>
      <c r="R26" s="5">
        <v>1548</v>
      </c>
      <c r="S26" s="5">
        <v>432</v>
      </c>
      <c r="T26" s="5">
        <v>432</v>
      </c>
      <c r="U26" s="5">
        <v>432</v>
      </c>
      <c r="V26" s="5">
        <v>432</v>
      </c>
      <c r="W26" s="5">
        <v>432</v>
      </c>
      <c r="X26" s="5">
        <v>432</v>
      </c>
      <c r="Y26" s="5">
        <v>432</v>
      </c>
      <c r="Z26" s="5">
        <v>432</v>
      </c>
      <c r="AA26" s="5">
        <v>432</v>
      </c>
      <c r="AB26" s="5">
        <v>432</v>
      </c>
      <c r="AC26" s="5"/>
      <c r="AD26" s="5">
        <v>432</v>
      </c>
      <c r="AE26" s="5">
        <v>432</v>
      </c>
      <c r="AF26" s="5">
        <v>432</v>
      </c>
      <c r="AG26" s="5">
        <v>432</v>
      </c>
      <c r="AH26" s="6">
        <f t="shared" si="4"/>
        <v>432</v>
      </c>
      <c r="AI26" s="14"/>
      <c r="AJ26" s="5"/>
      <c r="AK26" s="5">
        <f t="shared" si="5"/>
        <v>7596</v>
      </c>
      <c r="AL26" s="5">
        <f t="shared" si="0"/>
        <v>8028</v>
      </c>
      <c r="AM26" s="11">
        <f t="shared" si="1"/>
        <v>13572</v>
      </c>
      <c r="AN26" s="5">
        <f t="shared" si="6"/>
        <v>0</v>
      </c>
    </row>
    <row r="27" spans="1:40" x14ac:dyDescent="0.45">
      <c r="A27" s="25" t="s">
        <v>144</v>
      </c>
      <c r="B27" s="26">
        <v>37435</v>
      </c>
      <c r="C27" s="27">
        <v>50</v>
      </c>
      <c r="D27" s="4" t="s">
        <v>12</v>
      </c>
      <c r="E27" s="4" t="s">
        <v>13</v>
      </c>
      <c r="H27" s="24">
        <v>11770</v>
      </c>
      <c r="I27" s="5"/>
      <c r="J27" s="5"/>
      <c r="K27" s="5">
        <f t="shared" ref="K27" si="7">+H27+I27-J27</f>
        <v>11770</v>
      </c>
      <c r="L27" s="14"/>
      <c r="M27" s="19"/>
      <c r="P27" s="5">
        <f t="shared" ref="P27" si="8">+K27</f>
        <v>11770</v>
      </c>
      <c r="Q27" s="5"/>
      <c r="R27" s="5">
        <v>843.52</v>
      </c>
      <c r="S27" s="5">
        <v>235.4</v>
      </c>
      <c r="T27" s="5">
        <v>235.4</v>
      </c>
      <c r="U27" s="5">
        <v>235.4</v>
      </c>
      <c r="V27" s="5">
        <v>235.4</v>
      </c>
      <c r="W27" s="5">
        <v>235.4</v>
      </c>
      <c r="X27" s="5">
        <v>235.4</v>
      </c>
      <c r="Y27" s="5">
        <v>235.4</v>
      </c>
      <c r="Z27" s="5">
        <v>235.4</v>
      </c>
      <c r="AA27" s="5">
        <v>235.4</v>
      </c>
      <c r="AB27" s="5">
        <v>235.4</v>
      </c>
      <c r="AC27" s="5"/>
      <c r="AD27" s="5">
        <v>235.4</v>
      </c>
      <c r="AE27" s="5">
        <v>235.4</v>
      </c>
      <c r="AF27" s="5">
        <v>235.4</v>
      </c>
      <c r="AG27" s="5">
        <v>235.4</v>
      </c>
      <c r="AH27" s="6">
        <f t="shared" si="4"/>
        <v>235.4</v>
      </c>
      <c r="AI27" s="14"/>
      <c r="AJ27" s="5"/>
      <c r="AK27" s="5">
        <f t="shared" si="5"/>
        <v>4139.1200000000008</v>
      </c>
      <c r="AL27" s="5">
        <f t="shared" si="0"/>
        <v>4374.5200000000004</v>
      </c>
      <c r="AM27" s="11">
        <f t="shared" si="1"/>
        <v>7395.48</v>
      </c>
      <c r="AN27" s="5">
        <f t="shared" si="6"/>
        <v>0</v>
      </c>
    </row>
    <row r="28" spans="1:40" x14ac:dyDescent="0.45">
      <c r="A28" s="25" t="s">
        <v>134</v>
      </c>
      <c r="B28" s="26">
        <v>37438</v>
      </c>
      <c r="C28" s="27">
        <v>50</v>
      </c>
      <c r="D28" s="4" t="s">
        <v>12</v>
      </c>
      <c r="E28" s="4" t="s">
        <v>13</v>
      </c>
      <c r="H28" s="24">
        <v>4303.1000000000004</v>
      </c>
      <c r="I28" s="5"/>
      <c r="J28" s="5"/>
      <c r="K28" s="5">
        <f t="shared" si="2"/>
        <v>4303.1000000000004</v>
      </c>
      <c r="L28" s="14"/>
      <c r="M28" s="19"/>
      <c r="P28" s="5">
        <f t="shared" si="3"/>
        <v>4303.1000000000004</v>
      </c>
      <c r="Q28" s="5"/>
      <c r="R28" s="5">
        <v>301.20999999999998</v>
      </c>
      <c r="S28" s="5">
        <v>86.06</v>
      </c>
      <c r="T28" s="5">
        <v>86.06</v>
      </c>
      <c r="U28" s="5">
        <v>86.06</v>
      </c>
      <c r="V28" s="5">
        <v>86.06</v>
      </c>
      <c r="W28" s="5">
        <v>86.06</v>
      </c>
      <c r="X28" s="5">
        <v>86.06</v>
      </c>
      <c r="Y28" s="5">
        <v>86.06</v>
      </c>
      <c r="Z28" s="5">
        <v>86.06</v>
      </c>
      <c r="AA28" s="5">
        <v>86.06</v>
      </c>
      <c r="AB28" s="5">
        <v>86.06</v>
      </c>
      <c r="AC28" s="5"/>
      <c r="AD28" s="5">
        <v>86.06</v>
      </c>
      <c r="AE28" s="5">
        <v>86.06</v>
      </c>
      <c r="AF28" s="5">
        <v>86.06</v>
      </c>
      <c r="AG28" s="5">
        <v>86.06</v>
      </c>
      <c r="AH28" s="6">
        <f t="shared" si="4"/>
        <v>86.06</v>
      </c>
      <c r="AI28" s="14"/>
      <c r="AJ28" s="5"/>
      <c r="AK28" s="5">
        <f t="shared" si="5"/>
        <v>1506.0499999999995</v>
      </c>
      <c r="AL28" s="5">
        <f t="shared" si="0"/>
        <v>1592.1099999999994</v>
      </c>
      <c r="AM28" s="11">
        <f t="shared" si="1"/>
        <v>2710.9900000000007</v>
      </c>
      <c r="AN28" s="5">
        <f t="shared" si="6"/>
        <v>0</v>
      </c>
    </row>
    <row r="29" spans="1:40" x14ac:dyDescent="0.45">
      <c r="A29" s="25" t="s">
        <v>141</v>
      </c>
      <c r="B29" s="26">
        <v>37463</v>
      </c>
      <c r="C29" s="27">
        <v>50</v>
      </c>
      <c r="D29" s="4" t="s">
        <v>12</v>
      </c>
      <c r="E29" s="4" t="s">
        <v>13</v>
      </c>
      <c r="H29" s="24">
        <v>102055.6</v>
      </c>
      <c r="I29" s="5"/>
      <c r="J29" s="5"/>
      <c r="K29" s="5">
        <f t="shared" si="2"/>
        <v>102055.6</v>
      </c>
      <c r="L29" s="14"/>
      <c r="M29" s="19"/>
      <c r="P29" s="5">
        <f t="shared" si="3"/>
        <v>102055.6</v>
      </c>
      <c r="Q29" s="5"/>
      <c r="R29" s="5">
        <v>7143.89</v>
      </c>
      <c r="S29" s="5">
        <v>2041.11</v>
      </c>
      <c r="T29" s="5">
        <v>2041.11</v>
      </c>
      <c r="U29" s="5">
        <v>2041.11</v>
      </c>
      <c r="V29" s="5">
        <v>2041.11</v>
      </c>
      <c r="W29" s="5">
        <v>2041.11</v>
      </c>
      <c r="X29" s="5">
        <v>2041.11</v>
      </c>
      <c r="Y29" s="5">
        <v>2041.11</v>
      </c>
      <c r="Z29" s="5">
        <v>2041.11</v>
      </c>
      <c r="AA29" s="5">
        <v>2041.11</v>
      </c>
      <c r="AB29" s="5">
        <v>2041.11</v>
      </c>
      <c r="AC29" s="5">
        <v>2041.11</v>
      </c>
      <c r="AD29" s="5">
        <v>2041.11</v>
      </c>
      <c r="AE29" s="5">
        <v>2041.11</v>
      </c>
      <c r="AF29" s="5">
        <v>2041.11</v>
      </c>
      <c r="AG29" s="5">
        <v>2041.11</v>
      </c>
      <c r="AH29" s="6">
        <f t="shared" si="4"/>
        <v>2041.11</v>
      </c>
      <c r="AI29" s="14"/>
      <c r="AJ29" s="5"/>
      <c r="AK29" s="5">
        <f t="shared" si="5"/>
        <v>37760.540000000008</v>
      </c>
      <c r="AL29" s="5">
        <f t="shared" si="0"/>
        <v>39801.650000000009</v>
      </c>
      <c r="AM29" s="11">
        <f t="shared" si="1"/>
        <v>62253.95</v>
      </c>
      <c r="AN29" s="5">
        <f t="shared" si="6"/>
        <v>0</v>
      </c>
    </row>
    <row r="30" spans="1:40" x14ac:dyDescent="0.45">
      <c r="A30" s="25"/>
      <c r="B30" s="26"/>
      <c r="C30" s="27"/>
      <c r="D30" s="4"/>
      <c r="E30" s="4"/>
      <c r="H30" s="24"/>
      <c r="I30" s="5"/>
      <c r="J30" s="5"/>
      <c r="K30" s="5">
        <f t="shared" si="2"/>
        <v>0</v>
      </c>
      <c r="L30" s="14"/>
      <c r="M30" s="19"/>
      <c r="P30" s="5">
        <f t="shared" si="3"/>
        <v>0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>
        <v>0</v>
      </c>
      <c r="AH30" s="6">
        <f t="shared" si="4"/>
        <v>0</v>
      </c>
      <c r="AI30" s="14"/>
      <c r="AJ30" s="5"/>
      <c r="AK30" s="5">
        <f t="shared" si="5"/>
        <v>0</v>
      </c>
      <c r="AL30" s="5">
        <f t="shared" si="0"/>
        <v>0</v>
      </c>
      <c r="AM30" s="11">
        <f t="shared" si="1"/>
        <v>0</v>
      </c>
      <c r="AN30" s="5">
        <f t="shared" si="6"/>
        <v>0</v>
      </c>
    </row>
    <row r="31" spans="1:40" s="3" customFormat="1" x14ac:dyDescent="0.45">
      <c r="A31" s="3" t="str">
        <f>+A3</f>
        <v>WATER DISTRIBUTION MAINS # 109</v>
      </c>
      <c r="B31" s="4"/>
      <c r="C31" s="2"/>
      <c r="D31" s="8"/>
      <c r="E31" s="8"/>
      <c r="H31" s="9">
        <f>SUM(H4:H30)</f>
        <v>2267016.8800000008</v>
      </c>
      <c r="I31" s="9">
        <f>SUM(I4:I30)</f>
        <v>0</v>
      </c>
      <c r="J31" s="9">
        <f>SUM(J4:J30)</f>
        <v>29650</v>
      </c>
      <c r="K31" s="12">
        <f>SUM(K4:K30)</f>
        <v>2237366.8800000008</v>
      </c>
      <c r="L31" s="16">
        <f>SUM(L4:L30)</f>
        <v>0</v>
      </c>
      <c r="M31" s="20"/>
      <c r="P31" s="9">
        <f>SUM(P4:P30)</f>
        <v>2237366.8800000008</v>
      </c>
      <c r="R31" s="15">
        <f>SUM(R4:R30)</f>
        <v>244527.75</v>
      </c>
      <c r="S31" s="15">
        <f t="shared" ref="S31:AI31" si="9">SUM(S4:S30)</f>
        <v>45340.37000000001</v>
      </c>
      <c r="T31" s="15">
        <f t="shared" si="9"/>
        <v>45340.37000000001</v>
      </c>
      <c r="U31" s="15">
        <f t="shared" si="9"/>
        <v>45340.37000000001</v>
      </c>
      <c r="V31" s="15">
        <f t="shared" si="9"/>
        <v>45340.37000000001</v>
      </c>
      <c r="W31" s="15">
        <f t="shared" si="9"/>
        <v>45340.37000000001</v>
      </c>
      <c r="X31" s="15">
        <f t="shared" si="9"/>
        <v>45340.37000000001</v>
      </c>
      <c r="Y31" s="15">
        <f t="shared" si="9"/>
        <v>45044.37000000001</v>
      </c>
      <c r="Z31" s="15">
        <f t="shared" si="9"/>
        <v>38372.120000000003</v>
      </c>
      <c r="AA31" s="15">
        <f t="shared" si="9"/>
        <v>44747.37000000001</v>
      </c>
      <c r="AB31" s="15">
        <f>SUM(AB4:AB30)</f>
        <v>44747.37000000001</v>
      </c>
      <c r="AC31" s="15">
        <f t="shared" si="9"/>
        <v>2041.11</v>
      </c>
      <c r="AD31" s="15">
        <f t="shared" si="9"/>
        <v>44747.37000000001</v>
      </c>
      <c r="AE31" s="15">
        <f t="shared" si="9"/>
        <v>44747.37000000001</v>
      </c>
      <c r="AF31" s="15">
        <f t="shared" ref="AF31" si="10">SUM(AF4:AF30)</f>
        <v>44747.37000000001</v>
      </c>
      <c r="AG31" s="15">
        <f t="shared" ref="AG31:AH31" si="11">SUM(AG4:AG30)</f>
        <v>44747.37000000001</v>
      </c>
      <c r="AH31" s="16">
        <f t="shared" si="11"/>
        <v>44747.37000000001</v>
      </c>
      <c r="AI31" s="16">
        <f t="shared" si="9"/>
        <v>0</v>
      </c>
      <c r="AJ31" s="9"/>
      <c r="AK31" s="9">
        <f>SUM(AK4:AK30)</f>
        <v>870511.79000000015</v>
      </c>
      <c r="AL31" s="9">
        <f>SUM(AL4:AL30)</f>
        <v>915259.15999999992</v>
      </c>
      <c r="AM31" s="9">
        <f>SUM(AM4:AM30)</f>
        <v>1322107.7200000002</v>
      </c>
      <c r="AN31" s="9">
        <f>SUM(AN4:AN30)</f>
        <v>0</v>
      </c>
    </row>
    <row r="32" spans="1:40" x14ac:dyDescent="0.45">
      <c r="H32" s="5"/>
      <c r="I32" s="5"/>
      <c r="J32" s="5"/>
      <c r="K32" s="5">
        <f>+H31+I31-J31-K31</f>
        <v>0</v>
      </c>
      <c r="M32" s="18"/>
      <c r="N32" s="18"/>
      <c r="O32" s="18"/>
      <c r="P32" s="18"/>
      <c r="Q32" s="18"/>
      <c r="R32" s="48">
        <f>SUM(R31:AC31)</f>
        <v>691522.30999999994</v>
      </c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J32" s="5"/>
      <c r="AK32" s="5"/>
      <c r="AL32" s="5"/>
    </row>
    <row r="33" spans="8:38" x14ac:dyDescent="0.45">
      <c r="H33" s="5"/>
      <c r="I33" s="5"/>
      <c r="J33" s="5"/>
      <c r="K33" s="5"/>
      <c r="M33" s="18"/>
      <c r="P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J33" s="5"/>
      <c r="AK33" s="5"/>
      <c r="AL33" s="5"/>
    </row>
    <row r="34" spans="8:38" x14ac:dyDescent="0.45">
      <c r="H34" s="5"/>
      <c r="I34" s="5"/>
      <c r="J34" s="5"/>
      <c r="K34" s="5"/>
      <c r="M34" s="18"/>
      <c r="P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J34" s="5"/>
      <c r="AK34" s="5"/>
      <c r="AL34" s="5"/>
    </row>
    <row r="35" spans="8:38" x14ac:dyDescent="0.45">
      <c r="H35" s="5"/>
      <c r="I35" s="5"/>
      <c r="J35" s="5"/>
      <c r="K35" s="5"/>
      <c r="M35" s="18"/>
      <c r="P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J35" s="5"/>
      <c r="AK35" s="5"/>
      <c r="AL35" s="5"/>
    </row>
    <row r="36" spans="8:38" x14ac:dyDescent="0.45">
      <c r="H36" s="5"/>
      <c r="I36" s="5"/>
      <c r="J36" s="5"/>
      <c r="K36" s="5"/>
      <c r="M36" s="18"/>
      <c r="P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J36" s="5"/>
      <c r="AK36" s="5"/>
      <c r="AL36" s="5"/>
    </row>
    <row r="37" spans="8:38" x14ac:dyDescent="0.45">
      <c r="H37" s="5"/>
      <c r="I37" s="5"/>
      <c r="J37" s="5"/>
      <c r="K37" s="5"/>
      <c r="M37" s="18"/>
      <c r="P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J37" s="5"/>
      <c r="AK37" s="5"/>
      <c r="AL37" s="5"/>
    </row>
    <row r="38" spans="8:38" x14ac:dyDescent="0.45">
      <c r="H38" s="5"/>
      <c r="I38" s="5"/>
      <c r="J38" s="5"/>
      <c r="K38" s="5"/>
      <c r="M38" s="18"/>
      <c r="P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J38" s="5"/>
      <c r="AK38" s="5"/>
      <c r="AL38" s="5"/>
    </row>
    <row r="39" spans="8:38" x14ac:dyDescent="0.45">
      <c r="H39" s="5"/>
      <c r="I39" s="5"/>
      <c r="J39" s="5"/>
      <c r="K39" s="5"/>
      <c r="M39" s="18"/>
      <c r="P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J39" s="5"/>
      <c r="AK39" s="5"/>
      <c r="AL39" s="5"/>
    </row>
    <row r="40" spans="8:38" x14ac:dyDescent="0.45">
      <c r="H40" s="5"/>
      <c r="I40" s="5"/>
      <c r="J40" s="5"/>
      <c r="K40" s="5"/>
      <c r="M40" s="18"/>
      <c r="P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J40" s="5"/>
      <c r="AK40" s="5"/>
      <c r="AL40" s="5"/>
    </row>
    <row r="41" spans="8:38" x14ac:dyDescent="0.45">
      <c r="H41" s="5"/>
      <c r="I41" s="5"/>
      <c r="J41" s="5"/>
      <c r="K41" s="5"/>
      <c r="M41" s="18"/>
      <c r="P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J41" s="5"/>
      <c r="AK41" s="5"/>
      <c r="AL41" s="5"/>
    </row>
    <row r="42" spans="8:38" x14ac:dyDescent="0.45">
      <c r="H42" s="5"/>
      <c r="I42" s="5"/>
      <c r="J42" s="5"/>
      <c r="K42" s="5"/>
      <c r="M42" s="18"/>
      <c r="P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J42" s="5"/>
      <c r="AK42" s="5"/>
      <c r="AL42" s="5"/>
    </row>
    <row r="43" spans="8:38" x14ac:dyDescent="0.45">
      <c r="H43" s="5"/>
      <c r="I43" s="5"/>
      <c r="J43" s="5"/>
      <c r="K43" s="5"/>
      <c r="M43" s="18"/>
      <c r="P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J43" s="5"/>
      <c r="AK43" s="5"/>
      <c r="AL43" s="5"/>
    </row>
    <row r="44" spans="8:38" x14ac:dyDescent="0.45">
      <c r="H44" s="5"/>
      <c r="I44" s="5"/>
      <c r="J44" s="5"/>
      <c r="K44" s="5"/>
      <c r="M44" s="18"/>
      <c r="P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J44" s="5"/>
      <c r="AK44" s="5"/>
      <c r="AL44" s="5"/>
    </row>
    <row r="45" spans="8:38" x14ac:dyDescent="0.45">
      <c r="H45" s="5"/>
      <c r="I45" s="5"/>
      <c r="J45" s="5"/>
      <c r="K45" s="5"/>
      <c r="M45" s="18"/>
      <c r="P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J45" s="5"/>
      <c r="AK45" s="5"/>
      <c r="AL45" s="5"/>
    </row>
    <row r="46" spans="8:38" x14ac:dyDescent="0.45">
      <c r="H46" s="5"/>
      <c r="I46" s="5"/>
      <c r="J46" s="5"/>
      <c r="K46" s="5"/>
      <c r="M46" s="18"/>
      <c r="P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J46" s="5"/>
      <c r="AK46" s="5"/>
      <c r="AL46" s="5"/>
    </row>
    <row r="47" spans="8:38" x14ac:dyDescent="0.45">
      <c r="H47" s="5"/>
      <c r="I47" s="5"/>
      <c r="J47" s="5"/>
      <c r="K47" s="5"/>
      <c r="M47" s="18"/>
      <c r="P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J47" s="5"/>
      <c r="AK47" s="5"/>
      <c r="AL47" s="5"/>
    </row>
    <row r="48" spans="8:38" x14ac:dyDescent="0.45">
      <c r="H48" s="5"/>
      <c r="I48" s="5"/>
      <c r="J48" s="5"/>
      <c r="K48" s="5"/>
      <c r="M48" s="18"/>
      <c r="P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J48" s="5"/>
      <c r="AK48" s="5"/>
      <c r="AL48" s="5"/>
    </row>
    <row r="49" spans="8:38" x14ac:dyDescent="0.45">
      <c r="H49" s="5"/>
      <c r="I49" s="5"/>
      <c r="J49" s="5"/>
      <c r="K49" s="5"/>
      <c r="M49" s="18"/>
      <c r="P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J49" s="5"/>
      <c r="AK49" s="5"/>
      <c r="AL49" s="5"/>
    </row>
    <row r="50" spans="8:38" x14ac:dyDescent="0.45">
      <c r="H50" s="5"/>
      <c r="I50" s="5"/>
      <c r="J50" s="5"/>
      <c r="K50" s="5"/>
      <c r="M50" s="18"/>
      <c r="P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J50" s="5"/>
      <c r="AK50" s="5"/>
      <c r="AL50" s="5"/>
    </row>
    <row r="51" spans="8:38" x14ac:dyDescent="0.45">
      <c r="H51" s="5"/>
      <c r="I51" s="5"/>
      <c r="J51" s="5"/>
      <c r="K51" s="5"/>
      <c r="M51" s="18"/>
      <c r="P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J51" s="5"/>
      <c r="AK51" s="5"/>
      <c r="AL51" s="5"/>
    </row>
    <row r="52" spans="8:38" x14ac:dyDescent="0.45">
      <c r="H52" s="5"/>
      <c r="I52" s="5"/>
      <c r="J52" s="5"/>
      <c r="K52" s="5"/>
      <c r="M52" s="18"/>
      <c r="P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J52" s="5"/>
      <c r="AK52" s="5"/>
      <c r="AL52" s="5"/>
    </row>
    <row r="53" spans="8:38" x14ac:dyDescent="0.45">
      <c r="H53" s="5"/>
      <c r="I53" s="5"/>
      <c r="J53" s="5"/>
      <c r="K53" s="5"/>
      <c r="M53" s="18"/>
      <c r="P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J53" s="5"/>
      <c r="AK53" s="5"/>
      <c r="AL53" s="5"/>
    </row>
    <row r="54" spans="8:38" x14ac:dyDescent="0.45">
      <c r="H54" s="5"/>
      <c r="I54" s="5"/>
      <c r="J54" s="5"/>
      <c r="K54" s="5"/>
      <c r="M54" s="18"/>
      <c r="P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J54" s="5"/>
      <c r="AK54" s="5"/>
      <c r="AL54" s="5"/>
    </row>
    <row r="55" spans="8:38" x14ac:dyDescent="0.45">
      <c r="H55" s="5"/>
      <c r="I55" s="5"/>
      <c r="J55" s="5"/>
      <c r="K55" s="5"/>
      <c r="M55" s="18"/>
      <c r="P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J55" s="5"/>
      <c r="AK55" s="5"/>
      <c r="AL55" s="5"/>
    </row>
    <row r="56" spans="8:38" x14ac:dyDescent="0.45">
      <c r="H56" s="5"/>
      <c r="I56" s="5"/>
      <c r="J56" s="5"/>
      <c r="K56" s="5"/>
      <c r="M56" s="18"/>
      <c r="P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J56" s="5"/>
      <c r="AK56" s="5"/>
      <c r="AL56" s="5"/>
    </row>
    <row r="57" spans="8:38" x14ac:dyDescent="0.45">
      <c r="H57" s="5"/>
      <c r="I57" s="5"/>
      <c r="J57" s="5"/>
      <c r="K57" s="5"/>
      <c r="M57" s="18"/>
      <c r="P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J57" s="5"/>
      <c r="AK57" s="5"/>
      <c r="AL57" s="5"/>
    </row>
    <row r="58" spans="8:38" x14ac:dyDescent="0.45">
      <c r="H58" s="5"/>
      <c r="I58" s="5"/>
      <c r="J58" s="5"/>
      <c r="K58" s="5"/>
      <c r="M58" s="18"/>
      <c r="P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J58" s="5"/>
      <c r="AK58" s="5"/>
      <c r="AL58" s="5"/>
    </row>
    <row r="59" spans="8:38" x14ac:dyDescent="0.45">
      <c r="H59" s="5"/>
      <c r="I59" s="5"/>
      <c r="J59" s="5"/>
      <c r="K59" s="5"/>
      <c r="M59" s="18"/>
      <c r="P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J59" s="5"/>
      <c r="AK59" s="5"/>
      <c r="AL59" s="5"/>
    </row>
    <row r="60" spans="8:38" x14ac:dyDescent="0.45">
      <c r="H60" s="5"/>
      <c r="I60" s="5"/>
      <c r="J60" s="5"/>
      <c r="K60" s="5"/>
      <c r="M60" s="18"/>
      <c r="P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J60" s="5"/>
      <c r="AK60" s="5"/>
      <c r="AL60" s="5"/>
    </row>
    <row r="61" spans="8:38" x14ac:dyDescent="0.45">
      <c r="H61" s="5"/>
      <c r="I61" s="5"/>
      <c r="J61" s="5"/>
      <c r="K61" s="5"/>
      <c r="M61" s="18"/>
      <c r="P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J61" s="5"/>
      <c r="AK61" s="5"/>
      <c r="AL61" s="5"/>
    </row>
    <row r="62" spans="8:38" x14ac:dyDescent="0.45">
      <c r="H62" s="5"/>
      <c r="I62" s="5"/>
      <c r="J62" s="5"/>
      <c r="K62" s="5"/>
      <c r="M62" s="18"/>
      <c r="P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J62" s="5"/>
      <c r="AK62" s="5"/>
      <c r="AL62" s="5"/>
    </row>
    <row r="63" spans="8:38" x14ac:dyDescent="0.45">
      <c r="H63" s="5"/>
      <c r="I63" s="5"/>
      <c r="J63" s="5"/>
      <c r="K63" s="5"/>
      <c r="M63" s="18"/>
      <c r="P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J63" s="5"/>
      <c r="AK63" s="5"/>
      <c r="AL63" s="5"/>
    </row>
    <row r="64" spans="8:38" x14ac:dyDescent="0.45">
      <c r="H64" s="5"/>
      <c r="I64" s="5"/>
      <c r="J64" s="5"/>
      <c r="K64" s="5"/>
      <c r="M64" s="18"/>
      <c r="P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J64" s="5"/>
      <c r="AK64" s="5"/>
      <c r="AL64" s="5"/>
    </row>
    <row r="65" spans="8:38" x14ac:dyDescent="0.45">
      <c r="H65" s="5"/>
      <c r="I65" s="5"/>
      <c r="J65" s="5"/>
      <c r="K65" s="5"/>
      <c r="M65" s="18"/>
      <c r="P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J65" s="5"/>
      <c r="AK65" s="5"/>
      <c r="AL65" s="5"/>
    </row>
    <row r="66" spans="8:38" x14ac:dyDescent="0.45">
      <c r="H66" s="5"/>
      <c r="I66" s="5"/>
      <c r="J66" s="5"/>
      <c r="K66" s="5"/>
      <c r="M66" s="18"/>
      <c r="P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J66" s="5"/>
      <c r="AK66" s="5"/>
      <c r="AL66" s="5"/>
    </row>
    <row r="67" spans="8:38" x14ac:dyDescent="0.45">
      <c r="H67" s="5"/>
      <c r="I67" s="5"/>
      <c r="J67" s="5"/>
      <c r="K67" s="5"/>
      <c r="M67" s="18"/>
      <c r="P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J67" s="5"/>
      <c r="AK67" s="5"/>
      <c r="AL67" s="5"/>
    </row>
    <row r="68" spans="8:38" x14ac:dyDescent="0.45">
      <c r="H68" s="5"/>
      <c r="I68" s="5"/>
      <c r="J68" s="5"/>
      <c r="K68" s="5"/>
      <c r="M68" s="18"/>
      <c r="P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J68" s="5"/>
      <c r="AK68" s="5"/>
      <c r="AL68" s="5"/>
    </row>
    <row r="69" spans="8:38" x14ac:dyDescent="0.45">
      <c r="H69" s="5"/>
      <c r="I69" s="5"/>
      <c r="J69" s="5"/>
      <c r="K69" s="5"/>
      <c r="M69" s="18"/>
      <c r="P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J69" s="5"/>
      <c r="AK69" s="5"/>
      <c r="AL69" s="5"/>
    </row>
    <row r="70" spans="8:38" x14ac:dyDescent="0.45">
      <c r="H70" s="5"/>
      <c r="I70" s="5"/>
      <c r="J70" s="5"/>
      <c r="K70" s="5"/>
      <c r="M70" s="18"/>
      <c r="P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J70" s="5"/>
      <c r="AK70" s="5"/>
      <c r="AL70" s="5"/>
    </row>
    <row r="71" spans="8:38" x14ac:dyDescent="0.45">
      <c r="H71" s="5"/>
      <c r="I71" s="5"/>
      <c r="J71" s="5"/>
      <c r="K71" s="5"/>
      <c r="M71" s="18"/>
      <c r="P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J71" s="5"/>
      <c r="AK71" s="5"/>
      <c r="AL71" s="5"/>
    </row>
    <row r="72" spans="8:38" x14ac:dyDescent="0.45">
      <c r="H72" s="5"/>
      <c r="I72" s="5"/>
      <c r="J72" s="5"/>
      <c r="K72" s="5"/>
      <c r="M72" s="18"/>
      <c r="P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J72" s="5"/>
      <c r="AK72" s="5"/>
      <c r="AL72" s="5"/>
    </row>
    <row r="73" spans="8:38" x14ac:dyDescent="0.45">
      <c r="H73" s="5"/>
      <c r="I73" s="5"/>
      <c r="J73" s="5"/>
      <c r="K73" s="5"/>
      <c r="M73" s="18"/>
      <c r="P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J73" s="5"/>
      <c r="AK73" s="5"/>
      <c r="AL73" s="5"/>
    </row>
    <row r="74" spans="8:38" x14ac:dyDescent="0.45">
      <c r="H74" s="5"/>
      <c r="I74" s="5"/>
      <c r="J74" s="5"/>
      <c r="K74" s="5"/>
      <c r="M74" s="18"/>
      <c r="P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J74" s="5"/>
      <c r="AK74" s="5"/>
      <c r="AL74" s="5"/>
    </row>
    <row r="75" spans="8:38" x14ac:dyDescent="0.45">
      <c r="H75" s="5"/>
      <c r="I75" s="5"/>
      <c r="J75" s="5"/>
      <c r="K75" s="5"/>
      <c r="M75" s="18"/>
      <c r="P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J75" s="5"/>
      <c r="AK75" s="5"/>
      <c r="AL75" s="5"/>
    </row>
    <row r="76" spans="8:38" x14ac:dyDescent="0.45">
      <c r="H76" s="5"/>
      <c r="I76" s="5"/>
      <c r="J76" s="5"/>
      <c r="K76" s="5"/>
      <c r="M76" s="18"/>
      <c r="P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J76" s="5"/>
      <c r="AK76" s="5"/>
      <c r="AL76" s="5"/>
    </row>
    <row r="77" spans="8:38" x14ac:dyDescent="0.45">
      <c r="H77" s="5"/>
      <c r="I77" s="5"/>
      <c r="J77" s="5"/>
      <c r="K77" s="5"/>
      <c r="M77" s="18"/>
      <c r="P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J77" s="5"/>
      <c r="AK77" s="5"/>
      <c r="AL77" s="5"/>
    </row>
    <row r="78" spans="8:38" x14ac:dyDescent="0.45">
      <c r="H78" s="5"/>
      <c r="I78" s="5"/>
      <c r="J78" s="5"/>
      <c r="K78" s="5"/>
      <c r="M78" s="18"/>
      <c r="P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J78" s="5"/>
      <c r="AK78" s="5"/>
      <c r="AL78" s="5"/>
    </row>
    <row r="79" spans="8:38" x14ac:dyDescent="0.45">
      <c r="H79" s="5"/>
      <c r="I79" s="5"/>
      <c r="J79" s="5"/>
      <c r="K79" s="5"/>
      <c r="M79" s="18"/>
      <c r="P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J79" s="5"/>
      <c r="AK79" s="5"/>
      <c r="AL79" s="5"/>
    </row>
    <row r="80" spans="8:38" x14ac:dyDescent="0.45">
      <c r="H80" s="5"/>
      <c r="I80" s="5"/>
      <c r="J80" s="5"/>
      <c r="K80" s="5"/>
      <c r="M80" s="18"/>
      <c r="P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J80" s="5"/>
      <c r="AK80" s="5"/>
      <c r="AL80" s="5"/>
    </row>
    <row r="81" spans="8:38" x14ac:dyDescent="0.45">
      <c r="H81" s="5"/>
      <c r="I81" s="5"/>
      <c r="J81" s="5"/>
      <c r="K81" s="5"/>
      <c r="M81" s="18"/>
      <c r="P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J81" s="5"/>
      <c r="AK81" s="5"/>
      <c r="AL81" s="5"/>
    </row>
    <row r="82" spans="8:38" x14ac:dyDescent="0.45">
      <c r="H82" s="5"/>
      <c r="I82" s="5"/>
      <c r="J82" s="5"/>
      <c r="K82" s="5"/>
      <c r="M82" s="18"/>
      <c r="P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J82" s="5"/>
      <c r="AK82" s="5"/>
      <c r="AL82" s="5"/>
    </row>
    <row r="83" spans="8:38" x14ac:dyDescent="0.45">
      <c r="H83" s="5"/>
      <c r="I83" s="5"/>
      <c r="J83" s="5"/>
      <c r="K83" s="5"/>
      <c r="M83" s="18"/>
      <c r="P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J83" s="5"/>
      <c r="AK83" s="5"/>
      <c r="AL83" s="5"/>
    </row>
    <row r="84" spans="8:38" x14ac:dyDescent="0.45">
      <c r="H84" s="5"/>
      <c r="I84" s="5"/>
      <c r="J84" s="5"/>
      <c r="K84" s="5"/>
      <c r="M84" s="18"/>
      <c r="P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J84" s="5"/>
      <c r="AK84" s="5"/>
      <c r="AL84" s="5"/>
    </row>
    <row r="85" spans="8:38" x14ac:dyDescent="0.45">
      <c r="H85" s="5"/>
      <c r="I85" s="5"/>
      <c r="J85" s="5"/>
      <c r="K85" s="5"/>
      <c r="M85" s="18"/>
      <c r="P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J85" s="5"/>
      <c r="AK85" s="5"/>
      <c r="AL85" s="5"/>
    </row>
    <row r="86" spans="8:38" x14ac:dyDescent="0.45">
      <c r="H86" s="5"/>
      <c r="I86" s="5"/>
      <c r="J86" s="5"/>
      <c r="K86" s="5"/>
      <c r="M86" s="18"/>
      <c r="P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J86" s="5"/>
      <c r="AK86" s="5"/>
      <c r="AL86" s="5"/>
    </row>
    <row r="87" spans="8:38" x14ac:dyDescent="0.45">
      <c r="H87" s="5"/>
      <c r="I87" s="5"/>
      <c r="J87" s="5"/>
      <c r="K87" s="5"/>
      <c r="M87" s="18"/>
      <c r="P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J87" s="5"/>
      <c r="AK87" s="5"/>
      <c r="AL87" s="5"/>
    </row>
    <row r="88" spans="8:38" x14ac:dyDescent="0.45">
      <c r="H88" s="5"/>
      <c r="I88" s="5"/>
      <c r="J88" s="5"/>
      <c r="K88" s="5"/>
      <c r="M88" s="18"/>
      <c r="P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J88" s="5"/>
      <c r="AK88" s="5"/>
      <c r="AL88" s="5"/>
    </row>
    <row r="89" spans="8:38" x14ac:dyDescent="0.45">
      <c r="H89" s="5"/>
      <c r="I89" s="5"/>
      <c r="J89" s="5"/>
      <c r="K89" s="5"/>
      <c r="M89" s="18"/>
      <c r="P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J89" s="5"/>
      <c r="AK89" s="5"/>
      <c r="AL89" s="5"/>
    </row>
    <row r="90" spans="8:38" x14ac:dyDescent="0.45">
      <c r="H90" s="5"/>
      <c r="I90" s="5"/>
      <c r="J90" s="5"/>
      <c r="K90" s="5"/>
      <c r="M90" s="18"/>
      <c r="P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J90" s="5"/>
      <c r="AK90" s="5"/>
      <c r="AL90" s="5"/>
    </row>
    <row r="91" spans="8:38" x14ac:dyDescent="0.45">
      <c r="H91" s="5"/>
      <c r="I91" s="5"/>
      <c r="J91" s="5"/>
      <c r="K91" s="5"/>
      <c r="M91" s="18"/>
      <c r="P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J91" s="5"/>
      <c r="AK91" s="5"/>
      <c r="AL91" s="5"/>
    </row>
    <row r="92" spans="8:38" x14ac:dyDescent="0.45">
      <c r="H92" s="5"/>
      <c r="I92" s="5"/>
      <c r="J92" s="5"/>
      <c r="K92" s="5"/>
      <c r="M92" s="18"/>
      <c r="P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J92" s="5"/>
      <c r="AK92" s="5"/>
      <c r="AL92" s="5"/>
    </row>
    <row r="93" spans="8:38" x14ac:dyDescent="0.45">
      <c r="H93" s="5"/>
      <c r="I93" s="5"/>
      <c r="J93" s="5"/>
      <c r="K93" s="5"/>
      <c r="M93" s="18"/>
      <c r="P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J93" s="5"/>
      <c r="AK93" s="5"/>
      <c r="AL93" s="5"/>
    </row>
    <row r="94" spans="8:38" x14ac:dyDescent="0.45">
      <c r="H94" s="5"/>
      <c r="I94" s="5"/>
      <c r="J94" s="5"/>
      <c r="K94" s="5"/>
      <c r="M94" s="18"/>
      <c r="P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J94" s="5"/>
      <c r="AK94" s="5"/>
      <c r="AL94" s="5"/>
    </row>
    <row r="95" spans="8:38" x14ac:dyDescent="0.45">
      <c r="H95" s="5"/>
      <c r="I95" s="5"/>
      <c r="J95" s="5"/>
      <c r="K95" s="5"/>
      <c r="M95" s="18"/>
      <c r="P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J95" s="5"/>
      <c r="AK95" s="5"/>
      <c r="AL95" s="5"/>
    </row>
    <row r="96" spans="8:38" x14ac:dyDescent="0.45">
      <c r="H96" s="5"/>
      <c r="I96" s="5"/>
      <c r="J96" s="5"/>
      <c r="K96" s="5"/>
      <c r="M96" s="18"/>
      <c r="P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J96" s="5"/>
      <c r="AK96" s="5"/>
      <c r="AL96" s="5"/>
    </row>
    <row r="97" spans="8:38" x14ac:dyDescent="0.45">
      <c r="H97" s="5"/>
      <c r="I97" s="5"/>
      <c r="J97" s="5"/>
      <c r="K97" s="5"/>
      <c r="M97" s="18"/>
      <c r="P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J97" s="5"/>
      <c r="AK97" s="5"/>
      <c r="AL97" s="5"/>
    </row>
    <row r="98" spans="8:38" x14ac:dyDescent="0.45">
      <c r="H98" s="5"/>
      <c r="I98" s="5"/>
      <c r="J98" s="5"/>
      <c r="K98" s="5"/>
      <c r="M98" s="18"/>
      <c r="P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J98" s="5"/>
      <c r="AK98" s="5"/>
      <c r="AL98" s="5"/>
    </row>
    <row r="99" spans="8:38" x14ac:dyDescent="0.45">
      <c r="H99" s="5"/>
      <c r="I99" s="5"/>
      <c r="J99" s="5"/>
      <c r="K99" s="5"/>
      <c r="M99" s="18"/>
      <c r="P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J99" s="5"/>
      <c r="AK99" s="5"/>
      <c r="AL99" s="5"/>
    </row>
    <row r="100" spans="8:38" x14ac:dyDescent="0.45">
      <c r="H100" s="5"/>
      <c r="I100" s="5"/>
      <c r="J100" s="5"/>
      <c r="K100" s="5"/>
      <c r="M100" s="18"/>
      <c r="P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J100" s="5"/>
      <c r="AK100" s="5"/>
      <c r="AL100" s="5"/>
    </row>
    <row r="101" spans="8:38" x14ac:dyDescent="0.45">
      <c r="H101" s="5"/>
      <c r="I101" s="5"/>
      <c r="J101" s="5"/>
      <c r="K101" s="5"/>
      <c r="M101" s="18"/>
      <c r="P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J101" s="5"/>
      <c r="AK101" s="5"/>
      <c r="AL101" s="5"/>
    </row>
    <row r="102" spans="8:38" x14ac:dyDescent="0.45">
      <c r="H102" s="5"/>
      <c r="I102" s="5"/>
      <c r="J102" s="5"/>
      <c r="K102" s="5"/>
      <c r="M102" s="18"/>
      <c r="P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J102" s="5"/>
      <c r="AK102" s="5"/>
      <c r="AL102" s="5"/>
    </row>
    <row r="103" spans="8:38" x14ac:dyDescent="0.45">
      <c r="H103" s="5"/>
      <c r="I103" s="5"/>
      <c r="J103" s="5"/>
      <c r="K103" s="5"/>
      <c r="M103" s="18"/>
      <c r="P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J103" s="5"/>
      <c r="AK103" s="5"/>
      <c r="AL103" s="5"/>
    </row>
    <row r="104" spans="8:38" x14ac:dyDescent="0.45">
      <c r="H104" s="5"/>
      <c r="I104" s="5"/>
      <c r="J104" s="5"/>
      <c r="K104" s="5"/>
      <c r="M104" s="18"/>
      <c r="P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J104" s="5"/>
      <c r="AK104" s="5"/>
      <c r="AL104" s="5"/>
    </row>
    <row r="105" spans="8:38" x14ac:dyDescent="0.45">
      <c r="H105" s="5"/>
      <c r="I105" s="5"/>
      <c r="J105" s="5"/>
      <c r="K105" s="5"/>
      <c r="M105" s="18"/>
      <c r="P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J105" s="5"/>
      <c r="AK105" s="5"/>
      <c r="AL105" s="5"/>
    </row>
    <row r="106" spans="8:38" x14ac:dyDescent="0.45">
      <c r="H106" s="5"/>
      <c r="I106" s="5"/>
      <c r="J106" s="5"/>
      <c r="K106" s="5"/>
      <c r="M106" s="18"/>
      <c r="P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J106" s="5"/>
      <c r="AK106" s="5"/>
      <c r="AL106" s="5"/>
    </row>
    <row r="107" spans="8:38" x14ac:dyDescent="0.45">
      <c r="H107" s="5"/>
      <c r="I107" s="5"/>
      <c r="J107" s="5"/>
      <c r="K107" s="5"/>
      <c r="M107" s="18"/>
      <c r="P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J107" s="5"/>
      <c r="AK107" s="5"/>
      <c r="AL107" s="5"/>
    </row>
    <row r="108" spans="8:38" x14ac:dyDescent="0.45">
      <c r="H108" s="5"/>
      <c r="I108" s="5"/>
      <c r="J108" s="5"/>
      <c r="K108" s="5"/>
      <c r="M108" s="18"/>
      <c r="P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J108" s="5"/>
      <c r="AK108" s="5"/>
      <c r="AL108" s="5"/>
    </row>
    <row r="109" spans="8:38" x14ac:dyDescent="0.45">
      <c r="H109" s="5"/>
      <c r="I109" s="5"/>
      <c r="J109" s="5"/>
      <c r="K109" s="5"/>
      <c r="M109" s="18"/>
      <c r="P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J109" s="5"/>
      <c r="AK109" s="5"/>
      <c r="AL109" s="5"/>
    </row>
    <row r="110" spans="8:38" x14ac:dyDescent="0.45">
      <c r="H110" s="5"/>
      <c r="I110" s="5"/>
      <c r="J110" s="5"/>
      <c r="K110" s="5"/>
      <c r="M110" s="18"/>
      <c r="P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J110" s="5"/>
      <c r="AK110" s="5"/>
      <c r="AL110" s="5"/>
    </row>
    <row r="111" spans="8:38" x14ac:dyDescent="0.45">
      <c r="H111" s="5"/>
      <c r="I111" s="5"/>
      <c r="J111" s="5"/>
      <c r="K111" s="5"/>
      <c r="M111" s="18"/>
      <c r="P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J111" s="5"/>
      <c r="AK111" s="5"/>
      <c r="AL111" s="5"/>
    </row>
    <row r="112" spans="8:38" x14ac:dyDescent="0.45">
      <c r="H112" s="5"/>
      <c r="I112" s="5"/>
      <c r="J112" s="5"/>
      <c r="K112" s="5"/>
      <c r="M112" s="18"/>
      <c r="P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J112" s="5"/>
      <c r="AK112" s="5"/>
      <c r="AL112" s="5"/>
    </row>
    <row r="113" spans="8:38" x14ac:dyDescent="0.45">
      <c r="H113" s="5"/>
      <c r="I113" s="5"/>
      <c r="J113" s="5"/>
      <c r="K113" s="5"/>
      <c r="M113" s="18"/>
      <c r="P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J113" s="5"/>
      <c r="AK113" s="5"/>
      <c r="AL113" s="5"/>
    </row>
    <row r="114" spans="8:38" x14ac:dyDescent="0.45">
      <c r="H114" s="5"/>
      <c r="I114" s="5"/>
      <c r="J114" s="5"/>
      <c r="K114" s="5"/>
      <c r="M114" s="18"/>
      <c r="P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J114" s="5"/>
      <c r="AK114" s="5"/>
      <c r="AL114" s="5"/>
    </row>
    <row r="115" spans="8:38" x14ac:dyDescent="0.45">
      <c r="H115" s="5"/>
      <c r="I115" s="5"/>
      <c r="J115" s="5"/>
      <c r="K115" s="5"/>
      <c r="M115" s="18"/>
      <c r="P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J115" s="5"/>
      <c r="AK115" s="5"/>
      <c r="AL115" s="5"/>
    </row>
    <row r="116" spans="8:38" x14ac:dyDescent="0.45">
      <c r="H116" s="5"/>
      <c r="I116" s="5"/>
      <c r="J116" s="5"/>
      <c r="K116" s="5"/>
      <c r="M116" s="18"/>
      <c r="P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J116" s="5"/>
      <c r="AK116" s="5"/>
      <c r="AL116" s="5"/>
    </row>
    <row r="117" spans="8:38" x14ac:dyDescent="0.45">
      <c r="H117" s="5"/>
      <c r="I117" s="5"/>
      <c r="J117" s="5"/>
      <c r="K117" s="5"/>
      <c r="M117" s="18"/>
      <c r="P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J117" s="5"/>
      <c r="AK117" s="5"/>
      <c r="AL117" s="5"/>
    </row>
    <row r="118" spans="8:38" x14ac:dyDescent="0.45">
      <c r="H118" s="5"/>
      <c r="I118" s="5"/>
      <c r="J118" s="5"/>
      <c r="K118" s="5"/>
      <c r="M118" s="18"/>
      <c r="P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J118" s="5"/>
      <c r="AK118" s="5"/>
      <c r="AL118" s="5"/>
    </row>
    <row r="119" spans="8:38" x14ac:dyDescent="0.45">
      <c r="H119" s="5"/>
      <c r="I119" s="5"/>
      <c r="J119" s="5"/>
      <c r="K119" s="5"/>
      <c r="M119" s="18"/>
      <c r="P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J119" s="5"/>
      <c r="AK119" s="5"/>
      <c r="AL119" s="5"/>
    </row>
    <row r="120" spans="8:38" x14ac:dyDescent="0.45">
      <c r="H120" s="5"/>
      <c r="I120" s="5"/>
      <c r="J120" s="5"/>
      <c r="K120" s="5"/>
      <c r="M120" s="18"/>
      <c r="P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J120" s="5"/>
      <c r="AK120" s="5"/>
      <c r="AL120" s="5"/>
    </row>
    <row r="121" spans="8:38" x14ac:dyDescent="0.45">
      <c r="H121" s="5"/>
      <c r="I121" s="5"/>
      <c r="J121" s="5"/>
      <c r="K121" s="5"/>
      <c r="M121" s="18"/>
      <c r="P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J121" s="5"/>
      <c r="AL121" s="5"/>
    </row>
    <row r="122" spans="8:38" x14ac:dyDescent="0.45">
      <c r="H122" s="5"/>
      <c r="I122" s="5"/>
      <c r="J122" s="5"/>
      <c r="K122" s="5"/>
      <c r="M122" s="18"/>
      <c r="P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J122" s="5"/>
      <c r="AL122" s="5"/>
    </row>
    <row r="123" spans="8:38" x14ac:dyDescent="0.45">
      <c r="H123" s="5"/>
      <c r="I123" s="5"/>
      <c r="J123" s="5"/>
      <c r="K123" s="5"/>
      <c r="M123" s="18"/>
      <c r="P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J123" s="5"/>
      <c r="AL123" s="5"/>
    </row>
    <row r="124" spans="8:38" x14ac:dyDescent="0.45">
      <c r="H124" s="5"/>
      <c r="I124" s="5"/>
      <c r="J124" s="5"/>
      <c r="K124" s="5"/>
      <c r="M124" s="18"/>
      <c r="P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J124" s="5"/>
      <c r="AL124" s="5"/>
    </row>
    <row r="125" spans="8:38" x14ac:dyDescent="0.45">
      <c r="H125" s="5"/>
      <c r="I125" s="5"/>
      <c r="J125" s="5"/>
      <c r="K125" s="5"/>
      <c r="M125" s="18"/>
      <c r="P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J125" s="5"/>
      <c r="AL125" s="5"/>
    </row>
    <row r="126" spans="8:38" x14ac:dyDescent="0.45">
      <c r="H126" s="5"/>
      <c r="I126" s="5"/>
      <c r="J126" s="5"/>
      <c r="K126" s="5"/>
      <c r="M126" s="18"/>
      <c r="P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J126" s="5"/>
      <c r="AL126" s="5"/>
    </row>
    <row r="127" spans="8:38" x14ac:dyDescent="0.45">
      <c r="H127" s="5"/>
      <c r="I127" s="5"/>
      <c r="J127" s="5"/>
      <c r="K127" s="5"/>
      <c r="M127" s="18"/>
      <c r="P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J127" s="5"/>
      <c r="AL127" s="5"/>
    </row>
    <row r="128" spans="8:38" x14ac:dyDescent="0.45">
      <c r="H128" s="5"/>
      <c r="I128" s="5"/>
      <c r="J128" s="5"/>
      <c r="K128" s="5"/>
      <c r="M128" s="18"/>
      <c r="P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J128" s="5"/>
      <c r="AL128" s="5"/>
    </row>
    <row r="129" spans="8:38" x14ac:dyDescent="0.45">
      <c r="H129" s="5"/>
      <c r="I129" s="5"/>
      <c r="J129" s="5"/>
      <c r="K129" s="5"/>
      <c r="M129" s="18"/>
      <c r="P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J129" s="5"/>
      <c r="AL129" s="5"/>
    </row>
    <row r="130" spans="8:38" x14ac:dyDescent="0.45">
      <c r="H130" s="5"/>
      <c r="I130" s="5"/>
      <c r="J130" s="5"/>
      <c r="K130" s="5"/>
      <c r="M130" s="18"/>
      <c r="P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J130" s="5"/>
      <c r="AL130" s="5"/>
    </row>
    <row r="131" spans="8:38" x14ac:dyDescent="0.45">
      <c r="H131" s="5"/>
      <c r="I131" s="5"/>
      <c r="J131" s="5"/>
      <c r="K131" s="5"/>
      <c r="M131" s="18"/>
      <c r="P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J131" s="5"/>
      <c r="AL131" s="5"/>
    </row>
    <row r="132" spans="8:38" x14ac:dyDescent="0.45">
      <c r="H132" s="5"/>
      <c r="I132" s="5"/>
      <c r="J132" s="5"/>
      <c r="K132" s="5"/>
      <c r="M132" s="18"/>
      <c r="P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J132" s="5"/>
      <c r="AL132" s="5"/>
    </row>
    <row r="133" spans="8:38" x14ac:dyDescent="0.45">
      <c r="H133" s="5"/>
      <c r="I133" s="5"/>
      <c r="J133" s="5"/>
      <c r="K133" s="5"/>
      <c r="M133" s="18"/>
      <c r="P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J133" s="5"/>
      <c r="AL133" s="5"/>
    </row>
    <row r="134" spans="8:38" x14ac:dyDescent="0.45">
      <c r="H134" s="5"/>
      <c r="I134" s="5"/>
      <c r="J134" s="5"/>
      <c r="K134" s="5"/>
      <c r="M134" s="18"/>
      <c r="P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J134" s="5"/>
      <c r="AL134" s="5"/>
    </row>
    <row r="135" spans="8:38" x14ac:dyDescent="0.45">
      <c r="H135" s="5"/>
      <c r="I135" s="5"/>
      <c r="J135" s="5"/>
      <c r="K135" s="5"/>
      <c r="M135" s="18"/>
      <c r="P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J135" s="5"/>
      <c r="AL135" s="5"/>
    </row>
  </sheetData>
  <conditionalFormatting sqref="AM1:AM26 AM28:AM1048576">
    <cfRule type="cellIs" dxfId="50" priority="3" operator="lessThan">
      <formula>0</formula>
    </cfRule>
  </conditionalFormatting>
  <conditionalFormatting sqref="AM27">
    <cfRule type="cellIs" dxfId="49" priority="2" operator="lessThan">
      <formula>0</formula>
    </cfRule>
  </conditionalFormatting>
  <conditionalFormatting sqref="AN31">
    <cfRule type="cellIs" dxfId="48" priority="1" operator="lessThan">
      <formula>0</formula>
    </cfRule>
  </conditionalFormatting>
  <printOptions gridLines="1"/>
  <pageMargins left="0.7" right="0.7" top="1.3958333333333333" bottom="0.75" header="0.3" footer="0.3"/>
  <pageSetup paperSize="5" scale="59" fitToHeight="0" orientation="landscape" r:id="rId1"/>
  <headerFooter>
    <oddHeader>&amp;C&amp;"-,Bold"&amp;14NORTH SHELBY WATER COMPANY
DEPRECIATION SCHEDULE 
SUMMARY SHEET
DECEMBER 31,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34</vt:i4>
      </vt:variant>
      <vt:variant>
        <vt:lpstr>Named Ranges</vt:lpstr>
      </vt:variant>
      <vt:variant>
        <vt:i4>64</vt:i4>
      </vt:variant>
    </vt:vector>
  </HeadingPairs>
  <TitlesOfParts>
    <vt:vector size="98" baseType="lpstr">
      <vt:lpstr>Reconciliation</vt:lpstr>
      <vt:lpstr>ACCUMULATOR</vt:lpstr>
      <vt:lpstr>105</vt:lpstr>
      <vt:lpstr>107</vt:lpstr>
      <vt:lpstr>108</vt:lpstr>
      <vt:lpstr>109</vt:lpstr>
      <vt:lpstr>109 (2)</vt:lpstr>
      <vt:lpstr>109 (3)</vt:lpstr>
      <vt:lpstr>109 (4)</vt:lpstr>
      <vt:lpstr>109 (5)</vt:lpstr>
      <vt:lpstr>109 (6)</vt:lpstr>
      <vt:lpstr>110</vt:lpstr>
      <vt:lpstr>110 (2)</vt:lpstr>
      <vt:lpstr>111</vt:lpstr>
      <vt:lpstr>111 (2)</vt:lpstr>
      <vt:lpstr>111 (3)</vt:lpstr>
      <vt:lpstr>112</vt:lpstr>
      <vt:lpstr>112 (2)</vt:lpstr>
      <vt:lpstr>113</vt:lpstr>
      <vt:lpstr>113 (2)</vt:lpstr>
      <vt:lpstr>115</vt:lpstr>
      <vt:lpstr>115 (2)</vt:lpstr>
      <vt:lpstr>115 (3)</vt:lpstr>
      <vt:lpstr>116</vt:lpstr>
      <vt:lpstr>149</vt:lpstr>
      <vt:lpstr>150</vt:lpstr>
      <vt:lpstr>150 (2)</vt:lpstr>
      <vt:lpstr>150 (3)</vt:lpstr>
      <vt:lpstr>150 (4)</vt:lpstr>
      <vt:lpstr>155</vt:lpstr>
      <vt:lpstr>155 (2)</vt:lpstr>
      <vt:lpstr>157</vt:lpstr>
      <vt:lpstr>157 (2)</vt:lpstr>
      <vt:lpstr>157 (3)</vt:lpstr>
      <vt:lpstr>'105'!Print_Area</vt:lpstr>
      <vt:lpstr>'107'!Print_Area</vt:lpstr>
      <vt:lpstr>'108'!Print_Area</vt:lpstr>
      <vt:lpstr>'109'!Print_Area</vt:lpstr>
      <vt:lpstr>'109 (2)'!Print_Area</vt:lpstr>
      <vt:lpstr>'109 (3)'!Print_Area</vt:lpstr>
      <vt:lpstr>'109 (4)'!Print_Area</vt:lpstr>
      <vt:lpstr>'109 (5)'!Print_Area</vt:lpstr>
      <vt:lpstr>'109 (6)'!Print_Area</vt:lpstr>
      <vt:lpstr>'110'!Print_Area</vt:lpstr>
      <vt:lpstr>'110 (2)'!Print_Area</vt:lpstr>
      <vt:lpstr>'111'!Print_Area</vt:lpstr>
      <vt:lpstr>'111 (2)'!Print_Area</vt:lpstr>
      <vt:lpstr>'111 (3)'!Print_Area</vt:lpstr>
      <vt:lpstr>'112'!Print_Area</vt:lpstr>
      <vt:lpstr>'112 (2)'!Print_Area</vt:lpstr>
      <vt:lpstr>'113'!Print_Area</vt:lpstr>
      <vt:lpstr>'113 (2)'!Print_Area</vt:lpstr>
      <vt:lpstr>'115'!Print_Area</vt:lpstr>
      <vt:lpstr>'115 (2)'!Print_Area</vt:lpstr>
      <vt:lpstr>'115 (3)'!Print_Area</vt:lpstr>
      <vt:lpstr>'116'!Print_Area</vt:lpstr>
      <vt:lpstr>'149'!Print_Area</vt:lpstr>
      <vt:lpstr>'150'!Print_Area</vt:lpstr>
      <vt:lpstr>'150 (2)'!Print_Area</vt:lpstr>
      <vt:lpstr>'150 (3)'!Print_Area</vt:lpstr>
      <vt:lpstr>'150 (4)'!Print_Area</vt:lpstr>
      <vt:lpstr>'155'!Print_Area</vt:lpstr>
      <vt:lpstr>'155 (2)'!Print_Area</vt:lpstr>
      <vt:lpstr>'157'!Print_Area</vt:lpstr>
      <vt:lpstr>'157 (2)'!Print_Area</vt:lpstr>
      <vt:lpstr>'157 (3)'!Print_Area</vt:lpstr>
      <vt:lpstr>ACCUMULATOR!Print_Area</vt:lpstr>
      <vt:lpstr>'105'!Print_Titles</vt:lpstr>
      <vt:lpstr>'107'!Print_Titles</vt:lpstr>
      <vt:lpstr>'109'!Print_Titles</vt:lpstr>
      <vt:lpstr>'109 (2)'!Print_Titles</vt:lpstr>
      <vt:lpstr>'109 (3)'!Print_Titles</vt:lpstr>
      <vt:lpstr>'109 (4)'!Print_Titles</vt:lpstr>
      <vt:lpstr>'109 (5)'!Print_Titles</vt:lpstr>
      <vt:lpstr>'109 (6)'!Print_Titles</vt:lpstr>
      <vt:lpstr>'110'!Print_Titles</vt:lpstr>
      <vt:lpstr>'110 (2)'!Print_Titles</vt:lpstr>
      <vt:lpstr>'111'!Print_Titles</vt:lpstr>
      <vt:lpstr>'111 (2)'!Print_Titles</vt:lpstr>
      <vt:lpstr>'111 (3)'!Print_Titles</vt:lpstr>
      <vt:lpstr>'112'!Print_Titles</vt:lpstr>
      <vt:lpstr>'112 (2)'!Print_Titles</vt:lpstr>
      <vt:lpstr>'113'!Print_Titles</vt:lpstr>
      <vt:lpstr>'113 (2)'!Print_Titles</vt:lpstr>
      <vt:lpstr>'115'!Print_Titles</vt:lpstr>
      <vt:lpstr>'115 (2)'!Print_Titles</vt:lpstr>
      <vt:lpstr>'115 (3)'!Print_Titles</vt:lpstr>
      <vt:lpstr>'116'!Print_Titles</vt:lpstr>
      <vt:lpstr>'149'!Print_Titles</vt:lpstr>
      <vt:lpstr>'150'!Print_Titles</vt:lpstr>
      <vt:lpstr>'150 (2)'!Print_Titles</vt:lpstr>
      <vt:lpstr>'150 (3)'!Print_Titles</vt:lpstr>
      <vt:lpstr>'150 (4)'!Print_Titles</vt:lpstr>
      <vt:lpstr>'155'!Print_Titles</vt:lpstr>
      <vt:lpstr>'155 (2)'!Print_Titles</vt:lpstr>
      <vt:lpstr>'157'!Print_Titles</vt:lpstr>
      <vt:lpstr>'157 (2)'!Print_Titles</vt:lpstr>
      <vt:lpstr>'157 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A. Dukes</dc:creator>
  <cp:lastModifiedBy>Robert Miller</cp:lastModifiedBy>
  <cp:lastPrinted>2022-09-05T23:52:05Z</cp:lastPrinted>
  <dcterms:created xsi:type="dcterms:W3CDTF">2017-11-21T14:01:56Z</dcterms:created>
  <dcterms:modified xsi:type="dcterms:W3CDTF">2022-11-07T20:10:00Z</dcterms:modified>
</cp:coreProperties>
</file>