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T:\Internal\01_Regulatory Services\02_Cases\2022 Cases\11_2022-00293 Storm Deferral\04_Application Package\Exhibits\"/>
    </mc:Choice>
  </mc:AlternateContent>
  <xr:revisionPtr revIDLastSave="0" documentId="13_ncr:1_{C98809EB-899E-48D0-ACBC-AF7AE34FD1F9}" xr6:coauthVersionLast="47" xr6:coauthVersionMax="47" xr10:uidLastSave="{00000000-0000-0000-0000-000000000000}"/>
  <bookViews>
    <workbookView xWindow="-120" yWindow="-120" windowWidth="38640" windowHeight="21240" xr2:uid="{00000000-000D-0000-FFFF-FFFF00000000}"/>
  </bookViews>
  <sheets>
    <sheet name="Summary" sheetId="1" r:id="rId1"/>
    <sheet name="Exh 3 Feb 10 Ice Storm_D 67%" sheetId="6" state="hidden" r:id="rId2"/>
    <sheet name="Exh 3A Jun 17 T'storm_Distr" sheetId="7" r:id="rId3"/>
    <sheet name="Exh 3B Jul 28 Flood_Distr" sheetId="9" r:id="rId4"/>
    <sheet name="Exh 3C Jul 28 Flood_Trans" sheetId="8" r:id="rId5"/>
  </sheets>
  <definedNames>
    <definedName name="_xlnm.Print_Area" localSheetId="1">'Exh 3 Feb 10 Ice Storm_D 67%'!$B$2:$Q$110</definedName>
    <definedName name="_xlnm.Print_Area" localSheetId="2">'Exh 3A Jun 17 T''storm_Distr'!$B$2:$Q$189</definedName>
    <definedName name="_xlnm.Print_Area" localSheetId="3">'Exh 3B Jul 28 Flood_Distr'!$B$2:$Q$189</definedName>
    <definedName name="_xlnm.Print_Area" localSheetId="4">'Exh 3C Jul 28 Flood_Trans'!$B$2:$Q$104</definedName>
    <definedName name="_xlnm.Print_Area" localSheetId="0">Summary!$A$1:$I$26</definedName>
    <definedName name="_xlnm.Print_Titles" localSheetId="1">'Exh 3 Feb 10 Ice Storm_D 67%'!$2:$8</definedName>
    <definedName name="_xlnm.Print_Titles" localSheetId="2">'Exh 3A Jun 17 T''storm_Distr'!$2:$8</definedName>
    <definedName name="_xlnm.Print_Titles" localSheetId="3">'Exh 3B Jul 28 Flood_Distr'!$2:$8</definedName>
    <definedName name="_xlnm.Print_Titles" localSheetId="4">'Exh 3C Jul 28 Flood_Trans'!$2:$8</definedName>
    <definedName name="TotalOTHours" localSheetId="1">'Exh 3 Feb 10 Ice Storm_D 67%'!$Q$13</definedName>
    <definedName name="TotalOTHours" localSheetId="2">'Exh 3A Jun 17 T''storm_Distr'!$Q$13</definedName>
    <definedName name="TotalOTHours" localSheetId="3">'Exh 3B Jul 28 Flood_Distr'!$Q$13</definedName>
    <definedName name="TotalOTHours" localSheetId="4">'Exh 3C Jul 28 Flood_Trans'!$Q$13</definedName>
    <definedName name="TotalOTHours" localSheetId="0">#REF!</definedName>
    <definedName name="TotalOTHours">#REF!</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1" i="9" l="1"/>
  <c r="K171" i="7"/>
  <c r="K170" i="9"/>
  <c r="K170" i="7"/>
  <c r="K164" i="7"/>
  <c r="Q62" i="9"/>
  <c r="Q62" i="7"/>
  <c r="G175" i="7"/>
  <c r="J31" i="9"/>
  <c r="K31" i="9"/>
  <c r="H21" i="9"/>
  <c r="I21" i="9"/>
  <c r="K21" i="9"/>
  <c r="G21" i="9"/>
  <c r="G31" i="9"/>
  <c r="I31" i="9"/>
  <c r="N62" i="9"/>
  <c r="O62" i="9"/>
  <c r="H31" i="9" l="1"/>
  <c r="H80" i="7"/>
  <c r="I80" i="7"/>
  <c r="G80" i="7"/>
  <c r="H110" i="7"/>
  <c r="I110" i="7"/>
  <c r="G110" i="7"/>
  <c r="H100" i="7"/>
  <c r="G100" i="7"/>
  <c r="I100" i="7"/>
  <c r="H78" i="7"/>
  <c r="G78" i="7"/>
  <c r="I78" i="7"/>
  <c r="I198" i="7"/>
  <c r="H198" i="7"/>
  <c r="K198" i="7" s="1"/>
  <c r="K197" i="7"/>
  <c r="I197" i="7"/>
  <c r="H197" i="7"/>
  <c r="I196" i="7"/>
  <c r="H196" i="7"/>
  <c r="K196" i="7" s="1"/>
  <c r="I195" i="7"/>
  <c r="H195" i="7"/>
  <c r="K195" i="7" s="1"/>
  <c r="K194" i="7"/>
  <c r="I193" i="7"/>
  <c r="H193" i="7"/>
  <c r="K193" i="7" s="1"/>
  <c r="K192" i="7"/>
  <c r="K191" i="7"/>
  <c r="G62" i="7" l="1"/>
  <c r="K62" i="7" s="1"/>
  <c r="H62" i="7"/>
  <c r="I62" i="7"/>
  <c r="G41" i="7"/>
  <c r="G37" i="7"/>
  <c r="L154" i="9" l="1"/>
  <c r="J150" i="9"/>
  <c r="I150" i="9"/>
  <c r="H150" i="9"/>
  <c r="G150" i="9"/>
  <c r="P148" i="9"/>
  <c r="O148" i="9"/>
  <c r="N148" i="9"/>
  <c r="M148" i="9"/>
  <c r="K148" i="9"/>
  <c r="Q148" i="9" s="1"/>
  <c r="O147" i="9"/>
  <c r="N147" i="9"/>
  <c r="M147" i="9"/>
  <c r="K147" i="9"/>
  <c r="P146" i="9"/>
  <c r="O146" i="9"/>
  <c r="N146" i="9"/>
  <c r="M146" i="9"/>
  <c r="K146" i="9"/>
  <c r="Q146" i="9" s="1"/>
  <c r="O145" i="9"/>
  <c r="N145" i="9"/>
  <c r="M145" i="9"/>
  <c r="K145" i="9"/>
  <c r="P144" i="9"/>
  <c r="O144" i="9"/>
  <c r="N144" i="9"/>
  <c r="M144" i="9"/>
  <c r="K144" i="9"/>
  <c r="Q144" i="9" s="1"/>
  <c r="O143" i="9"/>
  <c r="N143" i="9"/>
  <c r="M143" i="9"/>
  <c r="K143" i="9"/>
  <c r="Q142" i="9"/>
  <c r="P142" i="9"/>
  <c r="O142" i="9"/>
  <c r="N142" i="9"/>
  <c r="M142" i="9"/>
  <c r="K142" i="9"/>
  <c r="O141" i="9"/>
  <c r="N141" i="9"/>
  <c r="M141" i="9"/>
  <c r="K141" i="9"/>
  <c r="Q140" i="9"/>
  <c r="P140" i="9"/>
  <c r="O140" i="9"/>
  <c r="N140" i="9"/>
  <c r="M140" i="9"/>
  <c r="K140" i="9"/>
  <c r="O139" i="9"/>
  <c r="N139" i="9"/>
  <c r="M139" i="9"/>
  <c r="K139" i="9"/>
  <c r="Q138" i="9"/>
  <c r="P138" i="9"/>
  <c r="O138" i="9"/>
  <c r="N138" i="9"/>
  <c r="M138" i="9"/>
  <c r="K138" i="9"/>
  <c r="O137" i="9"/>
  <c r="N137" i="9"/>
  <c r="M137" i="9"/>
  <c r="K137" i="9"/>
  <c r="P136" i="9"/>
  <c r="O136" i="9"/>
  <c r="N136" i="9"/>
  <c r="M136" i="9"/>
  <c r="K136" i="9"/>
  <c r="Q136" i="9" s="1"/>
  <c r="O135" i="9"/>
  <c r="N135" i="9"/>
  <c r="M135" i="9"/>
  <c r="K135" i="9"/>
  <c r="P134" i="9"/>
  <c r="O134" i="9"/>
  <c r="N134" i="9"/>
  <c r="M134" i="9"/>
  <c r="K134" i="9"/>
  <c r="Q134" i="9" s="1"/>
  <c r="O133" i="9"/>
  <c r="N133" i="9"/>
  <c r="M133" i="9"/>
  <c r="K133" i="9"/>
  <c r="P132" i="9"/>
  <c r="O132" i="9"/>
  <c r="N132" i="9"/>
  <c r="M132" i="9"/>
  <c r="K132" i="9"/>
  <c r="Q132" i="9" s="1"/>
  <c r="O131" i="9"/>
  <c r="N131" i="9"/>
  <c r="M131" i="9"/>
  <c r="K131" i="9"/>
  <c r="Q130" i="9"/>
  <c r="P130" i="9"/>
  <c r="O130" i="9"/>
  <c r="N130" i="9"/>
  <c r="M130" i="9"/>
  <c r="K130" i="9"/>
  <c r="O129" i="9"/>
  <c r="N129" i="9"/>
  <c r="M129" i="9"/>
  <c r="K129" i="9"/>
  <c r="P128" i="9"/>
  <c r="O128" i="9"/>
  <c r="N128" i="9"/>
  <c r="M128" i="9"/>
  <c r="K128" i="9"/>
  <c r="Q128" i="9" s="1"/>
  <c r="O127" i="9"/>
  <c r="N127" i="9"/>
  <c r="M127" i="9"/>
  <c r="K127" i="9"/>
  <c r="P126" i="9"/>
  <c r="O126" i="9"/>
  <c r="N126" i="9"/>
  <c r="M126" i="9"/>
  <c r="K126" i="9"/>
  <c r="Q126" i="9" s="1"/>
  <c r="O125" i="9"/>
  <c r="N125" i="9"/>
  <c r="M125" i="9"/>
  <c r="K125" i="9"/>
  <c r="P124" i="9"/>
  <c r="O124" i="9"/>
  <c r="N124" i="9"/>
  <c r="M124" i="9"/>
  <c r="K124" i="9"/>
  <c r="Q124" i="9" s="1"/>
  <c r="O123" i="9"/>
  <c r="N123" i="9"/>
  <c r="M123" i="9"/>
  <c r="K123" i="9"/>
  <c r="P122" i="9"/>
  <c r="O122" i="9"/>
  <c r="N122" i="9"/>
  <c r="M122" i="9"/>
  <c r="K122" i="9"/>
  <c r="Q122" i="9" s="1"/>
  <c r="O121" i="9"/>
  <c r="N121" i="9"/>
  <c r="M121" i="9"/>
  <c r="K121" i="9"/>
  <c r="P120" i="9"/>
  <c r="O120" i="9"/>
  <c r="N120" i="9"/>
  <c r="M120" i="9"/>
  <c r="K120" i="9"/>
  <c r="Q120" i="9" s="1"/>
  <c r="O119" i="9"/>
  <c r="N119" i="9"/>
  <c r="M119" i="9"/>
  <c r="K119" i="9"/>
  <c r="P118" i="9"/>
  <c r="O118" i="9"/>
  <c r="N118" i="9"/>
  <c r="M118" i="9"/>
  <c r="K118" i="9"/>
  <c r="Q118" i="9" s="1"/>
  <c r="O117" i="9"/>
  <c r="N117" i="9"/>
  <c r="M117" i="9"/>
  <c r="K117" i="9"/>
  <c r="P116" i="9"/>
  <c r="O116" i="9"/>
  <c r="N116" i="9"/>
  <c r="M116" i="9"/>
  <c r="K116" i="9"/>
  <c r="Q116" i="9" s="1"/>
  <c r="O115" i="9"/>
  <c r="N115" i="9"/>
  <c r="M115" i="9"/>
  <c r="K115" i="9"/>
  <c r="P114" i="9"/>
  <c r="O114" i="9"/>
  <c r="N114" i="9"/>
  <c r="M114" i="9"/>
  <c r="K114" i="9"/>
  <c r="Q114" i="9" s="1"/>
  <c r="O113" i="9"/>
  <c r="N113" i="9"/>
  <c r="M113" i="9"/>
  <c r="K113" i="9"/>
  <c r="P112" i="9"/>
  <c r="O112" i="9"/>
  <c r="N112" i="9"/>
  <c r="M112" i="9"/>
  <c r="K112" i="9"/>
  <c r="Q112" i="9" s="1"/>
  <c r="O111" i="9"/>
  <c r="N111" i="9"/>
  <c r="M111" i="9"/>
  <c r="K111" i="9"/>
  <c r="P110" i="9"/>
  <c r="O110" i="9"/>
  <c r="N110" i="9"/>
  <c r="M110" i="9"/>
  <c r="K110" i="9"/>
  <c r="Q110" i="9" s="1"/>
  <c r="O109" i="9"/>
  <c r="N109" i="9"/>
  <c r="M109" i="9"/>
  <c r="K109" i="9"/>
  <c r="P108" i="9"/>
  <c r="O108" i="9"/>
  <c r="N108" i="9"/>
  <c r="M108" i="9"/>
  <c r="K108" i="9"/>
  <c r="Q108" i="9" s="1"/>
  <c r="O107" i="9"/>
  <c r="N107" i="9"/>
  <c r="M107" i="9"/>
  <c r="K107" i="9"/>
  <c r="P106" i="9"/>
  <c r="O106" i="9"/>
  <c r="N106" i="9"/>
  <c r="M106" i="9"/>
  <c r="K106" i="9"/>
  <c r="Q106" i="9" s="1"/>
  <c r="O105" i="9"/>
  <c r="N105" i="9"/>
  <c r="M105" i="9"/>
  <c r="K105" i="9"/>
  <c r="P104" i="9"/>
  <c r="O104" i="9"/>
  <c r="N104" i="9"/>
  <c r="M104" i="9"/>
  <c r="K104" i="9"/>
  <c r="Q104" i="9" s="1"/>
  <c r="O103" i="9"/>
  <c r="N103" i="9"/>
  <c r="M103" i="9"/>
  <c r="K103" i="9"/>
  <c r="Q102" i="9"/>
  <c r="P102" i="9"/>
  <c r="O102" i="9"/>
  <c r="N102" i="9"/>
  <c r="M102" i="9"/>
  <c r="K102" i="9"/>
  <c r="O101" i="9"/>
  <c r="N101" i="9"/>
  <c r="M101" i="9"/>
  <c r="K101" i="9"/>
  <c r="P100" i="9"/>
  <c r="O100" i="9"/>
  <c r="N100" i="9"/>
  <c r="M100" i="9"/>
  <c r="K100" i="9"/>
  <c r="Q100" i="9" s="1"/>
  <c r="O99" i="9"/>
  <c r="N99" i="9"/>
  <c r="M99" i="9"/>
  <c r="K99" i="9"/>
  <c r="P98" i="9"/>
  <c r="O98" i="9"/>
  <c r="N98" i="9"/>
  <c r="M98" i="9"/>
  <c r="K98" i="9"/>
  <c r="Q98" i="9" s="1"/>
  <c r="O97" i="9"/>
  <c r="N97" i="9"/>
  <c r="M97" i="9"/>
  <c r="K97" i="9"/>
  <c r="P96" i="9"/>
  <c r="O96" i="9"/>
  <c r="N96" i="9"/>
  <c r="M96" i="9"/>
  <c r="K96" i="9"/>
  <c r="Q96" i="9" s="1"/>
  <c r="O95" i="9"/>
  <c r="N95" i="9"/>
  <c r="M95" i="9"/>
  <c r="K95" i="9"/>
  <c r="Q94" i="9"/>
  <c r="P94" i="9"/>
  <c r="O94" i="9"/>
  <c r="N94" i="9"/>
  <c r="M94" i="9"/>
  <c r="K94" i="9"/>
  <c r="O93" i="9"/>
  <c r="N93" i="9"/>
  <c r="M93" i="9"/>
  <c r="K93" i="9"/>
  <c r="Q92" i="9"/>
  <c r="P92" i="9"/>
  <c r="O92" i="9"/>
  <c r="N92" i="9"/>
  <c r="M92" i="9"/>
  <c r="K92" i="9"/>
  <c r="O91" i="9"/>
  <c r="N91" i="9"/>
  <c r="M91" i="9"/>
  <c r="K91" i="9"/>
  <c r="Q90" i="9"/>
  <c r="P90" i="9"/>
  <c r="O90" i="9"/>
  <c r="N90" i="9"/>
  <c r="M90" i="9"/>
  <c r="K90" i="9"/>
  <c r="O89" i="9"/>
  <c r="N89" i="9"/>
  <c r="M89" i="9"/>
  <c r="K89" i="9"/>
  <c r="P88" i="9"/>
  <c r="O88" i="9"/>
  <c r="N88" i="9"/>
  <c r="M88" i="9"/>
  <c r="K88" i="9"/>
  <c r="Q88" i="9" s="1"/>
  <c r="O87" i="9"/>
  <c r="N87" i="9"/>
  <c r="M87" i="9"/>
  <c r="K87" i="9"/>
  <c r="P86" i="9"/>
  <c r="O86" i="9"/>
  <c r="N86" i="9"/>
  <c r="M86" i="9"/>
  <c r="K86" i="9"/>
  <c r="Q86" i="9" s="1"/>
  <c r="O85" i="9"/>
  <c r="N85" i="9"/>
  <c r="M85" i="9"/>
  <c r="K85" i="9"/>
  <c r="P84" i="9"/>
  <c r="O84" i="9"/>
  <c r="N84" i="9"/>
  <c r="M84" i="9"/>
  <c r="K84" i="9"/>
  <c r="Q84" i="9" s="1"/>
  <c r="O83" i="9"/>
  <c r="N83" i="9"/>
  <c r="M83" i="9"/>
  <c r="K83" i="9"/>
  <c r="Q82" i="9"/>
  <c r="P82" i="9"/>
  <c r="O82" i="9"/>
  <c r="N82" i="9"/>
  <c r="M82" i="9"/>
  <c r="K82" i="9"/>
  <c r="O81" i="9"/>
  <c r="N81" i="9"/>
  <c r="M81" i="9"/>
  <c r="K81" i="9"/>
  <c r="P80" i="9"/>
  <c r="O80" i="9"/>
  <c r="N80" i="9"/>
  <c r="M80" i="9"/>
  <c r="K80" i="9"/>
  <c r="Q80" i="9" s="1"/>
  <c r="O79" i="9"/>
  <c r="N79" i="9"/>
  <c r="M79" i="9"/>
  <c r="K79" i="9"/>
  <c r="P78" i="9"/>
  <c r="O78" i="9"/>
  <c r="N78" i="9"/>
  <c r="M78" i="9"/>
  <c r="K78" i="9"/>
  <c r="Q78" i="9" s="1"/>
  <c r="N77" i="9"/>
  <c r="M77" i="9"/>
  <c r="P76" i="9"/>
  <c r="N76" i="9"/>
  <c r="M76" i="9"/>
  <c r="K76" i="9"/>
  <c r="Q76" i="9" s="1"/>
  <c r="O76" i="9" s="1"/>
  <c r="N75" i="9"/>
  <c r="M75" i="9"/>
  <c r="K75" i="9"/>
  <c r="P74" i="9"/>
  <c r="N74" i="9"/>
  <c r="M74" i="9"/>
  <c r="K74" i="9"/>
  <c r="Q74" i="9" s="1"/>
  <c r="O74" i="9" s="1"/>
  <c r="N73" i="9"/>
  <c r="M73" i="9"/>
  <c r="K73" i="9"/>
  <c r="P72" i="9"/>
  <c r="N72" i="9"/>
  <c r="M72" i="9"/>
  <c r="K72" i="9"/>
  <c r="Q72" i="9" s="1"/>
  <c r="O72" i="9" s="1"/>
  <c r="N71" i="9"/>
  <c r="M71" i="9"/>
  <c r="K71" i="9"/>
  <c r="Q70" i="9"/>
  <c r="O70" i="9" s="1"/>
  <c r="P70" i="9"/>
  <c r="N70" i="9"/>
  <c r="M70" i="9"/>
  <c r="K70" i="9"/>
  <c r="N69" i="9"/>
  <c r="M69" i="9"/>
  <c r="K69" i="9"/>
  <c r="P68" i="9"/>
  <c r="N68" i="9"/>
  <c r="M68" i="9"/>
  <c r="K68" i="9"/>
  <c r="Q68" i="9" s="1"/>
  <c r="O68" i="9" s="1"/>
  <c r="N67" i="9"/>
  <c r="M67" i="9"/>
  <c r="K67" i="9"/>
  <c r="P66" i="9"/>
  <c r="N66" i="9"/>
  <c r="M66" i="9"/>
  <c r="K66" i="9"/>
  <c r="Q66" i="9" s="1"/>
  <c r="O66" i="9" s="1"/>
  <c r="N65" i="9"/>
  <c r="M65" i="9"/>
  <c r="K65" i="9"/>
  <c r="Q64" i="9"/>
  <c r="P64" i="9"/>
  <c r="N64" i="9"/>
  <c r="M64" i="9"/>
  <c r="K64" i="9"/>
  <c r="P62" i="9"/>
  <c r="M62" i="9"/>
  <c r="Q55" i="9"/>
  <c r="K55" i="9"/>
  <c r="J53" i="9"/>
  <c r="J58" i="9" s="1"/>
  <c r="J154" i="9" s="1"/>
  <c r="I53" i="9"/>
  <c r="I58" i="9" s="1"/>
  <c r="I154" i="9" s="1"/>
  <c r="I175" i="9" s="1"/>
  <c r="I177" i="9" s="1"/>
  <c r="H53" i="9"/>
  <c r="G53" i="9"/>
  <c r="P52" i="9"/>
  <c r="O52" i="9"/>
  <c r="N52" i="9"/>
  <c r="Q52" i="9" s="1"/>
  <c r="M52" i="9"/>
  <c r="K52" i="9"/>
  <c r="P49" i="9"/>
  <c r="O49" i="9"/>
  <c r="N49" i="9"/>
  <c r="M49" i="9"/>
  <c r="Q49" i="9" s="1"/>
  <c r="K49" i="9"/>
  <c r="P47" i="9"/>
  <c r="O47" i="9"/>
  <c r="N47" i="9"/>
  <c r="Q47" i="9" s="1"/>
  <c r="M47" i="9"/>
  <c r="K47" i="9"/>
  <c r="P45" i="9"/>
  <c r="O45" i="9"/>
  <c r="N45" i="9"/>
  <c r="M45" i="9"/>
  <c r="Q45" i="9" s="1"/>
  <c r="K45" i="9"/>
  <c r="P43" i="9"/>
  <c r="O43" i="9"/>
  <c r="N43" i="9"/>
  <c r="Q43" i="9" s="1"/>
  <c r="M43" i="9"/>
  <c r="H43" i="9"/>
  <c r="K43" i="9" s="1"/>
  <c r="P41" i="9"/>
  <c r="O41" i="9"/>
  <c r="N41" i="9"/>
  <c r="M41" i="9"/>
  <c r="Q41" i="9" s="1"/>
  <c r="P40" i="9"/>
  <c r="O40" i="9"/>
  <c r="N40" i="9"/>
  <c r="M40" i="9"/>
  <c r="Q40" i="9" s="1"/>
  <c r="P39" i="9"/>
  <c r="O39" i="9"/>
  <c r="N39" i="9"/>
  <c r="M39" i="9"/>
  <c r="P38" i="9"/>
  <c r="O38" i="9"/>
  <c r="N38" i="9"/>
  <c r="M38" i="9"/>
  <c r="Q38" i="9" s="1"/>
  <c r="P37" i="9"/>
  <c r="O37" i="9"/>
  <c r="N37" i="9"/>
  <c r="M37" i="9"/>
  <c r="Q37" i="9" s="1"/>
  <c r="Q36" i="9"/>
  <c r="P36" i="9"/>
  <c r="O36" i="9"/>
  <c r="N36" i="9"/>
  <c r="M36" i="9"/>
  <c r="P34" i="9"/>
  <c r="O34" i="9"/>
  <c r="N34" i="9"/>
  <c r="M34" i="9"/>
  <c r="P33" i="9"/>
  <c r="O33" i="9"/>
  <c r="O53" i="9" s="1"/>
  <c r="N33" i="9"/>
  <c r="N53" i="9" s="1"/>
  <c r="M33" i="9"/>
  <c r="P30" i="9"/>
  <c r="O30" i="9"/>
  <c r="N30" i="9"/>
  <c r="M30" i="9"/>
  <c r="P29" i="9"/>
  <c r="O29" i="9"/>
  <c r="N29" i="9"/>
  <c r="M29" i="9"/>
  <c r="Q28" i="9"/>
  <c r="P27" i="9"/>
  <c r="O27" i="9"/>
  <c r="N27" i="9"/>
  <c r="M27" i="9"/>
  <c r="Q26" i="9"/>
  <c r="P24" i="9"/>
  <c r="T23" i="9"/>
  <c r="H58" i="9"/>
  <c r="G58" i="9"/>
  <c r="Y20" i="9"/>
  <c r="Y23" i="9" s="1"/>
  <c r="Q23" i="9" s="1"/>
  <c r="M23" i="9" s="1"/>
  <c r="Q20" i="9"/>
  <c r="P19" i="9"/>
  <c r="O19" i="9"/>
  <c r="N19" i="9"/>
  <c r="M19" i="9"/>
  <c r="Q18" i="9"/>
  <c r="Q17" i="9"/>
  <c r="P16" i="9"/>
  <c r="O16" i="9"/>
  <c r="N16" i="9"/>
  <c r="M16" i="9"/>
  <c r="Q15" i="9"/>
  <c r="O13" i="9"/>
  <c r="N13" i="9"/>
  <c r="M13" i="9"/>
  <c r="T12" i="9"/>
  <c r="P12" i="9"/>
  <c r="O12" i="9"/>
  <c r="N12" i="9"/>
  <c r="M12" i="9"/>
  <c r="Q10" i="9"/>
  <c r="Q9" i="9"/>
  <c r="K33" i="7"/>
  <c r="K34" i="7"/>
  <c r="K36" i="7"/>
  <c r="K37" i="7"/>
  <c r="K38" i="7"/>
  <c r="K39" i="7"/>
  <c r="K40" i="7"/>
  <c r="K41" i="7"/>
  <c r="I92" i="8"/>
  <c r="H92" i="8"/>
  <c r="G92" i="8"/>
  <c r="K84" i="8"/>
  <c r="K88" i="8" s="1"/>
  <c r="L69" i="8"/>
  <c r="Q66" i="8"/>
  <c r="P66" i="8"/>
  <c r="O66" i="8"/>
  <c r="N66" i="8"/>
  <c r="M66" i="8"/>
  <c r="K66" i="8"/>
  <c r="J66" i="8"/>
  <c r="I66" i="8"/>
  <c r="H66" i="8"/>
  <c r="G66" i="8"/>
  <c r="J65" i="8"/>
  <c r="I65" i="8"/>
  <c r="H65" i="8"/>
  <c r="P63" i="8"/>
  <c r="P65" i="8" s="1"/>
  <c r="O63" i="8"/>
  <c r="O65" i="8" s="1"/>
  <c r="N63" i="8"/>
  <c r="N65" i="8" s="1"/>
  <c r="Q55" i="8"/>
  <c r="K55" i="8"/>
  <c r="J53" i="8"/>
  <c r="J58" i="8" s="1"/>
  <c r="J69" i="8" s="1"/>
  <c r="I53" i="8"/>
  <c r="I58" i="8" s="1"/>
  <c r="G53" i="8"/>
  <c r="P52" i="8"/>
  <c r="Q52" i="8" s="1"/>
  <c r="O52" i="8"/>
  <c r="N52" i="8"/>
  <c r="M52" i="8"/>
  <c r="K52" i="8"/>
  <c r="Q49" i="8"/>
  <c r="P49" i="8"/>
  <c r="O49" i="8"/>
  <c r="N49" i="8"/>
  <c r="M49" i="8"/>
  <c r="K49" i="8"/>
  <c r="P47" i="8"/>
  <c r="Q47" i="8" s="1"/>
  <c r="O47" i="8"/>
  <c r="N47" i="8"/>
  <c r="M47" i="8"/>
  <c r="K47" i="8"/>
  <c r="Q45" i="8"/>
  <c r="P45" i="8"/>
  <c r="O45" i="8"/>
  <c r="N45" i="8"/>
  <c r="M45" i="8"/>
  <c r="K45" i="8"/>
  <c r="P43" i="8"/>
  <c r="O43" i="8"/>
  <c r="M43" i="8"/>
  <c r="H43" i="8"/>
  <c r="K43" i="8" s="1"/>
  <c r="P41" i="8"/>
  <c r="O41" i="8"/>
  <c r="N41" i="8"/>
  <c r="M41" i="8"/>
  <c r="Q41" i="8" s="1"/>
  <c r="P40" i="8"/>
  <c r="O40" i="8"/>
  <c r="Q40" i="8" s="1"/>
  <c r="N40" i="8"/>
  <c r="M40" i="8"/>
  <c r="P39" i="8"/>
  <c r="O39" i="8"/>
  <c r="N39" i="8"/>
  <c r="M39" i="8"/>
  <c r="Q39" i="8" s="1"/>
  <c r="P38" i="8"/>
  <c r="O38" i="8"/>
  <c r="N38" i="8"/>
  <c r="M38" i="8"/>
  <c r="Q38" i="8" s="1"/>
  <c r="P37" i="8"/>
  <c r="O37" i="8"/>
  <c r="N37" i="8"/>
  <c r="M37" i="8"/>
  <c r="P36" i="8"/>
  <c r="O36" i="8"/>
  <c r="N36" i="8"/>
  <c r="M36" i="8"/>
  <c r="P34" i="8"/>
  <c r="O34" i="8"/>
  <c r="N34" i="8"/>
  <c r="M34" i="8"/>
  <c r="Q34" i="8" s="1"/>
  <c r="P33" i="8"/>
  <c r="O33" i="8"/>
  <c r="N33" i="8"/>
  <c r="M33" i="8"/>
  <c r="P30" i="8"/>
  <c r="O30" i="8"/>
  <c r="N30" i="8"/>
  <c r="M30" i="8"/>
  <c r="P29" i="8"/>
  <c r="O29" i="8"/>
  <c r="N29" i="8"/>
  <c r="M29" i="8"/>
  <c r="Q29" i="8" s="1"/>
  <c r="Q28" i="8"/>
  <c r="P27" i="8"/>
  <c r="P31" i="8" s="1"/>
  <c r="O27" i="8"/>
  <c r="N27" i="8"/>
  <c r="M27" i="8"/>
  <c r="Q26" i="8"/>
  <c r="P24" i="8"/>
  <c r="T23" i="8"/>
  <c r="Y20" i="8"/>
  <c r="Y23" i="8" s="1"/>
  <c r="Q23" i="8" s="1"/>
  <c r="Q20" i="8"/>
  <c r="P19" i="8"/>
  <c r="O19" i="8"/>
  <c r="N19" i="8"/>
  <c r="M19" i="8"/>
  <c r="M21" i="8" s="1"/>
  <c r="Q18" i="8"/>
  <c r="Q17" i="8"/>
  <c r="P16" i="8"/>
  <c r="O16" i="8"/>
  <c r="N16" i="8"/>
  <c r="M16" i="8"/>
  <c r="Q15" i="8"/>
  <c r="O13" i="8"/>
  <c r="N13" i="8"/>
  <c r="M13" i="8"/>
  <c r="T12" i="8"/>
  <c r="P12" i="8"/>
  <c r="O12" i="8"/>
  <c r="N12" i="8"/>
  <c r="M12" i="8"/>
  <c r="O10" i="8"/>
  <c r="N10" i="8"/>
  <c r="M10" i="8"/>
  <c r="Q9" i="8"/>
  <c r="I150" i="7"/>
  <c r="H150" i="7"/>
  <c r="G150" i="7"/>
  <c r="K79" i="7"/>
  <c r="K80" i="7"/>
  <c r="Q80" i="7" s="1"/>
  <c r="K81" i="7"/>
  <c r="K82" i="7"/>
  <c r="K83" i="7"/>
  <c r="K84" i="7"/>
  <c r="Q84" i="7" s="1"/>
  <c r="K85" i="7"/>
  <c r="K86" i="7"/>
  <c r="Q86" i="7" s="1"/>
  <c r="K87" i="7"/>
  <c r="K88" i="7"/>
  <c r="Q88" i="7" s="1"/>
  <c r="K89" i="7"/>
  <c r="K90" i="7"/>
  <c r="Q90" i="7" s="1"/>
  <c r="K91" i="7"/>
  <c r="K92" i="7"/>
  <c r="Q92" i="7" s="1"/>
  <c r="K93" i="7"/>
  <c r="K94" i="7"/>
  <c r="Q94" i="7" s="1"/>
  <c r="K95" i="7"/>
  <c r="K96" i="7"/>
  <c r="Q96" i="7" s="1"/>
  <c r="K97" i="7"/>
  <c r="K98" i="7"/>
  <c r="K99" i="7"/>
  <c r="K100" i="7"/>
  <c r="Q100" i="7" s="1"/>
  <c r="K101" i="7"/>
  <c r="K102" i="7"/>
  <c r="K103" i="7"/>
  <c r="K104" i="7"/>
  <c r="Q104" i="7" s="1"/>
  <c r="K105" i="7"/>
  <c r="K106" i="7"/>
  <c r="Q106" i="7" s="1"/>
  <c r="K107" i="7"/>
  <c r="K108" i="7"/>
  <c r="K109" i="7"/>
  <c r="K110" i="7"/>
  <c r="K111" i="7"/>
  <c r="K112" i="7"/>
  <c r="Q112" i="7" s="1"/>
  <c r="K113" i="7"/>
  <c r="K114" i="7"/>
  <c r="Q114" i="7" s="1"/>
  <c r="K115" i="7"/>
  <c r="K116" i="7"/>
  <c r="Q116" i="7" s="1"/>
  <c r="K117" i="7"/>
  <c r="K118" i="7"/>
  <c r="Q118" i="7" s="1"/>
  <c r="K119" i="7"/>
  <c r="K120" i="7"/>
  <c r="K121" i="7"/>
  <c r="K122" i="7"/>
  <c r="K123" i="7"/>
  <c r="K124" i="7"/>
  <c r="Q124" i="7" s="1"/>
  <c r="K125" i="7"/>
  <c r="K126" i="7"/>
  <c r="Q126" i="7" s="1"/>
  <c r="K127" i="7"/>
  <c r="K128" i="7"/>
  <c r="Q128" i="7" s="1"/>
  <c r="K129" i="7"/>
  <c r="K130" i="7"/>
  <c r="Q130" i="7" s="1"/>
  <c r="K131" i="7"/>
  <c r="K132" i="7"/>
  <c r="Q132" i="7" s="1"/>
  <c r="K133" i="7"/>
  <c r="K134" i="7"/>
  <c r="K135" i="7"/>
  <c r="K136" i="7"/>
  <c r="Q136" i="7" s="1"/>
  <c r="K137" i="7"/>
  <c r="K138" i="7"/>
  <c r="Q138" i="7" s="1"/>
  <c r="K139" i="7"/>
  <c r="K140" i="7"/>
  <c r="Q140" i="7" s="1"/>
  <c r="K141" i="7"/>
  <c r="K142" i="7"/>
  <c r="Q142" i="7" s="1"/>
  <c r="K143" i="7"/>
  <c r="K144" i="7"/>
  <c r="Q144" i="7" s="1"/>
  <c r="K145" i="7"/>
  <c r="K146" i="7"/>
  <c r="K147" i="7"/>
  <c r="K148" i="7"/>
  <c r="Q148" i="7" s="1"/>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78" i="7"/>
  <c r="M65" i="7"/>
  <c r="N65" i="7"/>
  <c r="M66" i="7"/>
  <c r="N66" i="7"/>
  <c r="M67" i="7"/>
  <c r="N67" i="7"/>
  <c r="M68" i="7"/>
  <c r="N68" i="7"/>
  <c r="M69" i="7"/>
  <c r="N69" i="7"/>
  <c r="M70" i="7"/>
  <c r="N70" i="7"/>
  <c r="M71" i="7"/>
  <c r="N71" i="7"/>
  <c r="M72" i="7"/>
  <c r="N72"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17" i="7"/>
  <c r="N117" i="7"/>
  <c r="M118" i="7"/>
  <c r="N118" i="7"/>
  <c r="M119" i="7"/>
  <c r="N119" i="7"/>
  <c r="M120" i="7"/>
  <c r="N120" i="7"/>
  <c r="M121" i="7"/>
  <c r="N121" i="7"/>
  <c r="M122" i="7"/>
  <c r="N122" i="7"/>
  <c r="M123" i="7"/>
  <c r="N123" i="7"/>
  <c r="M124" i="7"/>
  <c r="N124" i="7"/>
  <c r="M125" i="7"/>
  <c r="N125" i="7"/>
  <c r="M126" i="7"/>
  <c r="N126" i="7"/>
  <c r="M127" i="7"/>
  <c r="N127" i="7"/>
  <c r="M128" i="7"/>
  <c r="N128" i="7"/>
  <c r="M129" i="7"/>
  <c r="N129" i="7"/>
  <c r="M130" i="7"/>
  <c r="N130" i="7"/>
  <c r="M131" i="7"/>
  <c r="N131" i="7"/>
  <c r="M132" i="7"/>
  <c r="N132" i="7"/>
  <c r="M133" i="7"/>
  <c r="N133" i="7"/>
  <c r="M134" i="7"/>
  <c r="N134" i="7"/>
  <c r="M135" i="7"/>
  <c r="N135" i="7"/>
  <c r="M136" i="7"/>
  <c r="N136" i="7"/>
  <c r="M137" i="7"/>
  <c r="N137" i="7"/>
  <c r="M138" i="7"/>
  <c r="N138" i="7"/>
  <c r="M139" i="7"/>
  <c r="N139" i="7"/>
  <c r="M140" i="7"/>
  <c r="N140" i="7"/>
  <c r="M141" i="7"/>
  <c r="N141" i="7"/>
  <c r="M142" i="7"/>
  <c r="N142" i="7"/>
  <c r="M143" i="7"/>
  <c r="N143" i="7"/>
  <c r="M144" i="7"/>
  <c r="N144" i="7"/>
  <c r="M145" i="7"/>
  <c r="N145" i="7"/>
  <c r="M146" i="7"/>
  <c r="N146" i="7"/>
  <c r="M147" i="7"/>
  <c r="N147" i="7"/>
  <c r="M148" i="7"/>
  <c r="N148" i="7"/>
  <c r="N64" i="7"/>
  <c r="M64" i="7"/>
  <c r="K78" i="7"/>
  <c r="P92" i="7"/>
  <c r="P90" i="7"/>
  <c r="P94" i="7"/>
  <c r="P96" i="7"/>
  <c r="Q146" i="7"/>
  <c r="P146" i="7"/>
  <c r="P144" i="7"/>
  <c r="P142" i="7"/>
  <c r="P140" i="7"/>
  <c r="P138" i="7"/>
  <c r="P136" i="7"/>
  <c r="Q134" i="7"/>
  <c r="P134" i="7"/>
  <c r="P132" i="7"/>
  <c r="P130" i="7"/>
  <c r="P128" i="7"/>
  <c r="P126" i="7"/>
  <c r="P124" i="7"/>
  <c r="Q122" i="7"/>
  <c r="P122" i="7"/>
  <c r="Q120" i="7"/>
  <c r="P120" i="7"/>
  <c r="P118" i="7"/>
  <c r="P116" i="7"/>
  <c r="P114" i="7"/>
  <c r="P112" i="7"/>
  <c r="Q110" i="7"/>
  <c r="P110" i="7"/>
  <c r="Q108" i="7"/>
  <c r="P108" i="7"/>
  <c r="P106" i="7"/>
  <c r="P104" i="7"/>
  <c r="Q102" i="7"/>
  <c r="P102" i="7"/>
  <c r="P100" i="7"/>
  <c r="P148" i="7"/>
  <c r="J150" i="7"/>
  <c r="Q98" i="7"/>
  <c r="P98" i="7"/>
  <c r="P88" i="7"/>
  <c r="P86" i="7"/>
  <c r="P84" i="7"/>
  <c r="K65" i="7"/>
  <c r="K66" i="7"/>
  <c r="K67" i="7"/>
  <c r="K68" i="7"/>
  <c r="K69" i="7"/>
  <c r="K70" i="7"/>
  <c r="K71" i="7"/>
  <c r="K72" i="7"/>
  <c r="K73" i="7"/>
  <c r="K74" i="7"/>
  <c r="K75" i="7"/>
  <c r="K76" i="7"/>
  <c r="K64" i="7"/>
  <c r="Q16" i="9" l="1"/>
  <c r="O21" i="9"/>
  <c r="Q29" i="9"/>
  <c r="Q13" i="9"/>
  <c r="N31" i="9"/>
  <c r="N150" i="9"/>
  <c r="M150" i="9"/>
  <c r="P150" i="9"/>
  <c r="K150" i="9"/>
  <c r="H154" i="9"/>
  <c r="H175" i="9" s="1"/>
  <c r="H177" i="9" s="1"/>
  <c r="Q36" i="8"/>
  <c r="N31" i="8"/>
  <c r="Q33" i="8"/>
  <c r="Q37" i="8"/>
  <c r="N43" i="8"/>
  <c r="O31" i="8"/>
  <c r="N53" i="8"/>
  <c r="P21" i="8"/>
  <c r="O53" i="8"/>
  <c r="Q43" i="8"/>
  <c r="K53" i="9"/>
  <c r="P53" i="9"/>
  <c r="Q33" i="9"/>
  <c r="M21" i="9"/>
  <c r="M53" i="9"/>
  <c r="Q53" i="9" s="1"/>
  <c r="N21" i="9"/>
  <c r="P31" i="9"/>
  <c r="Q30" i="9"/>
  <c r="Q27" i="9"/>
  <c r="M31" i="9"/>
  <c r="Q39" i="9"/>
  <c r="Q19" i="9"/>
  <c r="O31" i="9"/>
  <c r="Q16" i="8"/>
  <c r="Q30" i="8"/>
  <c r="M31" i="8"/>
  <c r="N21" i="8"/>
  <c r="O21" i="8"/>
  <c r="Q12" i="8"/>
  <c r="Q13" i="8"/>
  <c r="Q10" i="8"/>
  <c r="K58" i="9"/>
  <c r="G154" i="9"/>
  <c r="G175" i="9" s="1"/>
  <c r="G177" i="9" s="1"/>
  <c r="N23" i="9"/>
  <c r="N24" i="9" s="1"/>
  <c r="M24" i="9"/>
  <c r="O23" i="9"/>
  <c r="O24" i="9" s="1"/>
  <c r="O58" i="9" s="1"/>
  <c r="Q150" i="9"/>
  <c r="O150" i="9"/>
  <c r="U62" i="9"/>
  <c r="Q12" i="9"/>
  <c r="Q34" i="9"/>
  <c r="O64" i="9"/>
  <c r="P21" i="9"/>
  <c r="M53" i="8"/>
  <c r="I69" i="8"/>
  <c r="K150" i="7"/>
  <c r="N23" i="8"/>
  <c r="N24" i="8" s="1"/>
  <c r="N58" i="8" s="1"/>
  <c r="N69" i="8" s="1"/>
  <c r="M23" i="8"/>
  <c r="M24" i="8" s="1"/>
  <c r="O23" i="8"/>
  <c r="O24" i="8" s="1"/>
  <c r="I93" i="8"/>
  <c r="G93" i="8"/>
  <c r="H93" i="8"/>
  <c r="P53" i="8"/>
  <c r="Q19" i="8"/>
  <c r="Q27" i="8"/>
  <c r="G58" i="8"/>
  <c r="G65" i="8" s="1"/>
  <c r="H53" i="8"/>
  <c r="H58" i="8" s="1"/>
  <c r="H69" i="8" s="1"/>
  <c r="Q82" i="7"/>
  <c r="P82" i="7"/>
  <c r="P80" i="7"/>
  <c r="Q78" i="7"/>
  <c r="P78" i="7"/>
  <c r="Q76" i="7"/>
  <c r="O76" i="7" s="1"/>
  <c r="P76" i="7"/>
  <c r="Q74" i="7"/>
  <c r="O74" i="7" s="1"/>
  <c r="P74" i="7"/>
  <c r="Q72" i="7"/>
  <c r="O72" i="7" s="1"/>
  <c r="P72" i="7"/>
  <c r="Q70" i="7"/>
  <c r="O70" i="7" s="1"/>
  <c r="P70" i="7"/>
  <c r="Q68" i="7"/>
  <c r="O68" i="7" s="1"/>
  <c r="P68" i="7"/>
  <c r="Q66" i="7"/>
  <c r="O66" i="7" s="1"/>
  <c r="P66" i="7"/>
  <c r="L154" i="7"/>
  <c r="K166" i="7"/>
  <c r="K169" i="7" s="1"/>
  <c r="Q31" i="9" l="1"/>
  <c r="K154" i="9"/>
  <c r="I178" i="9" s="1"/>
  <c r="O154" i="9"/>
  <c r="H13" i="1" s="1"/>
  <c r="Q21" i="8"/>
  <c r="P58" i="8"/>
  <c r="P69" i="8" s="1"/>
  <c r="Q31" i="8"/>
  <c r="Q21" i="9"/>
  <c r="M58" i="9"/>
  <c r="M154" i="9" s="1"/>
  <c r="N58" i="9"/>
  <c r="N154" i="9" s="1"/>
  <c r="Q24" i="9"/>
  <c r="P58" i="9"/>
  <c r="P154" i="9" s="1"/>
  <c r="O58" i="8"/>
  <c r="O69" i="8" s="1"/>
  <c r="H15" i="1" s="1"/>
  <c r="Q53" i="8"/>
  <c r="K63" i="8"/>
  <c r="K65" i="8" s="1"/>
  <c r="M63" i="8"/>
  <c r="M65" i="8" s="1"/>
  <c r="M58" i="8"/>
  <c r="M69" i="8" s="1"/>
  <c r="K53" i="8"/>
  <c r="K58" i="8"/>
  <c r="G69" i="8"/>
  <c r="Q24" i="8"/>
  <c r="K173" i="7"/>
  <c r="H178" i="9" l="1"/>
  <c r="K164" i="9"/>
  <c r="K166" i="9" s="1"/>
  <c r="K169" i="9" s="1"/>
  <c r="K173" i="9" s="1"/>
  <c r="G178" i="9"/>
  <c r="Q58" i="9"/>
  <c r="Q154" i="9" s="1"/>
  <c r="Q63" i="8"/>
  <c r="Q65" i="8" s="1"/>
  <c r="Q58" i="8"/>
  <c r="K69" i="8"/>
  <c r="O62" i="7"/>
  <c r="I21" i="7"/>
  <c r="Q69" i="8" l="1"/>
  <c r="U62" i="7"/>
  <c r="Q64" i="7" l="1"/>
  <c r="Q150" i="7" s="1"/>
  <c r="P64" i="7"/>
  <c r="N62" i="7"/>
  <c r="N150" i="7" s="1"/>
  <c r="P62" i="7"/>
  <c r="Q55" i="7"/>
  <c r="K55" i="7"/>
  <c r="J53" i="7"/>
  <c r="I53" i="7"/>
  <c r="G53" i="7"/>
  <c r="P52" i="7"/>
  <c r="O52" i="7"/>
  <c r="N52" i="7"/>
  <c r="Q52" i="7" s="1"/>
  <c r="M52" i="7"/>
  <c r="K52" i="7"/>
  <c r="P49" i="7"/>
  <c r="O49" i="7"/>
  <c r="N49" i="7"/>
  <c r="M49" i="7"/>
  <c r="K49" i="7"/>
  <c r="P47" i="7"/>
  <c r="O47" i="7"/>
  <c r="N47" i="7"/>
  <c r="M47" i="7"/>
  <c r="K47" i="7"/>
  <c r="P45" i="7"/>
  <c r="O45" i="7"/>
  <c r="N45" i="7"/>
  <c r="M45" i="7"/>
  <c r="K45" i="7"/>
  <c r="P43" i="7"/>
  <c r="O43" i="7"/>
  <c r="M43" i="7"/>
  <c r="H43" i="7"/>
  <c r="H53" i="7" s="1"/>
  <c r="P41" i="7"/>
  <c r="O41" i="7"/>
  <c r="N41" i="7"/>
  <c r="M41" i="7"/>
  <c r="P40" i="7"/>
  <c r="O40" i="7"/>
  <c r="N40" i="7"/>
  <c r="M40" i="7"/>
  <c r="Q40" i="7" s="1"/>
  <c r="P39" i="7"/>
  <c r="O39" i="7"/>
  <c r="N39" i="7"/>
  <c r="M39" i="7"/>
  <c r="P38" i="7"/>
  <c r="O38" i="7"/>
  <c r="N38" i="7"/>
  <c r="M38" i="7"/>
  <c r="P37" i="7"/>
  <c r="O37" i="7"/>
  <c r="N37" i="7"/>
  <c r="M37" i="7"/>
  <c r="P36" i="7"/>
  <c r="O36" i="7"/>
  <c r="N36" i="7"/>
  <c r="M36" i="7"/>
  <c r="P34" i="7"/>
  <c r="O34" i="7"/>
  <c r="N34" i="7"/>
  <c r="M34" i="7"/>
  <c r="P33" i="7"/>
  <c r="O33" i="7"/>
  <c r="N33" i="7"/>
  <c r="M33" i="7"/>
  <c r="J31" i="7"/>
  <c r="P30" i="7"/>
  <c r="O30" i="7"/>
  <c r="N30" i="7"/>
  <c r="M30" i="7"/>
  <c r="P29" i="7"/>
  <c r="O29" i="7"/>
  <c r="N29" i="7"/>
  <c r="M29" i="7"/>
  <c r="Q28" i="7"/>
  <c r="P27" i="7"/>
  <c r="N27" i="7"/>
  <c r="M27" i="7"/>
  <c r="Q26" i="7"/>
  <c r="P24" i="7"/>
  <c r="J24" i="7"/>
  <c r="T23" i="7"/>
  <c r="I24" i="7"/>
  <c r="H24" i="7"/>
  <c r="G24" i="7"/>
  <c r="J21" i="7"/>
  <c r="Y20" i="7"/>
  <c r="Y23" i="7" s="1"/>
  <c r="Q23" i="7" s="1"/>
  <c r="Q20" i="7"/>
  <c r="P19" i="7"/>
  <c r="O19" i="7"/>
  <c r="N19" i="7"/>
  <c r="M19" i="7"/>
  <c r="Q18" i="7"/>
  <c r="Q17" i="7"/>
  <c r="P16" i="7"/>
  <c r="O16" i="7"/>
  <c r="N16" i="7"/>
  <c r="M16" i="7"/>
  <c r="Q15" i="7"/>
  <c r="O13" i="7"/>
  <c r="N13" i="7"/>
  <c r="M13" i="7"/>
  <c r="T12" i="7"/>
  <c r="P12" i="7"/>
  <c r="N12" i="7"/>
  <c r="O12" i="7"/>
  <c r="M12" i="7"/>
  <c r="Q9" i="7"/>
  <c r="P21" i="7" l="1"/>
  <c r="J58" i="7"/>
  <c r="J154" i="7" s="1"/>
  <c r="Q38" i="7"/>
  <c r="Q47" i="7"/>
  <c r="P31" i="7"/>
  <c r="P150" i="7"/>
  <c r="Q45" i="7"/>
  <c r="Q49" i="7"/>
  <c r="Q29" i="7"/>
  <c r="O64" i="7"/>
  <c r="O150" i="7" s="1"/>
  <c r="P53" i="7"/>
  <c r="Q37" i="7"/>
  <c r="Q34" i="7"/>
  <c r="Q36" i="7"/>
  <c r="Q39" i="7"/>
  <c r="O53" i="7"/>
  <c r="Q33" i="7"/>
  <c r="Q41" i="7"/>
  <c r="M53" i="7"/>
  <c r="K53" i="7"/>
  <c r="Q19" i="7"/>
  <c r="N21" i="7"/>
  <c r="G31" i="7"/>
  <c r="Q13" i="7"/>
  <c r="I31" i="7"/>
  <c r="H21" i="7"/>
  <c r="Q10" i="7"/>
  <c r="Q30" i="7"/>
  <c r="H31" i="7"/>
  <c r="G21" i="7"/>
  <c r="O23" i="7"/>
  <c r="O24" i="7" s="1"/>
  <c r="N23" i="7"/>
  <c r="N24" i="7" s="1"/>
  <c r="M23" i="7"/>
  <c r="M24" i="7" s="1"/>
  <c r="M31" i="7"/>
  <c r="Q12" i="7"/>
  <c r="M21" i="7"/>
  <c r="K24" i="7"/>
  <c r="N31" i="7"/>
  <c r="Q16" i="7"/>
  <c r="O21" i="7"/>
  <c r="K43" i="7"/>
  <c r="O27" i="7"/>
  <c r="O31" i="7" s="1"/>
  <c r="N43" i="7"/>
  <c r="M62" i="7"/>
  <c r="M150" i="7" s="1"/>
  <c r="Q27" i="7" l="1"/>
  <c r="K31" i="7"/>
  <c r="P58" i="7"/>
  <c r="P154" i="7" s="1"/>
  <c r="G58" i="7"/>
  <c r="M58" i="7"/>
  <c r="M154" i="7" s="1"/>
  <c r="Q24" i="7"/>
  <c r="I58" i="7"/>
  <c r="Q31" i="7"/>
  <c r="H58" i="7"/>
  <c r="Q21" i="7"/>
  <c r="O58" i="7"/>
  <c r="K21" i="7"/>
  <c r="Q43" i="7"/>
  <c r="N53" i="7"/>
  <c r="Q53" i="7" s="1"/>
  <c r="H154" i="7" l="1"/>
  <c r="H175" i="7" s="1"/>
  <c r="H177" i="7" s="1"/>
  <c r="I154" i="7"/>
  <c r="I175" i="7" s="1"/>
  <c r="I177" i="7" s="1"/>
  <c r="G154" i="7"/>
  <c r="G177" i="7" s="1"/>
  <c r="O154" i="7"/>
  <c r="H11" i="1" s="1"/>
  <c r="K58" i="7"/>
  <c r="K154" i="7" s="1"/>
  <c r="N58" i="7"/>
  <c r="N154" i="7" s="1"/>
  <c r="H178" i="7" l="1"/>
  <c r="G178" i="7"/>
  <c r="I178" i="7"/>
  <c r="Q58" i="7"/>
  <c r="Q154" i="7" s="1"/>
  <c r="I30" i="6" l="1"/>
  <c r="O30" i="6" s="1"/>
  <c r="K19" i="6"/>
  <c r="O19" i="6" s="1"/>
  <c r="K91" i="6"/>
  <c r="K87" i="6"/>
  <c r="K90" i="6" s="1"/>
  <c r="K94" i="6" s="1"/>
  <c r="L75" i="6"/>
  <c r="K72" i="6"/>
  <c r="J72" i="6"/>
  <c r="H72" i="6"/>
  <c r="G72" i="6"/>
  <c r="K71" i="6"/>
  <c r="J71" i="6"/>
  <c r="Q69" i="6"/>
  <c r="P69" i="6"/>
  <c r="N69" i="6"/>
  <c r="M69" i="6"/>
  <c r="I69" i="6"/>
  <c r="O69" i="6" s="1"/>
  <c r="Q68" i="6"/>
  <c r="M68" i="6" s="1"/>
  <c r="P68" i="6"/>
  <c r="O68" i="6"/>
  <c r="N68" i="6"/>
  <c r="I68" i="6"/>
  <c r="H68" i="6"/>
  <c r="G68" i="6"/>
  <c r="Y66" i="6"/>
  <c r="Q66" i="6"/>
  <c r="P66" i="6"/>
  <c r="N66" i="6"/>
  <c r="N72" i="6" s="1"/>
  <c r="M66" i="6"/>
  <c r="I66" i="6"/>
  <c r="I72" i="6" s="1"/>
  <c r="Q65" i="6"/>
  <c r="O65" i="6" s="1"/>
  <c r="P65" i="6"/>
  <c r="I65" i="6"/>
  <c r="Q63" i="6"/>
  <c r="P63" i="6"/>
  <c r="P72" i="6" s="1"/>
  <c r="N63" i="6"/>
  <c r="M63" i="6"/>
  <c r="M72" i="6" s="1"/>
  <c r="I63" i="6"/>
  <c r="O63" i="6" s="1"/>
  <c r="Q62" i="6"/>
  <c r="N62" i="6" s="1"/>
  <c r="P62" i="6"/>
  <c r="O62" i="6"/>
  <c r="M62" i="6"/>
  <c r="I62" i="6"/>
  <c r="H62" i="6"/>
  <c r="G62" i="6"/>
  <c r="Q55" i="6"/>
  <c r="K55" i="6"/>
  <c r="J53" i="6"/>
  <c r="I53" i="6"/>
  <c r="G53" i="6"/>
  <c r="P52" i="6"/>
  <c r="O52" i="6"/>
  <c r="N52" i="6"/>
  <c r="M52" i="6"/>
  <c r="K52" i="6"/>
  <c r="P49" i="6"/>
  <c r="O49" i="6"/>
  <c r="N49" i="6"/>
  <c r="M49" i="6"/>
  <c r="K49" i="6"/>
  <c r="P47" i="6"/>
  <c r="O47" i="6"/>
  <c r="N47" i="6"/>
  <c r="M47" i="6"/>
  <c r="K47" i="6"/>
  <c r="P45" i="6"/>
  <c r="O45" i="6"/>
  <c r="N45" i="6"/>
  <c r="M45" i="6"/>
  <c r="K45" i="6"/>
  <c r="P43" i="6"/>
  <c r="O43" i="6"/>
  <c r="M43" i="6"/>
  <c r="H43" i="6"/>
  <c r="K43" i="6" s="1"/>
  <c r="P41" i="6"/>
  <c r="O41" i="6"/>
  <c r="N41" i="6"/>
  <c r="M41" i="6"/>
  <c r="K41" i="6"/>
  <c r="P40" i="6"/>
  <c r="O40" i="6"/>
  <c r="N40" i="6"/>
  <c r="M40" i="6"/>
  <c r="Q40" i="6" s="1"/>
  <c r="K40" i="6"/>
  <c r="P39" i="6"/>
  <c r="O39" i="6"/>
  <c r="N39" i="6"/>
  <c r="Q39" i="6" s="1"/>
  <c r="M39" i="6"/>
  <c r="K39" i="6"/>
  <c r="Q38" i="6"/>
  <c r="P38" i="6"/>
  <c r="O38" i="6"/>
  <c r="N38" i="6"/>
  <c r="M38" i="6"/>
  <c r="K38" i="6"/>
  <c r="P37" i="6"/>
  <c r="O37" i="6"/>
  <c r="N37" i="6"/>
  <c r="M37" i="6"/>
  <c r="K37" i="6"/>
  <c r="P36" i="6"/>
  <c r="Q36" i="6" s="1"/>
  <c r="O36" i="6"/>
  <c r="N36" i="6"/>
  <c r="M36" i="6"/>
  <c r="K36" i="6"/>
  <c r="P34" i="6"/>
  <c r="O34" i="6"/>
  <c r="N34" i="6"/>
  <c r="M34" i="6"/>
  <c r="K34" i="6"/>
  <c r="P33" i="6"/>
  <c r="O33" i="6"/>
  <c r="O53" i="6" s="1"/>
  <c r="N33" i="6"/>
  <c r="M33" i="6"/>
  <c r="K33" i="6"/>
  <c r="J31" i="6"/>
  <c r="P30" i="6"/>
  <c r="G30" i="6"/>
  <c r="M30" i="6" s="1"/>
  <c r="P29" i="6"/>
  <c r="I29" i="6"/>
  <c r="O29" i="6" s="1"/>
  <c r="H29" i="6"/>
  <c r="N29" i="6" s="1"/>
  <c r="G29" i="6"/>
  <c r="M29" i="6" s="1"/>
  <c r="Q28" i="6"/>
  <c r="I28" i="6"/>
  <c r="H28" i="6"/>
  <c r="G28" i="6"/>
  <c r="P27" i="6"/>
  <c r="P31" i="6" s="1"/>
  <c r="I27" i="6"/>
  <c r="O27" i="6" s="1"/>
  <c r="H27" i="6"/>
  <c r="G27" i="6"/>
  <c r="M27" i="6" s="1"/>
  <c r="Q26" i="6"/>
  <c r="I26" i="6"/>
  <c r="H26" i="6"/>
  <c r="G26" i="6"/>
  <c r="P24" i="6"/>
  <c r="J24" i="6"/>
  <c r="T23" i="6"/>
  <c r="I23" i="6"/>
  <c r="I24" i="6" s="1"/>
  <c r="H23" i="6"/>
  <c r="H24" i="6" s="1"/>
  <c r="G23" i="6"/>
  <c r="G24" i="6" s="1"/>
  <c r="P21" i="6"/>
  <c r="J21" i="6"/>
  <c r="Y20" i="6"/>
  <c r="Y23" i="6" s="1"/>
  <c r="Q23" i="6" s="1"/>
  <c r="Q20" i="6"/>
  <c r="I20" i="6"/>
  <c r="H20" i="6"/>
  <c r="G20" i="6"/>
  <c r="P19" i="6"/>
  <c r="N19" i="6"/>
  <c r="M19" i="6"/>
  <c r="Q18" i="6"/>
  <c r="I18" i="6"/>
  <c r="H18" i="6"/>
  <c r="G18" i="6"/>
  <c r="Q17" i="6"/>
  <c r="I17" i="6"/>
  <c r="H17" i="6"/>
  <c r="G17" i="6"/>
  <c r="P16" i="6"/>
  <c r="I16" i="6"/>
  <c r="O16" i="6" s="1"/>
  <c r="H16" i="6"/>
  <c r="N16" i="6" s="1"/>
  <c r="G16" i="6"/>
  <c r="M16" i="6" s="1"/>
  <c r="Q16" i="6" s="1"/>
  <c r="Q15" i="6"/>
  <c r="I15" i="6"/>
  <c r="H15" i="6"/>
  <c r="G15" i="6"/>
  <c r="I13" i="6"/>
  <c r="O13" i="6" s="1"/>
  <c r="H13" i="6"/>
  <c r="N13" i="6" s="1"/>
  <c r="G13" i="6"/>
  <c r="M13" i="6" s="1"/>
  <c r="T12" i="6"/>
  <c r="P12" i="6"/>
  <c r="N12" i="6"/>
  <c r="N21" i="6" s="1"/>
  <c r="I12" i="6"/>
  <c r="H12" i="6"/>
  <c r="G12" i="6"/>
  <c r="M12" i="6" s="1"/>
  <c r="I10" i="6"/>
  <c r="O10" i="6" s="1"/>
  <c r="H10" i="6"/>
  <c r="N10" i="6" s="1"/>
  <c r="G10" i="6"/>
  <c r="M10" i="6" s="1"/>
  <c r="Q9" i="6"/>
  <c r="I9" i="6"/>
  <c r="H9" i="6"/>
  <c r="G9" i="6"/>
  <c r="Q33" i="6" l="1"/>
  <c r="Q41" i="6"/>
  <c r="M71" i="6"/>
  <c r="Q37" i="6"/>
  <c r="Q52" i="6"/>
  <c r="P71" i="6"/>
  <c r="Q34" i="6"/>
  <c r="Q47" i="6"/>
  <c r="H53" i="6"/>
  <c r="K53" i="6" s="1"/>
  <c r="P53" i="6"/>
  <c r="P58" i="6" s="1"/>
  <c r="P75" i="6" s="1"/>
  <c r="Q49" i="6"/>
  <c r="J58" i="6"/>
  <c r="J75" i="6" s="1"/>
  <c r="M53" i="6"/>
  <c r="Q72" i="6"/>
  <c r="I71" i="6"/>
  <c r="H21" i="6"/>
  <c r="I21" i="6"/>
  <c r="I58" i="6" s="1"/>
  <c r="I75" i="6" s="1"/>
  <c r="I96" i="6" s="1"/>
  <c r="I98" i="6" s="1"/>
  <c r="H71" i="6"/>
  <c r="G21" i="6"/>
  <c r="G71" i="6"/>
  <c r="K21" i="6"/>
  <c r="H30" i="6"/>
  <c r="N30" i="6" s="1"/>
  <c r="Q30" i="6" s="1"/>
  <c r="I31" i="6"/>
  <c r="O71" i="6"/>
  <c r="O12" i="6"/>
  <c r="O21" i="6" s="1"/>
  <c r="Q19" i="6"/>
  <c r="N71" i="6"/>
  <c r="G31" i="6"/>
  <c r="M31" i="6"/>
  <c r="O31" i="6"/>
  <c r="Q13" i="6"/>
  <c r="K24" i="6"/>
  <c r="Q10" i="6"/>
  <c r="O23" i="6"/>
  <c r="O24" i="6" s="1"/>
  <c r="N23" i="6"/>
  <c r="N24" i="6" s="1"/>
  <c r="M23" i="6"/>
  <c r="M24" i="6" s="1"/>
  <c r="M21" i="6"/>
  <c r="Q29" i="6"/>
  <c r="Q45" i="6"/>
  <c r="N27" i="6"/>
  <c r="O66" i="6"/>
  <c r="O72" i="6" s="1"/>
  <c r="N43" i="6"/>
  <c r="Q43" i="6" s="1"/>
  <c r="Q71" i="6"/>
  <c r="N31" i="6" l="1"/>
  <c r="Q31" i="6" s="1"/>
  <c r="H31" i="6"/>
  <c r="H58" i="6" s="1"/>
  <c r="H75" i="6" s="1"/>
  <c r="H96" i="6" s="1"/>
  <c r="H98" i="6" s="1"/>
  <c r="O58" i="6"/>
  <c r="O75" i="6" s="1"/>
  <c r="Q12" i="6"/>
  <c r="Q21" i="6" s="1"/>
  <c r="Q24" i="6"/>
  <c r="N53" i="6"/>
  <c r="G58" i="6"/>
  <c r="M58" i="6"/>
  <c r="Q27" i="6"/>
  <c r="K31" i="6" l="1"/>
  <c r="G75" i="6"/>
  <c r="G96" i="6" s="1"/>
  <c r="G98" i="6" s="1"/>
  <c r="K58" i="6"/>
  <c r="K75" i="6" s="1"/>
  <c r="M75" i="6"/>
  <c r="Q53" i="6"/>
  <c r="N58" i="6"/>
  <c r="N75" i="6" s="1"/>
  <c r="Q58" i="6" l="1"/>
  <c r="Q75" i="6" s="1"/>
  <c r="H21" i="1" l="1"/>
  <c r="H30" i="1" l="1"/>
  <c r="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00000000-0006-0000-01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Y66" authorId="0" shapeId="0" xr:uid="{00000000-0006-0000-0100-00000200000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E. Keyser</author>
    <author>tc={DF7DF04D-89FB-4E5D-8C9A-3B6172BEE540}</author>
    <author>tc={E448E7F4-E404-4F15-824B-9F8CFC556BCF}</author>
  </authors>
  <commentList>
    <comment ref="Y14" authorId="0" shapeId="0" xr:uid="{00000000-0006-0000-02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DF7DF04D-89FB-4E5D-8C9A-3B6172BEE54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 ref="K148" authorId="2" shapeId="0" xr:uid="{E448E7F4-E404-4F15-824B-9F8CFC556BCF}">
      <text>
        <t>[Threaded comment]
Your version of Excel allows you to read this threaded comment; however, any edits to it will get removed if the file is opened in a newer version of Excel. Learn more: https://go.microsoft.com/fwlink/?linkid=870924
Comment:
    using current August accrual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E. Keyser</author>
    <author>tc={9931DE27-959C-40DE-BD10-75E63B627C53}</author>
  </authors>
  <commentList>
    <comment ref="Y14" authorId="0" shapeId="0" xr:uid="{3A2BC42A-E46A-4888-892B-619C768874B7}">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K148" authorId="1" shapeId="0" xr:uid="{9931DE27-959C-40DE-BD10-75E63B627C53}">
      <text>
        <t>[Threaded comment]
Your version of Excel allows you to read this threaded comment; however, any edits to it will get removed if the file is opened in a newer version of Excel. Learn more: https://go.microsoft.com/fwlink/?linkid=870924
Comment:
    estimate for all other contractor costs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4370AA7A-ED48-4063-A214-5702D610F145}">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sharedStrings.xml><?xml version="1.0" encoding="utf-8"?>
<sst xmlns="http://schemas.openxmlformats.org/spreadsheetml/2006/main" count="747" uniqueCount="175">
  <si>
    <t>KENTUCKY POWER COMPANY</t>
  </si>
  <si>
    <t>EXPENSE DEFERRAL REQUEST</t>
  </si>
  <si>
    <t>Incremental</t>
  </si>
  <si>
    <t>Major Storms</t>
  </si>
  <si>
    <t>Storm Dates</t>
  </si>
  <si>
    <t>Source</t>
  </si>
  <si>
    <t>O&amp;M</t>
  </si>
  <si>
    <t>BASE CASE STORM EXPENSE</t>
  </si>
  <si>
    <t>MAJOR STORM DEFERRAL REQUEST</t>
  </si>
  <si>
    <t>Amount in base</t>
  </si>
  <si>
    <t>Amount over base</t>
  </si>
  <si>
    <t>Kentucky Power</t>
  </si>
  <si>
    <t>Major Event Cost Recap</t>
  </si>
  <si>
    <t>A</t>
  </si>
  <si>
    <t>B</t>
  </si>
  <si>
    <t>C</t>
  </si>
  <si>
    <t>D</t>
  </si>
  <si>
    <t>A+B+C+D</t>
  </si>
  <si>
    <t>Detailed Restoration Costs</t>
  </si>
  <si>
    <t>Capitalized</t>
  </si>
  <si>
    <t>Accumulated</t>
  </si>
  <si>
    <t>Expensed</t>
  </si>
  <si>
    <t>Unallocated</t>
  </si>
  <si>
    <t>Total Cost</t>
  </si>
  <si>
    <t>Depreciation</t>
  </si>
  <si>
    <t>(Capital)</t>
  </si>
  <si>
    <t>(Removal)</t>
  </si>
  <si>
    <t>(O&amp;M)</t>
  </si>
  <si>
    <t>to Restore</t>
  </si>
  <si>
    <t>In House Costs</t>
  </si>
  <si>
    <t>Regular Time</t>
  </si>
  <si>
    <t>Dollars</t>
  </si>
  <si>
    <t>Salary &amp; Wages</t>
  </si>
  <si>
    <t>Hours</t>
  </si>
  <si>
    <t>Overtime</t>
  </si>
  <si>
    <t>Incremental Fleet Calculation:</t>
  </si>
  <si>
    <t>Salary &amp; Wage</t>
  </si>
  <si>
    <t>ST Fringes</t>
  </si>
  <si>
    <t>Overheads</t>
  </si>
  <si>
    <t>OT Fringes</t>
  </si>
  <si>
    <t>2009 Storms 8 &amp; 9 - Total Fleet Cost</t>
  </si>
  <si>
    <t>Other Labor Fringes</t>
  </si>
  <si>
    <t>Incentives</t>
  </si>
  <si>
    <t>Construction/Retirement</t>
  </si>
  <si>
    <t>2009 Storms 8 &amp; 9 - Calculated Incremental Fleet Cost</t>
  </si>
  <si>
    <t>All Other Overheads</t>
  </si>
  <si>
    <t>Total Salary &amp; Wages</t>
  </si>
  <si>
    <t>Historical % Of Incremental to Total</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</si>
  <si>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</si>
  <si>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</si>
  <si>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</si>
  <si>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</si>
  <si>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</si>
  <si>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</si>
  <si>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</si>
  <si>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</si>
  <si>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</si>
  <si>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</si>
  <si>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</si>
  <si>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</si>
  <si>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</si>
  <si>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</si>
  <si>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</si>
  <si>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</si>
  <si>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</si>
  <si>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</si>
  <si>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</si>
  <si>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</si>
  <si>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</si>
  <si>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Transformer</t>
  </si>
  <si>
    <t>Insulator</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</si>
  <si>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</si>
  <si>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</si>
  <si>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</si>
  <si>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</si>
  <si>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</si>
  <si>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</si>
  <si>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</si>
  <si>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</si>
  <si>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</si>
  <si>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</si>
  <si>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</si>
  <si>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see comment R62 for previous calc of Asplundh incremental O&amp;M</t>
  </si>
  <si>
    <t>D.H. Elliot</t>
  </si>
  <si>
    <t>Other Contractor</t>
  </si>
  <si>
    <t>TOTAL OUTSIDE CONTRACTED SERVICES</t>
  </si>
  <si>
    <t>Total Restoration Costs</t>
  </si>
  <si>
    <t>Cognos</t>
  </si>
  <si>
    <t>Less: Accrual not yet reversed</t>
  </si>
  <si>
    <t xml:space="preserve">Total </t>
  </si>
  <si>
    <t>Less: Asplundh &amp; Wright Tree(all O&amp;M)</t>
  </si>
  <si>
    <t>Less: Materials (all Captial)</t>
  </si>
  <si>
    <t>Total  for Splits</t>
  </si>
  <si>
    <t>Other Bud Cat</t>
  </si>
  <si>
    <t>Less: Above items</t>
  </si>
  <si>
    <t>Total for Splits</t>
  </si>
  <si>
    <t>% Split</t>
  </si>
  <si>
    <t>Capital</t>
  </si>
  <si>
    <t>Removal</t>
  </si>
  <si>
    <t>Estimate total</t>
  </si>
  <si>
    <t>Forestry Contractors</t>
  </si>
  <si>
    <t>Other Contractors</t>
  </si>
  <si>
    <t>.</t>
  </si>
  <si>
    <t>Less: Forestry (all O&amp;M)</t>
  </si>
  <si>
    <t>Estimated totals</t>
  </si>
  <si>
    <t>02/10/2021 Ice Storm TOTAL COST</t>
  </si>
  <si>
    <t>02/10/2021 Ice Storm INCREMENTAL COST</t>
  </si>
  <si>
    <t>Ice Storm: 02/10/2021</t>
  </si>
  <si>
    <t>Albon Meade &amp; Sons Construction Co</t>
  </si>
  <si>
    <t>Asplundh Tree Expert LLc</t>
  </si>
  <si>
    <t>Davey Tree Expert Company</t>
  </si>
  <si>
    <t>Nelson Tree Service LLC</t>
  </si>
  <si>
    <t xml:space="preserve">Prichard Lawn Care </t>
  </si>
  <si>
    <t>Wright Tree Service</t>
  </si>
  <si>
    <t>Campbell Designs</t>
  </si>
  <si>
    <t>5 STAR ELECTRIC LLC</t>
  </si>
  <si>
    <t>AMPP CONSTRUCTION INC</t>
  </si>
  <si>
    <t>AREA WIDE PROTECTIVE</t>
  </si>
  <si>
    <t>ASPLUNDH CONSTRUCTION LLC</t>
  </si>
  <si>
    <t>BBU SERVICES OF WV LLC</t>
  </si>
  <si>
    <t>CORNETTS MECHANICAL CONTRACTING LLC</t>
  </si>
  <si>
    <t>DRAINS UNLIMITED</t>
  </si>
  <si>
    <t>DTE ELECTRIC COMPANY</t>
  </si>
  <si>
    <t>DTS EXCAVATING INC</t>
  </si>
  <si>
    <t>DYNAMIC UTILITY SOLUTIONS</t>
  </si>
  <si>
    <t>ELEVATED SERVICES LLC</t>
  </si>
  <si>
    <t>ENVIRO-PRO INC</t>
  </si>
  <si>
    <t>FRANKART POWER LINE SERVICES L</t>
  </si>
  <si>
    <t>GOOD-ONE EXCAVATING</t>
  </si>
  <si>
    <t>HENKELS &amp; MCCOY INC</t>
  </si>
  <si>
    <t>HYDAKER-WHEATLAKE CO</t>
  </si>
  <si>
    <t>INTRADO INTERACTIVE SERVICES CORP</t>
  </si>
  <si>
    <t>INTREN LLC</t>
  </si>
  <si>
    <t>J F ELECTRIC, INC</t>
  </si>
  <si>
    <t>JIGSAW ENTERPRISES LLC</t>
  </si>
  <si>
    <t>KIEWIT ENGINEERING GROUP INC</t>
  </si>
  <si>
    <t>MATRIX NORTH AMERICAN CONSTURC</t>
  </si>
  <si>
    <t>MEADE INC</t>
  </si>
  <si>
    <t>MICHELS POWER INC</t>
  </si>
  <si>
    <t>MJ ELECTRIC ENTERPRISE INC</t>
  </si>
  <si>
    <t>NEW RIVER ELECTRICAL CORP</t>
  </si>
  <si>
    <t>ONESOURCE RESTORATION LLC</t>
  </si>
  <si>
    <t>OSMOSE UTILITIES SERVICES INC</t>
  </si>
  <si>
    <t>POWERGRID SERVICES LLC</t>
  </si>
  <si>
    <t>ROADSAFE TRAFFIC SYSTEMS INC</t>
  </si>
  <si>
    <t>ROBERT HENRY CORPORATION, THE</t>
  </si>
  <si>
    <t>SERVICE ELECTRIC COMPANY</t>
  </si>
  <si>
    <t>THAYER POWER AND COMMUNICATION</t>
  </si>
  <si>
    <t>TRC ENGINEERS INC</t>
  </si>
  <si>
    <t>XTREME POWERLINE CONSTRUCTION INC</t>
  </si>
  <si>
    <t>2022 June Thunderstorm</t>
  </si>
  <si>
    <t>2022 July Flood Distribution</t>
  </si>
  <si>
    <t>2022 July Flood Transmission</t>
  </si>
  <si>
    <t>Thunder Storm: 06/17/2022</t>
  </si>
  <si>
    <t>06/17/2022 Thunder Storm TOTAL COST</t>
  </si>
  <si>
    <t>06/17/2022 Thunder Storm  INCREMENTAL COST</t>
  </si>
  <si>
    <t>Storm Type</t>
  </si>
  <si>
    <t>Total</t>
  </si>
  <si>
    <t>Hurricane</t>
  </si>
  <si>
    <t>Major Hurricane</t>
  </si>
  <si>
    <t>Ice Storm</t>
  </si>
  <si>
    <t>Severe Ice</t>
  </si>
  <si>
    <t>Snow</t>
  </si>
  <si>
    <t>Thunderstorm</t>
  </si>
  <si>
    <t>Tornado</t>
  </si>
  <si>
    <t>Wind</t>
  </si>
  <si>
    <t>Asplundh Tree Expert LLc (All tree for first estimate)</t>
  </si>
  <si>
    <t>2022 Storms</t>
  </si>
  <si>
    <t>07/28/2022 Flood Storm TOTAL COST</t>
  </si>
  <si>
    <t>07/28/2022 Flood Storm  INCREMENTAL COST</t>
  </si>
  <si>
    <t>Flood Storm: 07/28/2022</t>
  </si>
  <si>
    <t>Ice Storm: 07/282021</t>
  </si>
  <si>
    <t>KEPCS2202, KEPDS2201</t>
  </si>
  <si>
    <t>DMS22KK14</t>
  </si>
  <si>
    <t>DMS22KK09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</si>
</sst>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4" formatCode="_(&quot;$&quot;* #,##0.00_);_(&quot;$&quot;* \(#,##0.00\);_(&quot;$&quot;* &quot;-&quot;??_);_(@_)"/>
    <numFmt numFmtId="164" formatCode="_(&quot;$&quot;* #,##0_);_(&quot;$&quot;* \(#,##0\);_(&quot;$&quot;* &quot;-&quot;??_);_(@_)"/>
    <numFmt numFmtId="165" formatCode="#,##0.0_);[Red]\(#,##0.0\)"/>
    <numFmt numFmtId="166" formatCode="&quot;$&quot;#,##0"/>
    <numFmt numFmtId="167" formatCode="0.00000%"/>
    <numFmt numFmtId="168" formatCode="#,##0.0_);\(#,##0.0\)"/>
    <numFmt numFmtId="169" formatCode="&quot;$&quot;#,##0.00"/>
    <numFmt numFmtId="170" formatCode="&quot;$&quot;#,##0.0000"/>
    <numFmt numFmtId="171" formatCode="0.000000000000000%"/>
    <numFmt numFmtId="172" formatCode="0.000%"/>
    <numFmt numFmtId="173" formatCode="0.000000%"/>
    <numFmt numFmtId="174" formatCode="0.0000%"/>
  </numFmts>
  <fonts count="21" x14ac:knownFonts="1">
    <font>
      <sz val="11"/>
      <color theme="1"/>
      <name val="Calibri"/>
      <family val="2"/>
      <scheme val="minor"/>
    </font>
    <font>
      <sz val="11"/>
      <color theme="1"/>
      <name val="Calibri"/>
      <family val="2"/>
      <scheme val="minor"/>
    </font>
    <font>
      <sz val="10"/>
      <name val="Tahoma"/>
      <family val="2"/>
    </font>
    <font>
      <b/>
      <sz val="10"/>
      <name val="Tahoma"/>
      <family val="2"/>
    </font>
    <font>
      <u/>
      <sz val="10"/>
      <name val="Tahoma"/>
      <family val="2"/>
    </font>
    <font>
      <sz val="10"/>
      <color theme="0"/>
      <name val="Tahoma"/>
      <family val="2"/>
    </font>
    <font>
      <b/>
      <sz val="16"/>
      <name val="Tahoma"/>
      <family val="2"/>
    </font>
    <font>
      <b/>
      <sz val="12"/>
      <name val="Tahoma"/>
      <family val="2"/>
    </font>
    <font>
      <b/>
      <i/>
      <sz val="8"/>
      <name val="Tahoma"/>
      <family val="2"/>
    </font>
    <font>
      <b/>
      <sz val="11"/>
      <name val="Tahoma"/>
      <family val="2"/>
    </font>
    <font>
      <b/>
      <i/>
      <sz val="10"/>
      <color theme="0"/>
      <name val="Tahoma"/>
      <family val="2"/>
    </font>
    <font>
      <b/>
      <sz val="10"/>
      <color theme="0"/>
      <name val="Tahoma"/>
      <family val="2"/>
    </font>
    <font>
      <b/>
      <i/>
      <sz val="10"/>
      <name val="Tahoma"/>
      <family val="2"/>
    </font>
    <font>
      <sz val="10"/>
      <color rgb="FFFF0000"/>
      <name val="Tahoma"/>
      <family val="2"/>
    </font>
    <font>
      <b/>
      <i/>
      <sz val="10"/>
      <color rgb="FFFF0000"/>
      <name val="Tahoma"/>
      <family val="2"/>
    </font>
    <font>
      <i/>
      <sz val="8"/>
      <name val="Tahoma"/>
      <family val="2"/>
    </font>
    <font>
      <strike/>
      <sz val="10"/>
      <name val="Tahoma"/>
      <family val="2"/>
    </font>
    <font>
      <b/>
      <sz val="8"/>
      <color indexed="81"/>
      <name val="Tahoma"/>
      <family val="2"/>
    </font>
    <font>
      <sz val="8"/>
      <color indexed="81"/>
      <name val="Tahoma"/>
      <family val="2"/>
    </font>
    <font>
      <u/>
      <sz val="8"/>
      <color indexed="81"/>
      <name val="Tahoma"/>
      <family val="2"/>
    </font>
    <font>
      <b/>
      <sz val="10"/>
      <name val="MS Sans Serif"/>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28">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mediumDashDotDot">
        <color indexed="64"/>
      </top>
      <bottom/>
      <diagonal/>
    </border>
    <border>
      <left/>
      <right/>
      <top style="thin">
        <color indexed="64"/>
      </top>
      <bottom/>
      <diagonal/>
    </border>
    <border>
      <left/>
      <right/>
      <top style="medium">
        <color indexed="64"/>
      </top>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mediumDashDot">
        <color auto="1"/>
      </bottom>
      <diagonal/>
    </border>
    <border>
      <left style="mediumDashed">
        <color theme="2" tint="-0.499984740745262"/>
      </left>
      <right/>
      <top style="mediumDashed">
        <color theme="2" tint="-0.499984740745262"/>
      </top>
      <bottom/>
      <diagonal/>
    </border>
    <border>
      <left/>
      <right/>
      <top style="mediumDashed">
        <color theme="2" tint="-0.499984740745262"/>
      </top>
      <bottom/>
      <diagonal/>
    </border>
    <border>
      <left/>
      <right style="mediumDashed">
        <color theme="2" tint="-0.499984740745262"/>
      </right>
      <top style="mediumDashed">
        <color theme="2" tint="-0.499984740745262"/>
      </top>
      <bottom/>
      <diagonal/>
    </border>
    <border>
      <left style="mediumDashed">
        <color theme="2" tint="-0.499984740745262"/>
      </left>
      <right/>
      <top/>
      <bottom/>
      <diagonal/>
    </border>
    <border>
      <left/>
      <right style="mediumDashed">
        <color theme="2" tint="-0.499984740745262"/>
      </right>
      <top/>
      <bottom/>
      <diagonal/>
    </border>
    <border>
      <left style="mediumDashed">
        <color theme="2" tint="-0.499984740745262"/>
      </left>
      <right/>
      <top/>
      <bottom style="mediumDashed">
        <color theme="2" tint="-0.499984740745262"/>
      </bottom>
      <diagonal/>
    </border>
    <border>
      <left/>
      <right/>
      <top/>
      <bottom style="mediumDashed">
        <color theme="2" tint="-0.499984740745262"/>
      </bottom>
      <diagonal/>
    </border>
    <border>
      <left/>
      <right style="mediumDashed">
        <color theme="2" tint="-0.499984740745262"/>
      </right>
      <top/>
      <bottom style="mediumDashed">
        <color theme="2" tint="-0.499984740745262"/>
      </bottom>
      <diagonal/>
    </border>
  </borders>
  <cellStyleXfs count="5">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2" fillId="0" borderId="0" xfId="2"/>
    <xf numFmtId="0" fontId="2" fillId="0" borderId="0" xfId="2" applyAlignment="1">
      <alignment horizontal="center"/>
    </xf>
    <xf numFmtId="0" fontId="2" fillId="0" borderId="0" xfId="2" applyProtection="1"/>
    <xf numFmtId="0" fontId="3" fillId="0" borderId="0" xfId="2" applyFont="1" applyProtection="1"/>
    <xf numFmtId="0" fontId="5" fillId="0" borderId="0" xfId="2" applyFont="1" applyFill="1" applyBorder="1" applyProtection="1"/>
    <xf numFmtId="0" fontId="6" fillId="0" borderId="0" xfId="2" applyFont="1" applyProtection="1"/>
    <xf numFmtId="0" fontId="2" fillId="2" borderId="0" xfId="2" applyFill="1" applyProtection="1"/>
    <xf numFmtId="0" fontId="3" fillId="0" borderId="0" xfId="2" applyFont="1" applyFill="1" applyBorder="1" applyAlignment="1" applyProtection="1">
      <alignment horizontal="center"/>
    </xf>
    <xf numFmtId="0" fontId="3" fillId="0" borderId="0" xfId="2" applyFont="1" applyAlignment="1" applyProtection="1">
      <alignment horizontal="center"/>
    </xf>
    <xf numFmtId="0" fontId="7" fillId="0" borderId="0" xfId="2" applyFont="1" applyProtection="1"/>
    <xf numFmtId="0" fontId="8" fillId="0" borderId="0" xfId="2" applyFont="1" applyFill="1" applyAlignment="1" applyProtection="1">
      <alignment horizontal="right"/>
    </xf>
    <xf numFmtId="0" fontId="2" fillId="0" borderId="0" xfId="2" applyFill="1" applyProtection="1"/>
    <xf numFmtId="0" fontId="3" fillId="0" borderId="3" xfId="2" applyFont="1" applyBorder="1" applyAlignment="1" applyProtection="1">
      <alignment horizontal="center"/>
    </xf>
    <xf numFmtId="0" fontId="3" fillId="0" borderId="0" xfId="2" applyFont="1" applyBorder="1" applyAlignment="1" applyProtection="1">
      <alignment horizontal="center"/>
    </xf>
    <xf numFmtId="0" fontId="3" fillId="2" borderId="0" xfId="2" applyFont="1" applyFill="1" applyAlignment="1" applyProtection="1">
      <alignment horizontal="center"/>
    </xf>
    <xf numFmtId="0" fontId="3" fillId="0" borderId="0" xfId="2" applyFont="1" applyFill="1" applyAlignment="1" applyProtection="1">
      <alignment horizontal="center"/>
    </xf>
    <xf numFmtId="0" fontId="9" fillId="0" borderId="0" xfId="2" applyFont="1" applyProtection="1"/>
    <xf numFmtId="0" fontId="2" fillId="0" borderId="0" xfId="2" applyFill="1" applyAlignment="1" applyProtection="1">
      <alignment horizontal="right"/>
    </xf>
    <xf numFmtId="42" fontId="2" fillId="0" borderId="0" xfId="2" applyNumberFormat="1" applyFill="1" applyProtection="1"/>
    <xf numFmtId="42" fontId="2" fillId="0" borderId="0" xfId="2" applyNumberFormat="1" applyProtection="1"/>
    <xf numFmtId="165" fontId="2" fillId="0" borderId="4" xfId="2" applyNumberFormat="1" applyFill="1" applyBorder="1" applyProtection="1"/>
    <xf numFmtId="165" fontId="2" fillId="0" borderId="4" xfId="2" applyNumberFormat="1" applyBorder="1" applyProtection="1"/>
    <xf numFmtId="165" fontId="2" fillId="0" borderId="0" xfId="2" applyNumberFormat="1" applyBorder="1" applyProtection="1"/>
    <xf numFmtId="42" fontId="5" fillId="0" borderId="0" xfId="2" applyNumberFormat="1" applyFont="1" applyProtection="1"/>
    <xf numFmtId="165" fontId="5" fillId="0" borderId="0" xfId="2" applyNumberFormat="1" applyFont="1" applyBorder="1" applyProtection="1"/>
    <xf numFmtId="0" fontId="5" fillId="0" borderId="0" xfId="2" applyFont="1" applyProtection="1"/>
    <xf numFmtId="0" fontId="10" fillId="0" borderId="0" xfId="2" applyFont="1" applyFill="1" applyBorder="1" applyAlignment="1" applyProtection="1">
      <alignment horizontal="center"/>
    </xf>
    <xf numFmtId="44" fontId="2" fillId="0" borderId="0" xfId="2" applyNumberFormat="1" applyProtection="1"/>
    <xf numFmtId="166" fontId="5" fillId="0" borderId="0" xfId="2" applyNumberFormat="1" applyFont="1" applyFill="1" applyBorder="1" applyAlignment="1" applyProtection="1">
      <alignment horizontal="center"/>
    </xf>
    <xf numFmtId="42" fontId="2" fillId="0" borderId="1" xfId="2" applyNumberFormat="1" applyBorder="1" applyProtection="1"/>
    <xf numFmtId="42" fontId="2" fillId="0" borderId="1" xfId="2" applyNumberFormat="1" applyFill="1" applyBorder="1" applyProtection="1"/>
    <xf numFmtId="42" fontId="3" fillId="0" borderId="0" xfId="2" applyNumberFormat="1" applyFont="1" applyFill="1" applyProtection="1"/>
    <xf numFmtId="42" fontId="3" fillId="0" borderId="0" xfId="2" applyNumberFormat="1" applyFont="1" applyProtection="1"/>
    <xf numFmtId="42" fontId="3" fillId="0" borderId="5" xfId="2" applyNumberFormat="1" applyFont="1" applyFill="1" applyBorder="1" applyProtection="1"/>
    <xf numFmtId="42" fontId="3" fillId="0" borderId="5" xfId="2" applyNumberFormat="1" applyFont="1" applyBorder="1" applyProtection="1"/>
    <xf numFmtId="42" fontId="3" fillId="0" borderId="0" xfId="2" applyNumberFormat="1" applyFont="1" applyBorder="1" applyProtection="1"/>
    <xf numFmtId="42" fontId="11" fillId="0" borderId="0" xfId="2" applyNumberFormat="1" applyFont="1" applyBorder="1" applyProtection="1"/>
    <xf numFmtId="0" fontId="2" fillId="0" borderId="0" xfId="2" applyNumberFormat="1" applyFill="1" applyProtection="1"/>
    <xf numFmtId="42" fontId="2" fillId="0" borderId="0" xfId="2" applyNumberFormat="1" applyFill="1" applyBorder="1" applyProtection="1"/>
    <xf numFmtId="42" fontId="5" fillId="0" borderId="0" xfId="2" applyNumberFormat="1" applyFont="1" applyFill="1" applyBorder="1" applyProtection="1"/>
    <xf numFmtId="167" fontId="11" fillId="0" borderId="0" xfId="2" applyNumberFormat="1" applyFont="1" applyFill="1" applyBorder="1" applyAlignment="1" applyProtection="1">
      <alignment horizontal="center"/>
    </xf>
    <xf numFmtId="42" fontId="11" fillId="0" borderId="0" xfId="2" applyNumberFormat="1" applyFont="1" applyProtection="1"/>
    <xf numFmtId="0" fontId="2" fillId="0" borderId="0" xfId="2" applyAlignment="1" applyProtection="1">
      <alignment horizontal="right"/>
    </xf>
    <xf numFmtId="42" fontId="2" fillId="0" borderId="0" xfId="2" applyNumberFormat="1" applyBorder="1" applyProtection="1"/>
    <xf numFmtId="42" fontId="2" fillId="0" borderId="3" xfId="2" applyNumberFormat="1" applyFont="1" applyBorder="1" applyProtection="1"/>
    <xf numFmtId="42" fontId="2" fillId="0" borderId="0" xfId="2" applyNumberFormat="1" applyFont="1" applyBorder="1" applyProtection="1"/>
    <xf numFmtId="42" fontId="3" fillId="0" borderId="6" xfId="2" applyNumberFormat="1" applyFont="1" applyBorder="1" applyProtection="1"/>
    <xf numFmtId="0" fontId="3" fillId="2" borderId="6" xfId="2" applyFont="1" applyFill="1" applyBorder="1" applyProtection="1"/>
    <xf numFmtId="165" fontId="2" fillId="0" borderId="0" xfId="2" applyNumberFormat="1" applyProtection="1"/>
    <xf numFmtId="165" fontId="2" fillId="0" borderId="0" xfId="2" applyNumberFormat="1" applyFill="1" applyProtection="1"/>
    <xf numFmtId="165" fontId="2" fillId="0" borderId="0" xfId="2" applyNumberFormat="1" applyFill="1" applyBorder="1" applyProtection="1"/>
    <xf numFmtId="0" fontId="2" fillId="0" borderId="0" xfId="2" applyBorder="1" applyProtection="1"/>
    <xf numFmtId="168" fontId="3" fillId="0" borderId="0" xfId="2" applyNumberFormat="1" applyFont="1" applyBorder="1" applyProtection="1"/>
    <xf numFmtId="42" fontId="3" fillId="0" borderId="7" xfId="2" applyNumberFormat="1" applyFont="1" applyBorder="1" applyProtection="1"/>
    <xf numFmtId="42" fontId="3" fillId="2" borderId="7" xfId="2" applyNumberFormat="1" applyFont="1" applyFill="1" applyBorder="1" applyProtection="1"/>
    <xf numFmtId="42" fontId="3" fillId="0" borderId="7" xfId="2" applyNumberFormat="1" applyFont="1" applyFill="1" applyBorder="1" applyProtection="1"/>
    <xf numFmtId="166" fontId="2" fillId="0" borderId="0" xfId="2" applyNumberFormat="1" applyFill="1" applyAlignment="1" applyProtection="1">
      <alignment horizontal="right"/>
    </xf>
    <xf numFmtId="0" fontId="12" fillId="0" borderId="0" xfId="2" applyFont="1" applyFill="1" applyProtection="1"/>
    <xf numFmtId="169" fontId="12" fillId="0" borderId="0" xfId="2" applyNumberFormat="1" applyFont="1" applyFill="1" applyProtection="1"/>
    <xf numFmtId="170" fontId="2" fillId="0" borderId="0" xfId="2" applyNumberFormat="1" applyFill="1" applyAlignment="1" applyProtection="1">
      <alignment horizontal="right"/>
    </xf>
    <xf numFmtId="0" fontId="13" fillId="0" borderId="0" xfId="2" applyFont="1" applyProtection="1"/>
    <xf numFmtId="0" fontId="14" fillId="0" borderId="0" xfId="2" applyFont="1" applyFill="1" applyProtection="1"/>
    <xf numFmtId="171" fontId="2" fillId="0" borderId="0" xfId="2" applyNumberFormat="1" applyProtection="1"/>
    <xf numFmtId="0" fontId="2" fillId="0" borderId="8" xfId="2" applyBorder="1" applyProtection="1"/>
    <xf numFmtId="0" fontId="2" fillId="0" borderId="9" xfId="2" applyBorder="1" applyProtection="1"/>
    <xf numFmtId="10" fontId="2" fillId="0" borderId="9" xfId="2" applyNumberFormat="1" applyBorder="1" applyProtection="1"/>
    <xf numFmtId="172" fontId="13" fillId="0" borderId="0" xfId="2" applyNumberFormat="1" applyFont="1" applyProtection="1"/>
    <xf numFmtId="44" fontId="5" fillId="0" borderId="0" xfId="1" applyFont="1" applyProtection="1"/>
    <xf numFmtId="44" fontId="5" fillId="0" borderId="0" xfId="2" applyNumberFormat="1" applyFont="1" applyProtection="1"/>
    <xf numFmtId="0" fontId="2" fillId="0" borderId="11" xfId="2" applyBorder="1" applyProtection="1"/>
    <xf numFmtId="0" fontId="2" fillId="0" borderId="12" xfId="2" applyBorder="1" applyProtection="1"/>
    <xf numFmtId="0" fontId="13" fillId="0" borderId="0" xfId="2" quotePrefix="1" applyFont="1" applyFill="1" applyBorder="1" applyAlignment="1" applyProtection="1">
      <alignment horizontal="center"/>
    </xf>
    <xf numFmtId="38" fontId="2" fillId="0" borderId="12" xfId="2" applyNumberFormat="1" applyBorder="1" applyProtection="1"/>
    <xf numFmtId="38" fontId="13" fillId="0" borderId="0" xfId="2" applyNumberFormat="1" applyFont="1" applyFill="1" applyBorder="1" applyProtection="1"/>
    <xf numFmtId="38" fontId="2" fillId="0" borderId="13" xfId="2" applyNumberFormat="1" applyBorder="1" applyProtection="1"/>
    <xf numFmtId="4" fontId="5" fillId="0" borderId="0" xfId="2" applyNumberFormat="1" applyFont="1" applyProtection="1"/>
    <xf numFmtId="38" fontId="2" fillId="0" borderId="14" xfId="2" applyNumberFormat="1" applyBorder="1" applyProtection="1"/>
    <xf numFmtId="0" fontId="15" fillId="0" borderId="0" xfId="2" applyFont="1" applyBorder="1" applyAlignment="1" applyProtection="1">
      <alignment horizontal="center"/>
    </xf>
    <xf numFmtId="0" fontId="2" fillId="3" borderId="11" xfId="2" applyFill="1" applyBorder="1" applyProtection="1"/>
    <xf numFmtId="38" fontId="2" fillId="3" borderId="0" xfId="2" applyNumberFormat="1" applyFill="1" applyBorder="1" applyProtection="1"/>
    <xf numFmtId="38" fontId="2" fillId="0" borderId="0" xfId="2" applyNumberFormat="1" applyBorder="1" applyProtection="1"/>
    <xf numFmtId="38" fontId="2" fillId="0" borderId="1" xfId="2" applyNumberFormat="1" applyBorder="1" applyProtection="1"/>
    <xf numFmtId="38" fontId="2" fillId="0" borderId="15" xfId="2" applyNumberFormat="1" applyBorder="1" applyProtection="1"/>
    <xf numFmtId="0" fontId="2" fillId="0" borderId="0" xfId="2" applyFill="1" applyBorder="1" applyAlignment="1" applyProtection="1">
      <alignment horizontal="center"/>
    </xf>
    <xf numFmtId="173" fontId="2" fillId="0" borderId="2" xfId="2" applyNumberFormat="1" applyBorder="1" applyProtection="1"/>
    <xf numFmtId="38" fontId="2" fillId="0" borderId="0" xfId="2" applyNumberFormat="1" applyFill="1" applyBorder="1" applyProtection="1"/>
    <xf numFmtId="0" fontId="2" fillId="0" borderId="16" xfId="2" applyBorder="1" applyProtection="1"/>
    <xf numFmtId="0" fontId="2" fillId="0" borderId="17" xfId="2" applyBorder="1" applyProtection="1"/>
    <xf numFmtId="38" fontId="2" fillId="0" borderId="17" xfId="2" applyNumberFormat="1" applyFont="1" applyBorder="1" applyAlignment="1" applyProtection="1">
      <alignment horizontal="center"/>
    </xf>
    <xf numFmtId="38" fontId="2" fillId="0" borderId="18" xfId="2" applyNumberFormat="1" applyBorder="1" applyProtection="1"/>
    <xf numFmtId="10" fontId="5" fillId="0" borderId="0" xfId="2" applyNumberFormat="1" applyFont="1" applyProtection="1"/>
    <xf numFmtId="38" fontId="2" fillId="0" borderId="9" xfId="2" applyNumberFormat="1" applyBorder="1" applyProtection="1"/>
    <xf numFmtId="14" fontId="2" fillId="0" borderId="0" xfId="2" applyNumberFormat="1" applyFill="1" applyBorder="1" applyProtection="1"/>
    <xf numFmtId="0" fontId="2" fillId="0" borderId="0" xfId="2" applyFill="1" applyBorder="1" applyProtection="1"/>
    <xf numFmtId="38" fontId="16" fillId="0" borderId="0" xfId="2" applyNumberFormat="1" applyFont="1" applyFill="1" applyBorder="1" applyProtection="1"/>
    <xf numFmtId="0" fontId="16" fillId="0" borderId="0" xfId="2" applyFont="1" applyBorder="1" applyProtection="1"/>
    <xf numFmtId="38" fontId="16" fillId="0" borderId="0" xfId="2" applyNumberFormat="1" applyFont="1" applyBorder="1" applyProtection="1"/>
    <xf numFmtId="38" fontId="13" fillId="0" borderId="0" xfId="2" applyNumberFormat="1" applyFont="1" applyProtection="1"/>
    <xf numFmtId="174" fontId="5" fillId="0" borderId="0" xfId="2" applyNumberFormat="1" applyFont="1" applyProtection="1"/>
    <xf numFmtId="173" fontId="2" fillId="0" borderId="0" xfId="2" applyNumberFormat="1" applyFill="1" applyBorder="1" applyProtection="1"/>
    <xf numFmtId="38" fontId="2" fillId="0" borderId="0" xfId="2" applyNumberFormat="1" applyFont="1" applyFill="1" applyBorder="1" applyAlignment="1" applyProtection="1">
      <alignment horizontal="center"/>
    </xf>
    <xf numFmtId="0" fontId="4" fillId="0" borderId="0" xfId="2" applyFont="1" applyFill="1" applyBorder="1" applyAlignment="1">
      <alignment horizontal="center"/>
    </xf>
    <xf numFmtId="164" fontId="0" fillId="0" borderId="1" xfId="3" applyNumberFormat="1" applyFont="1" applyFill="1" applyBorder="1"/>
    <xf numFmtId="42" fontId="2" fillId="0" borderId="2" xfId="2" applyNumberFormat="1" applyFill="1" applyBorder="1"/>
    <xf numFmtId="0" fontId="3" fillId="0" borderId="11" xfId="2" applyFont="1" applyBorder="1" applyProtection="1"/>
    <xf numFmtId="38" fontId="2" fillId="0" borderId="10" xfId="2" applyNumberFormat="1" applyBorder="1" applyProtection="1"/>
    <xf numFmtId="168" fontId="2" fillId="0" borderId="0" xfId="2" applyNumberFormat="1" applyFill="1" applyProtection="1"/>
    <xf numFmtId="42" fontId="2" fillId="0" borderId="19" xfId="2" applyNumberFormat="1" applyFill="1" applyBorder="1" applyProtection="1"/>
    <xf numFmtId="0" fontId="3" fillId="0" borderId="6" xfId="2" applyNumberFormat="1" applyFont="1" applyBorder="1" applyProtection="1"/>
    <xf numFmtId="10" fontId="12" fillId="0" borderId="0" xfId="2" applyNumberFormat="1" applyFont="1" applyFill="1" applyProtection="1"/>
    <xf numFmtId="38" fontId="2" fillId="0" borderId="0" xfId="2" applyNumberFormat="1" applyFont="1" applyProtection="1"/>
    <xf numFmtId="0" fontId="2" fillId="0" borderId="23" xfId="2" applyFill="1" applyBorder="1"/>
    <xf numFmtId="0" fontId="2" fillId="0" borderId="0" xfId="2" applyFill="1" applyBorder="1"/>
    <xf numFmtId="0" fontId="2" fillId="0" borderId="0" xfId="2" applyFill="1" applyBorder="1" applyAlignment="1">
      <alignment horizontal="center"/>
    </xf>
    <xf numFmtId="0" fontId="2" fillId="0" borderId="24" xfId="2" applyBorder="1"/>
    <xf numFmtId="0" fontId="4" fillId="0" borderId="23" xfId="2" applyFont="1" applyFill="1" applyBorder="1" applyAlignment="1">
      <alignment horizontal="center"/>
    </xf>
    <xf numFmtId="0" fontId="2" fillId="0" borderId="23" xfId="2" applyFont="1" applyFill="1" applyBorder="1"/>
    <xf numFmtId="0" fontId="2" fillId="0" borderId="0" xfId="2" applyFont="1" applyFill="1" applyBorder="1"/>
    <xf numFmtId="14" fontId="2" fillId="0" borderId="0" xfId="2" applyNumberFormat="1" applyFont="1" applyFill="1" applyBorder="1"/>
    <xf numFmtId="42" fontId="2" fillId="0" borderId="0" xfId="2" applyNumberFormat="1" applyFill="1" applyBorder="1"/>
    <xf numFmtId="14" fontId="2" fillId="0" borderId="0" xfId="2" applyNumberFormat="1" applyFill="1" applyBorder="1"/>
    <xf numFmtId="0" fontId="0" fillId="0" borderId="23" xfId="0" applyFill="1" applyBorder="1"/>
    <xf numFmtId="0" fontId="0" fillId="0" borderId="0" xfId="0" applyFill="1" applyBorder="1"/>
    <xf numFmtId="0" fontId="2" fillId="0" borderId="23" xfId="2" applyBorder="1"/>
    <xf numFmtId="0" fontId="2" fillId="0" borderId="0" xfId="2" applyBorder="1"/>
    <xf numFmtId="0" fontId="2" fillId="0" borderId="25" xfId="2" applyBorder="1"/>
    <xf numFmtId="0" fontId="2" fillId="0" borderId="26" xfId="2" applyBorder="1"/>
    <xf numFmtId="0" fontId="2" fillId="0" borderId="27" xfId="2" applyBorder="1"/>
    <xf numFmtId="42" fontId="2" fillId="0" borderId="1" xfId="2" applyNumberFormat="1" applyFill="1" applyBorder="1"/>
    <xf numFmtId="0" fontId="2" fillId="0" borderId="11" xfId="2" applyFill="1" applyBorder="1" applyProtection="1"/>
    <xf numFmtId="42" fontId="2" fillId="0" borderId="0" xfId="2" applyNumberFormat="1"/>
    <xf numFmtId="9" fontId="2" fillId="0" borderId="0" xfId="4" applyFont="1"/>
    <xf numFmtId="0" fontId="3" fillId="0" borderId="3" xfId="2" applyFont="1" applyFill="1" applyBorder="1" applyAlignment="1" applyProtection="1">
      <alignment horizontal="center"/>
    </xf>
    <xf numFmtId="0" fontId="3" fillId="0" borderId="0" xfId="2" applyFont="1" applyFill="1" applyProtection="1"/>
    <xf numFmtId="0" fontId="0" fillId="0" borderId="0" xfId="0" applyFill="1"/>
    <xf numFmtId="0" fontId="6" fillId="0" borderId="0" xfId="2" applyFont="1" applyFill="1" applyProtection="1"/>
    <xf numFmtId="0" fontId="7" fillId="0" borderId="0" xfId="2" applyFont="1" applyFill="1" applyProtection="1"/>
    <xf numFmtId="0" fontId="9" fillId="0" borderId="0" xfId="2" applyFont="1" applyFill="1" applyProtection="1"/>
    <xf numFmtId="42" fontId="5" fillId="0" borderId="0" xfId="2" applyNumberFormat="1" applyFont="1" applyFill="1" applyProtection="1"/>
    <xf numFmtId="165" fontId="5" fillId="0" borderId="0" xfId="2" applyNumberFormat="1" applyFont="1" applyFill="1" applyBorder="1" applyProtection="1"/>
    <xf numFmtId="0" fontId="5" fillId="0" borderId="0" xfId="2" applyFont="1" applyFill="1" applyProtection="1"/>
    <xf numFmtId="44" fontId="2" fillId="0" borderId="0" xfId="2" applyNumberFormat="1" applyFill="1" applyProtection="1"/>
    <xf numFmtId="42" fontId="3" fillId="0" borderId="0" xfId="2" applyNumberFormat="1" applyFont="1" applyFill="1" applyBorder="1" applyProtection="1"/>
    <xf numFmtId="42" fontId="11" fillId="0" borderId="0" xfId="2" applyNumberFormat="1" applyFont="1" applyFill="1" applyBorder="1" applyProtection="1"/>
    <xf numFmtId="42" fontId="11" fillId="0" borderId="0" xfId="2" applyNumberFormat="1" applyFont="1" applyFill="1" applyProtection="1"/>
    <xf numFmtId="42" fontId="2" fillId="0" borderId="3" xfId="2" applyNumberFormat="1" applyFont="1" applyFill="1" applyBorder="1" applyProtection="1"/>
    <xf numFmtId="42" fontId="2" fillId="0" borderId="0" xfId="2" applyNumberFormat="1" applyFont="1" applyFill="1" applyBorder="1" applyProtection="1"/>
    <xf numFmtId="42" fontId="3" fillId="0" borderId="6" xfId="2" applyNumberFormat="1" applyFont="1" applyFill="1" applyBorder="1" applyProtection="1"/>
    <xf numFmtId="0" fontId="3" fillId="0" borderId="6" xfId="2" applyFont="1" applyFill="1" applyBorder="1" applyProtection="1"/>
    <xf numFmtId="0" fontId="3" fillId="0" borderId="6" xfId="2" applyNumberFormat="1" applyFont="1" applyFill="1" applyBorder="1" applyProtection="1"/>
    <xf numFmtId="168" fontId="3" fillId="0" borderId="0" xfId="2" applyNumberFormat="1" applyFont="1" applyFill="1" applyBorder="1" applyProtection="1"/>
    <xf numFmtId="0" fontId="13" fillId="0" borderId="0" xfId="2" applyFont="1" applyFill="1" applyProtection="1"/>
    <xf numFmtId="171" fontId="2" fillId="0" borderId="0" xfId="2" applyNumberFormat="1" applyFill="1" applyProtection="1"/>
    <xf numFmtId="0" fontId="2" fillId="0" borderId="8" xfId="2" applyFill="1" applyBorder="1" applyProtection="1"/>
    <xf numFmtId="0" fontId="2" fillId="0" borderId="9" xfId="2" applyFill="1" applyBorder="1" applyProtection="1"/>
    <xf numFmtId="10" fontId="2" fillId="0" borderId="9" xfId="2" applyNumberFormat="1" applyFill="1" applyBorder="1" applyProtection="1"/>
    <xf numFmtId="38" fontId="2" fillId="0" borderId="10" xfId="2" applyNumberFormat="1" applyFill="1" applyBorder="1" applyProtection="1"/>
    <xf numFmtId="172" fontId="13" fillId="0" borderId="0" xfId="2" applyNumberFormat="1" applyFont="1" applyFill="1" applyProtection="1"/>
    <xf numFmtId="44" fontId="5" fillId="0" borderId="0" xfId="1" applyFont="1" applyFill="1" applyProtection="1"/>
    <xf numFmtId="44" fontId="5" fillId="0" borderId="0" xfId="2" applyNumberFormat="1" applyFont="1" applyFill="1" applyProtection="1"/>
    <xf numFmtId="0" fontId="2" fillId="0" borderId="12" xfId="2" applyFill="1" applyBorder="1" applyProtection="1"/>
    <xf numFmtId="0" fontId="3" fillId="0" borderId="11" xfId="2" applyFont="1" applyFill="1" applyBorder="1" applyProtection="1"/>
    <xf numFmtId="38" fontId="2" fillId="0" borderId="12" xfId="2" applyNumberFormat="1" applyFill="1" applyBorder="1" applyProtection="1"/>
    <xf numFmtId="38" fontId="2" fillId="0" borderId="13" xfId="2" applyNumberFormat="1" applyFill="1" applyBorder="1" applyProtection="1"/>
    <xf numFmtId="4" fontId="5" fillId="0" borderId="0" xfId="2" applyNumberFormat="1" applyFont="1" applyFill="1" applyProtection="1"/>
    <xf numFmtId="38" fontId="2" fillId="0" borderId="0" xfId="2" applyNumberFormat="1" applyFont="1" applyFill="1" applyProtection="1"/>
    <xf numFmtId="38" fontId="2" fillId="0" borderId="14" xfId="2" applyNumberFormat="1" applyFill="1" applyBorder="1" applyProtection="1"/>
    <xf numFmtId="0" fontId="15" fillId="0" borderId="0" xfId="2" applyFont="1" applyFill="1" applyBorder="1" applyAlignment="1" applyProtection="1">
      <alignment horizontal="center"/>
    </xf>
    <xf numFmtId="38" fontId="2" fillId="0" borderId="1" xfId="2" applyNumberFormat="1" applyFill="1" applyBorder="1" applyProtection="1"/>
    <xf numFmtId="38" fontId="2" fillId="0" borderId="15" xfId="2" applyNumberFormat="1" applyFill="1" applyBorder="1" applyProtection="1"/>
    <xf numFmtId="10" fontId="2" fillId="0" borderId="2" xfId="2" applyNumberFormat="1" applyFill="1" applyBorder="1" applyProtection="1"/>
    <xf numFmtId="0" fontId="2" fillId="0" borderId="16" xfId="2" applyFill="1" applyBorder="1" applyProtection="1"/>
    <xf numFmtId="0" fontId="2" fillId="0" borderId="17" xfId="2" applyFill="1" applyBorder="1" applyProtection="1"/>
    <xf numFmtId="38" fontId="2" fillId="0" borderId="17" xfId="2" applyNumberFormat="1" applyFont="1" applyFill="1" applyBorder="1" applyAlignment="1" applyProtection="1">
      <alignment horizontal="center"/>
    </xf>
    <xf numFmtId="38" fontId="2" fillId="0" borderId="18" xfId="2" applyNumberFormat="1" applyFill="1" applyBorder="1" applyProtection="1"/>
    <xf numFmtId="10" fontId="5" fillId="0" borderId="0" xfId="2" applyNumberFormat="1" applyFont="1" applyFill="1" applyProtection="1"/>
    <xf numFmtId="38" fontId="2" fillId="0" borderId="9" xfId="2" applyNumberFormat="1" applyFill="1" applyBorder="1" applyProtection="1"/>
    <xf numFmtId="0" fontId="16" fillId="0" borderId="0" xfId="2" applyFont="1" applyFill="1" applyBorder="1" applyProtection="1"/>
    <xf numFmtId="38" fontId="13" fillId="0" borderId="0" xfId="2" applyNumberFormat="1" applyFont="1" applyFill="1" applyProtection="1"/>
    <xf numFmtId="174" fontId="5" fillId="0" borderId="0" xfId="2" applyNumberFormat="1" applyFont="1" applyFill="1" applyProtection="1"/>
    <xf numFmtId="0" fontId="20" fillId="0" borderId="3" xfId="0" applyFont="1" applyFill="1" applyBorder="1" applyAlignment="1">
      <alignment horizontal="center"/>
    </xf>
    <xf numFmtId="9" fontId="0" fillId="0" borderId="0" xfId="4" applyFont="1" applyFill="1"/>
    <xf numFmtId="0" fontId="2" fillId="0" borderId="10" xfId="2" applyFill="1" applyBorder="1" applyProtection="1"/>
    <xf numFmtId="0" fontId="3" fillId="0" borderId="0" xfId="2" applyFont="1" applyAlignment="1">
      <alignment horizontal="center"/>
    </xf>
    <xf numFmtId="0" fontId="2" fillId="0" borderId="20" xfId="2" applyBorder="1" applyAlignment="1">
      <alignment horizontal="center"/>
    </xf>
    <xf numFmtId="0" fontId="2" fillId="0" borderId="21" xfId="2" applyBorder="1" applyAlignment="1">
      <alignment horizontal="center"/>
    </xf>
    <xf numFmtId="0" fontId="2" fillId="0" borderId="22" xfId="2" applyBorder="1" applyAlignment="1">
      <alignment horizontal="center"/>
    </xf>
    <xf numFmtId="0" fontId="3" fillId="0" borderId="3" xfId="2" applyFont="1" applyFill="1" applyBorder="1" applyAlignment="1" applyProtection="1">
      <alignment horizontal="center"/>
    </xf>
  </cellXfs>
  <cellStyles count="5">
    <cellStyle name="Currency" xfId="1" builtinId="4"/>
    <cellStyle name="Currency 2" xfId="3" xr:uid="{00000000-0005-0000-0000-000001000000}"/>
    <cellStyle name="Normal" xfId="0" builtinId="0"/>
    <cellStyle name="Normal 2"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shley D Livingood" id="{9BE57E42-A58E-48BD-B6A7-48F61D637E9D}" userId="S::s275077@corp.aepsc.com::e49d7f2a-98ba-46ee-a195-601126cdaf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2" dT="2022-08-23T22:26:57.16" personId="{9BE57E42-A58E-48BD-B6A7-48F61D637E9D}" id="{DF7DF04D-89FB-4E5D-8C9A-3B6172BEE540}">
    <text>storm restoration Friday-Monday; DHE weekend time would all be incremental</text>
  </threadedComment>
  <threadedComment ref="K148" dT="2022-08-23T22:34:54.15" personId="{9BE57E42-A58E-48BD-B6A7-48F61D637E9D}" id="{E448E7F4-E404-4F15-824B-9F8CFC556BCF}">
    <text>using current August accrual #</text>
  </threadedComment>
</ThreadedComments>
</file>

<file path=xl/threadedComments/threadedComment2.xml><?xml version="1.0" encoding="utf-8"?>
<ThreadedComments xmlns="http://schemas.microsoft.com/office/spreadsheetml/2018/threadedcomments" xmlns:x="http://schemas.openxmlformats.org/spreadsheetml/2006/main">
  <threadedComment ref="K148" dT="2022-08-24T19:20:49.91" personId="{9BE57E42-A58E-48BD-B6A7-48F61D637E9D}" id="{9931DE27-959C-40DE-BD10-75E63B627C53}">
    <text>estimate for all other contractor costs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2"/>
  <sheetViews>
    <sheetView tabSelected="1" workbookViewId="0">
      <selection activeCell="B22" sqref="B22"/>
    </sheetView>
  </sheetViews>
  <sheetFormatPr defaultColWidth="9.140625" defaultRowHeight="12.75" x14ac:dyDescent="0.2"/>
  <cols>
    <col min="1" max="1" width="9.140625" style="1"/>
    <col min="2" max="2" width="31.5703125" style="1" bestFit="1" customWidth="1"/>
    <col min="3" max="3" width="7.140625" style="1" customWidth="1"/>
    <col min="4" max="4" width="31.5703125" style="1" customWidth="1"/>
    <col min="5" max="5" width="7.140625" style="1" customWidth="1"/>
    <col min="6" max="6" width="26.28515625" style="1" customWidth="1"/>
    <col min="7" max="7" width="9.140625" style="1"/>
    <col min="8" max="8" width="16.140625" style="1" customWidth="1"/>
    <col min="9" max="9" width="9.140625" style="1"/>
    <col min="10" max="10" width="14.28515625" style="1" bestFit="1" customWidth="1"/>
    <col min="11" max="11" width="14" style="1" customWidth="1"/>
    <col min="12" max="12" width="10.7109375" style="1" bestFit="1" customWidth="1"/>
    <col min="13" max="16384" width="9.140625" style="1"/>
  </cols>
  <sheetData>
    <row r="1" spans="2:9" x14ac:dyDescent="0.2">
      <c r="B1" s="184" t="s">
        <v>0</v>
      </c>
      <c r="C1" s="184"/>
      <c r="D1" s="184"/>
      <c r="E1" s="184"/>
      <c r="F1" s="184"/>
      <c r="G1" s="184"/>
      <c r="H1" s="184"/>
    </row>
    <row r="2" spans="2:9" x14ac:dyDescent="0.2">
      <c r="B2" s="184" t="s">
        <v>167</v>
      </c>
      <c r="C2" s="184"/>
      <c r="D2" s="184"/>
      <c r="E2" s="184"/>
      <c r="F2" s="184"/>
      <c r="G2" s="184"/>
      <c r="H2" s="184"/>
    </row>
    <row r="3" spans="2:9" hidden="1" x14ac:dyDescent="0.2">
      <c r="B3" s="184" t="s">
        <v>1</v>
      </c>
      <c r="C3" s="184"/>
      <c r="D3" s="184"/>
      <c r="E3" s="184"/>
      <c r="F3" s="184"/>
      <c r="G3" s="184"/>
      <c r="H3" s="184"/>
    </row>
    <row r="4" spans="2:9" x14ac:dyDescent="0.2">
      <c r="B4" s="184"/>
      <c r="C4" s="184"/>
      <c r="D4" s="184"/>
      <c r="E4" s="184"/>
      <c r="F4" s="184"/>
      <c r="G4" s="184"/>
      <c r="H4" s="184"/>
    </row>
    <row r="5" spans="2:9" ht="13.5" thickBot="1" x14ac:dyDescent="0.25">
      <c r="B5" s="2"/>
      <c r="C5" s="2"/>
      <c r="D5" s="2"/>
      <c r="E5" s="2"/>
      <c r="F5" s="2"/>
      <c r="G5" s="2"/>
      <c r="H5" s="2"/>
    </row>
    <row r="6" spans="2:9" ht="15" customHeight="1" x14ac:dyDescent="0.2">
      <c r="B6" s="185"/>
      <c r="C6" s="186"/>
      <c r="D6" s="186"/>
      <c r="E6" s="186"/>
      <c r="F6" s="186"/>
      <c r="G6" s="186"/>
      <c r="H6" s="186"/>
      <c r="I6" s="187"/>
    </row>
    <row r="7" spans="2:9" x14ac:dyDescent="0.2">
      <c r="B7" s="112"/>
      <c r="C7" s="113"/>
      <c r="D7" s="113"/>
      <c r="E7" s="113"/>
      <c r="F7" s="113"/>
      <c r="G7" s="113"/>
      <c r="H7" s="114" t="s">
        <v>2</v>
      </c>
      <c r="I7" s="115"/>
    </row>
    <row r="8" spans="2:9" x14ac:dyDescent="0.2">
      <c r="B8" s="116" t="s">
        <v>3</v>
      </c>
      <c r="C8" s="102"/>
      <c r="D8" s="102" t="s">
        <v>4</v>
      </c>
      <c r="E8" s="102"/>
      <c r="F8" s="102" t="s">
        <v>5</v>
      </c>
      <c r="G8" s="113"/>
      <c r="H8" s="102" t="s">
        <v>6</v>
      </c>
      <c r="I8" s="115"/>
    </row>
    <row r="9" spans="2:9" x14ac:dyDescent="0.2">
      <c r="B9" s="112"/>
      <c r="C9" s="113"/>
      <c r="D9" s="113"/>
      <c r="E9" s="113"/>
      <c r="F9" s="113"/>
      <c r="G9" s="113"/>
      <c r="H9" s="113"/>
      <c r="I9" s="115"/>
    </row>
    <row r="10" spans="2:9" x14ac:dyDescent="0.2">
      <c r="B10" s="112"/>
      <c r="C10" s="113"/>
      <c r="D10" s="113"/>
      <c r="E10" s="113"/>
      <c r="F10" s="113"/>
      <c r="G10" s="113"/>
      <c r="H10" s="113"/>
      <c r="I10" s="115"/>
    </row>
    <row r="11" spans="2:9" x14ac:dyDescent="0.2">
      <c r="B11" s="117" t="s">
        <v>150</v>
      </c>
      <c r="C11" s="118"/>
      <c r="D11" s="119">
        <v>44729</v>
      </c>
      <c r="E11" s="118"/>
      <c r="F11" s="118"/>
      <c r="G11" s="113"/>
      <c r="H11" s="120">
        <f>'Exh 3A Jun 17 T''storm_Distr'!O154</f>
        <v>3088342.8804357513</v>
      </c>
      <c r="I11" s="115"/>
    </row>
    <row r="12" spans="2:9" x14ac:dyDescent="0.2">
      <c r="B12" s="117"/>
      <c r="C12" s="118"/>
      <c r="D12" s="119"/>
      <c r="E12" s="118"/>
      <c r="F12" s="118"/>
      <c r="G12" s="113"/>
      <c r="H12" s="120"/>
      <c r="I12" s="115"/>
    </row>
    <row r="13" spans="2:9" x14ac:dyDescent="0.2">
      <c r="B13" s="117" t="s">
        <v>151</v>
      </c>
      <c r="C13" s="118"/>
      <c r="D13" s="119">
        <v>44770</v>
      </c>
      <c r="E13" s="118"/>
      <c r="F13" s="118"/>
      <c r="G13" s="113"/>
      <c r="H13" s="120">
        <f>'Exh 3B Jul 28 Flood_Distr'!O154</f>
        <v>15245862.533728041</v>
      </c>
      <c r="I13" s="115"/>
    </row>
    <row r="14" spans="2:9" x14ac:dyDescent="0.2">
      <c r="B14" s="112"/>
      <c r="C14" s="113"/>
      <c r="D14" s="113"/>
      <c r="E14" s="113"/>
      <c r="F14" s="113"/>
      <c r="G14" s="113"/>
      <c r="H14" s="113"/>
      <c r="I14" s="115"/>
    </row>
    <row r="15" spans="2:9" x14ac:dyDescent="0.2">
      <c r="B15" s="117" t="s">
        <v>152</v>
      </c>
      <c r="C15" s="113"/>
      <c r="D15" s="121">
        <v>44770</v>
      </c>
      <c r="E15" s="113"/>
      <c r="F15" s="113"/>
      <c r="G15" s="113"/>
      <c r="H15" s="129">
        <f>'Exh 3C Jul 28 Flood_Trans'!O69</f>
        <v>643584</v>
      </c>
      <c r="I15" s="115"/>
    </row>
    <row r="16" spans="2:9" x14ac:dyDescent="0.2">
      <c r="B16" s="112"/>
      <c r="C16" s="113"/>
      <c r="D16" s="113"/>
      <c r="E16" s="113"/>
      <c r="F16" s="113"/>
      <c r="G16" s="113"/>
      <c r="H16" s="113"/>
      <c r="I16" s="115"/>
    </row>
    <row r="17" spans="2:10" x14ac:dyDescent="0.2">
      <c r="B17" s="112"/>
      <c r="C17" s="113"/>
      <c r="D17" s="113"/>
      <c r="E17" s="113"/>
      <c r="F17" s="113"/>
      <c r="G17" s="113"/>
      <c r="H17" s="113"/>
      <c r="I17" s="115"/>
    </row>
    <row r="18" spans="2:10" x14ac:dyDescent="0.2">
      <c r="B18" s="112"/>
      <c r="C18" s="113"/>
      <c r="D18" s="113"/>
      <c r="E18" s="113"/>
      <c r="F18" s="113"/>
      <c r="G18" s="113"/>
      <c r="H18" s="113"/>
      <c r="I18" s="115"/>
    </row>
    <row r="19" spans="2:10" x14ac:dyDescent="0.2">
      <c r="B19" s="112"/>
      <c r="C19" s="113"/>
      <c r="D19" s="113"/>
      <c r="E19" s="113"/>
      <c r="F19" s="113"/>
      <c r="G19" s="113"/>
      <c r="H19" s="113"/>
      <c r="I19" s="115"/>
    </row>
    <row r="20" spans="2:10" x14ac:dyDescent="0.2">
      <c r="B20" s="112"/>
      <c r="C20" s="113"/>
      <c r="D20" s="113"/>
      <c r="E20" s="113"/>
      <c r="F20" s="113"/>
      <c r="G20" s="113"/>
      <c r="H20" s="113"/>
      <c r="I20" s="115"/>
    </row>
    <row r="21" spans="2:10" x14ac:dyDescent="0.2">
      <c r="B21" s="117" t="s">
        <v>157</v>
      </c>
      <c r="C21" s="118"/>
      <c r="D21" s="118"/>
      <c r="E21" s="118"/>
      <c r="F21" s="113"/>
      <c r="G21" s="113"/>
      <c r="H21" s="120">
        <f>SUM(H11:H15)</f>
        <v>18977789.414163791</v>
      </c>
      <c r="I21" s="115"/>
    </row>
    <row r="22" spans="2:10" ht="15" x14ac:dyDescent="0.25">
      <c r="B22" s="122"/>
      <c r="C22" s="123"/>
      <c r="D22" s="123"/>
      <c r="E22" s="123"/>
      <c r="F22" s="123"/>
      <c r="G22" s="123"/>
      <c r="H22" s="123"/>
      <c r="I22" s="115"/>
    </row>
    <row r="23" spans="2:10" ht="15" hidden="1" x14ac:dyDescent="0.25">
      <c r="B23" s="112" t="s">
        <v>7</v>
      </c>
      <c r="C23" s="113"/>
      <c r="D23" s="113"/>
      <c r="E23" s="113"/>
      <c r="F23" s="113"/>
      <c r="G23" s="113"/>
      <c r="H23" s="103">
        <v>2116867</v>
      </c>
      <c r="I23" s="115"/>
    </row>
    <row r="24" spans="2:10" hidden="1" x14ac:dyDescent="0.2">
      <c r="B24" s="112"/>
      <c r="C24" s="113"/>
      <c r="D24" s="113"/>
      <c r="E24" s="113"/>
      <c r="F24" s="113"/>
      <c r="G24" s="113"/>
      <c r="H24" s="113"/>
      <c r="I24" s="115"/>
    </row>
    <row r="25" spans="2:10" ht="13.5" hidden="1" thickBot="1" x14ac:dyDescent="0.25">
      <c r="B25" s="112" t="s">
        <v>8</v>
      </c>
      <c r="C25" s="113"/>
      <c r="D25" s="113"/>
      <c r="E25" s="113"/>
      <c r="F25" s="113"/>
      <c r="G25" s="113"/>
      <c r="H25" s="104">
        <f>+H21-H23</f>
        <v>16860922.414163791</v>
      </c>
      <c r="I25" s="115"/>
    </row>
    <row r="26" spans="2:10" ht="15" x14ac:dyDescent="0.25">
      <c r="B26" s="112"/>
      <c r="C26" s="113"/>
      <c r="D26" s="113"/>
      <c r="E26" s="113"/>
      <c r="F26" s="123"/>
      <c r="G26" s="123"/>
      <c r="H26" s="123"/>
      <c r="I26" s="115"/>
    </row>
    <row r="27" spans="2:10" x14ac:dyDescent="0.2">
      <c r="B27" s="112"/>
      <c r="C27" s="113"/>
      <c r="D27" s="113"/>
      <c r="E27" s="113"/>
      <c r="F27" s="113"/>
      <c r="G27" s="113"/>
      <c r="H27" s="120"/>
      <c r="I27" s="115"/>
    </row>
    <row r="28" spans="2:10" x14ac:dyDescent="0.2">
      <c r="B28" s="112"/>
      <c r="C28" s="113"/>
      <c r="D28" s="113"/>
      <c r="E28" s="113"/>
      <c r="F28" s="113" t="s">
        <v>9</v>
      </c>
      <c r="G28" s="113"/>
      <c r="H28" s="129">
        <v>1012476</v>
      </c>
      <c r="I28" s="115"/>
    </row>
    <row r="29" spans="2:10" x14ac:dyDescent="0.2">
      <c r="B29" s="112"/>
      <c r="C29" s="113"/>
      <c r="D29" s="113"/>
      <c r="E29" s="113"/>
      <c r="F29" s="113"/>
      <c r="G29" s="113"/>
      <c r="H29" s="113"/>
      <c r="I29" s="115"/>
    </row>
    <row r="30" spans="2:10" x14ac:dyDescent="0.2">
      <c r="B30" s="112"/>
      <c r="C30" s="113"/>
      <c r="D30" s="113"/>
      <c r="E30" s="113"/>
      <c r="F30" s="113" t="s">
        <v>10</v>
      </c>
      <c r="G30" s="113"/>
      <c r="H30" s="120">
        <f>H21-H28</f>
        <v>17965313.414163791</v>
      </c>
      <c r="I30" s="115"/>
      <c r="J30" s="132"/>
    </row>
    <row r="31" spans="2:10" x14ac:dyDescent="0.2">
      <c r="B31" s="124"/>
      <c r="C31" s="125"/>
      <c r="D31" s="125"/>
      <c r="E31" s="125"/>
      <c r="F31" s="125"/>
      <c r="G31" s="125"/>
      <c r="H31" s="125"/>
      <c r="I31" s="115"/>
    </row>
    <row r="32" spans="2:10" ht="13.5" thickBot="1" x14ac:dyDescent="0.25">
      <c r="B32" s="126"/>
      <c r="C32" s="127"/>
      <c r="D32" s="127"/>
      <c r="E32" s="127"/>
      <c r="F32" s="127"/>
      <c r="G32" s="127"/>
      <c r="H32" s="127"/>
      <c r="I32" s="128"/>
    </row>
    <row r="35" spans="6:9" x14ac:dyDescent="0.2">
      <c r="H35" s="131"/>
    </row>
    <row r="36" spans="6:9" x14ac:dyDescent="0.2">
      <c r="H36" s="120"/>
      <c r="I36" s="132"/>
    </row>
    <row r="37" spans="6:9" x14ac:dyDescent="0.2">
      <c r="H37" s="120"/>
      <c r="I37" s="132"/>
    </row>
    <row r="39" spans="6:9" x14ac:dyDescent="0.2">
      <c r="F39" s="131"/>
    </row>
    <row r="41" spans="6:9" x14ac:dyDescent="0.2">
      <c r="H41" s="131"/>
    </row>
    <row r="42" spans="6:9" x14ac:dyDescent="0.2">
      <c r="H42" s="131"/>
    </row>
  </sheetData>
  <mergeCells count="5">
    <mergeCell ref="B1:H1"/>
    <mergeCell ref="B2:H2"/>
    <mergeCell ref="B3:H3"/>
    <mergeCell ref="B4:H4"/>
    <mergeCell ref="B6:I6"/>
  </mergeCells>
  <pageMargins left="1" right="1" top="1" bottom="1" header="0.5" footer="0.5"/>
  <pageSetup scale="56"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Y111"/>
  <sheetViews>
    <sheetView zoomScaleNormal="100" workbookViewId="0">
      <selection activeCell="D15" sqref="D15"/>
    </sheetView>
  </sheetViews>
  <sheetFormatPr defaultColWidth="9.140625" defaultRowHeight="12.75" x14ac:dyDescent="0.2"/>
  <cols>
    <col min="1" max="1" width="0.85546875" style="3" customWidth="1"/>
    <col min="2" max="2" width="22.140625" style="3" customWidth="1"/>
    <col min="3" max="3" width="0.85546875" style="3" customWidth="1"/>
    <col min="4" max="4" width="36.140625" style="3" customWidth="1"/>
    <col min="5" max="5" width="22" style="3" bestFit="1" customWidth="1"/>
    <col min="6" max="6" width="1.28515625" style="3" customWidth="1"/>
    <col min="7" max="7" width="22.5703125" style="3" customWidth="1"/>
    <col min="8" max="8" width="20" style="3" customWidth="1"/>
    <col min="9" max="9" width="16.140625" style="3" customWidth="1"/>
    <col min="10" max="10" width="14.7109375" style="3" customWidth="1"/>
    <col min="11" max="11" width="16.85546875" style="3" customWidth="1"/>
    <col min="12" max="12" width="1.7109375" style="3" customWidth="1"/>
    <col min="13" max="13" width="14.7109375" style="3" customWidth="1"/>
    <col min="14" max="14" width="15.85546875" style="3" customWidth="1"/>
    <col min="15" max="15" width="16.85546875" style="3" customWidth="1"/>
    <col min="16" max="16" width="14.7109375" style="3" customWidth="1"/>
    <col min="17" max="17" width="16.140625" style="3" customWidth="1"/>
    <col min="18" max="19" width="2.5703125" style="3" customWidth="1"/>
    <col min="20" max="23" width="16.140625" style="3" customWidth="1"/>
    <col min="24" max="24" width="2.7109375" style="3" customWidth="1"/>
    <col min="25" max="25" width="47" style="5" hidden="1" customWidth="1"/>
    <col min="26" max="16384" width="9.140625" style="3"/>
  </cols>
  <sheetData>
    <row r="1" spans="2:25" ht="15" x14ac:dyDescent="0.25">
      <c r="E1" s="4"/>
      <c r="F1" s="4"/>
      <c r="I1"/>
    </row>
    <row r="2" spans="2:25" ht="20.25" thickBot="1" x14ac:dyDescent="0.3">
      <c r="B2" s="6" t="s">
        <v>11</v>
      </c>
      <c r="C2" s="4"/>
      <c r="D2" s="4"/>
      <c r="E2" s="4"/>
      <c r="F2" s="4"/>
      <c r="G2" s="188" t="s">
        <v>105</v>
      </c>
      <c r="H2" s="188"/>
      <c r="I2" s="188"/>
      <c r="J2" s="188"/>
      <c r="K2" s="188"/>
      <c r="L2" s="7"/>
      <c r="M2" s="188" t="s">
        <v>106</v>
      </c>
      <c r="N2" s="188"/>
      <c r="O2" s="188"/>
      <c r="P2" s="188"/>
      <c r="Q2" s="188"/>
      <c r="R2" s="8"/>
      <c r="S2" s="8"/>
      <c r="T2" s="8"/>
      <c r="U2" s="8"/>
      <c r="V2" s="8"/>
      <c r="W2" s="8"/>
    </row>
    <row r="3" spans="2:25" ht="19.5" x14ac:dyDescent="0.25">
      <c r="B3" s="6" t="s">
        <v>12</v>
      </c>
      <c r="C3" s="4"/>
      <c r="D3" s="4"/>
      <c r="L3" s="7"/>
    </row>
    <row r="4" spans="2:25" x14ac:dyDescent="0.2">
      <c r="B4" s="4" t="s">
        <v>107</v>
      </c>
      <c r="C4" s="4"/>
      <c r="D4" s="4"/>
      <c r="G4" s="9" t="s">
        <v>13</v>
      </c>
      <c r="H4" s="9" t="s">
        <v>14</v>
      </c>
      <c r="I4" s="9" t="s">
        <v>15</v>
      </c>
      <c r="J4" s="9" t="s">
        <v>16</v>
      </c>
      <c r="K4" s="9" t="s">
        <v>17</v>
      </c>
      <c r="L4" s="7"/>
      <c r="M4" s="9" t="s">
        <v>13</v>
      </c>
      <c r="N4" s="9" t="s">
        <v>14</v>
      </c>
      <c r="O4" s="9" t="s">
        <v>15</v>
      </c>
      <c r="P4" s="9" t="s">
        <v>16</v>
      </c>
      <c r="Q4" s="9" t="s">
        <v>17</v>
      </c>
      <c r="R4" s="9"/>
      <c r="S4" s="9"/>
      <c r="T4" s="9"/>
      <c r="U4" s="9"/>
      <c r="V4" s="9"/>
      <c r="W4" s="9"/>
    </row>
    <row r="5" spans="2:25" ht="15" x14ac:dyDescent="0.2">
      <c r="B5" s="10"/>
      <c r="C5" s="4"/>
      <c r="D5" s="10" t="s">
        <v>18</v>
      </c>
      <c r="G5" s="9" t="s">
        <v>19</v>
      </c>
      <c r="H5" s="9" t="s">
        <v>20</v>
      </c>
      <c r="I5" s="9" t="s">
        <v>21</v>
      </c>
      <c r="J5" s="9" t="s">
        <v>22</v>
      </c>
      <c r="K5" s="9" t="s">
        <v>23</v>
      </c>
      <c r="L5" s="7"/>
      <c r="M5" s="9" t="s">
        <v>19</v>
      </c>
      <c r="N5" s="9" t="s">
        <v>20</v>
      </c>
      <c r="O5" s="9" t="s">
        <v>21</v>
      </c>
      <c r="P5" s="9" t="s">
        <v>22</v>
      </c>
      <c r="Q5" s="9" t="s">
        <v>23</v>
      </c>
      <c r="R5" s="9"/>
      <c r="S5" s="9"/>
      <c r="T5" s="9"/>
      <c r="U5" s="9"/>
      <c r="V5" s="9"/>
      <c r="W5" s="9"/>
    </row>
    <row r="6" spans="2:25" x14ac:dyDescent="0.2">
      <c r="D6" s="11"/>
      <c r="E6" s="12"/>
      <c r="G6" s="9"/>
      <c r="H6" s="9" t="s">
        <v>24</v>
      </c>
      <c r="I6" s="9"/>
      <c r="J6" s="9"/>
      <c r="K6" s="9"/>
      <c r="L6" s="7"/>
      <c r="M6" s="9"/>
      <c r="N6" s="9" t="s">
        <v>24</v>
      </c>
      <c r="O6" s="9"/>
      <c r="P6" s="9"/>
      <c r="Q6" s="9"/>
      <c r="R6" s="9"/>
      <c r="S6" s="9"/>
      <c r="T6" s="9"/>
      <c r="U6" s="9"/>
      <c r="V6" s="9"/>
      <c r="W6" s="9"/>
    </row>
    <row r="7" spans="2:25" ht="13.5" thickBot="1" x14ac:dyDescent="0.25">
      <c r="B7" s="4"/>
      <c r="E7" s="12"/>
      <c r="G7" s="13" t="s">
        <v>25</v>
      </c>
      <c r="H7" s="13" t="s">
        <v>26</v>
      </c>
      <c r="I7" s="13" t="s">
        <v>27</v>
      </c>
      <c r="J7" s="13"/>
      <c r="K7" s="13" t="s">
        <v>28</v>
      </c>
      <c r="L7" s="7"/>
      <c r="M7" s="13" t="s">
        <v>25</v>
      </c>
      <c r="N7" s="13" t="s">
        <v>26</v>
      </c>
      <c r="O7" s="13" t="s">
        <v>27</v>
      </c>
      <c r="P7" s="13"/>
      <c r="Q7" s="13" t="s">
        <v>28</v>
      </c>
      <c r="R7" s="14"/>
      <c r="S7" s="14"/>
      <c r="T7" s="14"/>
      <c r="U7" s="14"/>
      <c r="V7" s="14"/>
      <c r="W7" s="14"/>
    </row>
    <row r="8" spans="2:25" ht="5.0999999999999996" customHeight="1" x14ac:dyDescent="0.2">
      <c r="B8" s="4"/>
      <c r="E8" s="12"/>
      <c r="G8" s="15"/>
      <c r="H8" s="15"/>
      <c r="I8" s="15"/>
      <c r="J8" s="15"/>
      <c r="K8" s="15"/>
      <c r="L8" s="7"/>
      <c r="M8" s="15"/>
      <c r="N8" s="15"/>
      <c r="O8" s="15"/>
      <c r="P8" s="15"/>
      <c r="Q8" s="15"/>
      <c r="R8" s="16"/>
      <c r="S8" s="16"/>
      <c r="T8" s="16"/>
      <c r="U8" s="16"/>
      <c r="V8" s="16"/>
      <c r="W8" s="16"/>
    </row>
    <row r="9" spans="2:25" ht="15" thickBot="1" x14ac:dyDescent="0.25">
      <c r="B9" s="17" t="s">
        <v>29</v>
      </c>
      <c r="D9" s="3" t="s">
        <v>30</v>
      </c>
      <c r="E9" s="18" t="s">
        <v>31</v>
      </c>
      <c r="G9" s="108">
        <f>K9*$G$85</f>
        <v>125191.17000000001</v>
      </c>
      <c r="H9" s="108">
        <f>K9*$H$85</f>
        <v>27820.26</v>
      </c>
      <c r="I9" s="108">
        <f>K9*$I$85</f>
        <v>310659.57</v>
      </c>
      <c r="J9" s="20">
        <v>0</v>
      </c>
      <c r="K9" s="19">
        <v>463671</v>
      </c>
      <c r="L9" s="7"/>
      <c r="M9" s="19">
        <v>0</v>
      </c>
      <c r="N9" s="19">
        <v>0</v>
      </c>
      <c r="O9" s="19">
        <v>0</v>
      </c>
      <c r="P9" s="20">
        <v>0</v>
      </c>
      <c r="Q9" s="20">
        <f>SUM(M9:P9)</f>
        <v>0</v>
      </c>
      <c r="R9" s="20"/>
      <c r="S9" s="20"/>
      <c r="T9" s="20"/>
      <c r="U9" s="20"/>
      <c r="V9" s="20"/>
      <c r="W9" s="20"/>
    </row>
    <row r="10" spans="2:25" x14ac:dyDescent="0.2">
      <c r="B10" s="4" t="s">
        <v>32</v>
      </c>
      <c r="E10" s="18" t="s">
        <v>33</v>
      </c>
      <c r="G10" s="107">
        <f>K10*$G$85</f>
        <v>2479.1670000000004</v>
      </c>
      <c r="H10" s="107">
        <f>K10*$H$85</f>
        <v>550.92600000000004</v>
      </c>
      <c r="I10" s="107">
        <f>K10*$I$85</f>
        <v>6152.0070000000005</v>
      </c>
      <c r="J10" s="22"/>
      <c r="K10" s="21">
        <v>9182.1</v>
      </c>
      <c r="L10" s="7"/>
      <c r="M10" s="21">
        <f>G10</f>
        <v>2479.1670000000004</v>
      </c>
      <c r="N10" s="21">
        <f>H10</f>
        <v>550.92600000000004</v>
      </c>
      <c r="O10" s="21">
        <f>I10</f>
        <v>6152.0070000000005</v>
      </c>
      <c r="P10" s="22">
        <v>0</v>
      </c>
      <c r="Q10" s="22">
        <f>SUM(M10:P10)</f>
        <v>9182.1</v>
      </c>
      <c r="R10" s="23"/>
      <c r="S10" s="23"/>
      <c r="T10" s="23"/>
      <c r="U10" s="23"/>
      <c r="V10" s="23"/>
      <c r="W10" s="23"/>
    </row>
    <row r="11" spans="2:25" x14ac:dyDescent="0.2">
      <c r="E11" s="18"/>
      <c r="G11" s="12"/>
      <c r="H11" s="12"/>
      <c r="I11" s="12"/>
      <c r="K11" s="12"/>
      <c r="L11" s="7"/>
      <c r="M11" s="12"/>
      <c r="N11" s="12"/>
      <c r="O11" s="12"/>
    </row>
    <row r="12" spans="2:25" ht="13.5" thickBot="1" x14ac:dyDescent="0.25">
      <c r="D12" s="3" t="s">
        <v>34</v>
      </c>
      <c r="E12" s="18" t="s">
        <v>31</v>
      </c>
      <c r="G12" s="108">
        <f>K12*$G$85</f>
        <v>621998.7300000001</v>
      </c>
      <c r="H12" s="108">
        <f>K12*$H$85</f>
        <v>138221.94</v>
      </c>
      <c r="I12" s="108">
        <f>K12*$I$85</f>
        <v>1543478.33</v>
      </c>
      <c r="J12" s="20">
        <v>0</v>
      </c>
      <c r="K12" s="19">
        <v>2303699</v>
      </c>
      <c r="L12" s="7"/>
      <c r="M12" s="19">
        <f t="shared" ref="M12:P13" si="0">G12</f>
        <v>621998.7300000001</v>
      </c>
      <c r="N12" s="19">
        <f t="shared" si="0"/>
        <v>138221.94</v>
      </c>
      <c r="O12" s="19">
        <f t="shared" si="0"/>
        <v>1543478.33</v>
      </c>
      <c r="P12" s="19">
        <f t="shared" si="0"/>
        <v>0</v>
      </c>
      <c r="Q12" s="20">
        <f>SUM(M12:P12)</f>
        <v>2303699</v>
      </c>
      <c r="R12" s="20"/>
      <c r="S12" s="20"/>
      <c r="T12" s="24">
        <f>223294-K12</f>
        <v>-2080405</v>
      </c>
      <c r="U12" s="20"/>
      <c r="V12" s="20"/>
      <c r="W12" s="20"/>
    </row>
    <row r="13" spans="2:25" x14ac:dyDescent="0.2">
      <c r="E13" s="18" t="s">
        <v>33</v>
      </c>
      <c r="G13" s="107">
        <f>K13*$G$85</f>
        <v>14033.412</v>
      </c>
      <c r="H13" s="107">
        <f>K13*$H$85</f>
        <v>3118.5359999999996</v>
      </c>
      <c r="I13" s="107">
        <f>K13*$I$85</f>
        <v>34823.652000000002</v>
      </c>
      <c r="J13" s="22"/>
      <c r="K13" s="21">
        <v>51975.6</v>
      </c>
      <c r="L13" s="7"/>
      <c r="M13" s="21">
        <f t="shared" si="0"/>
        <v>14033.412</v>
      </c>
      <c r="N13" s="21">
        <f t="shared" si="0"/>
        <v>3118.5359999999996</v>
      </c>
      <c r="O13" s="21">
        <f t="shared" si="0"/>
        <v>34823.652000000002</v>
      </c>
      <c r="P13" s="22">
        <v>0</v>
      </c>
      <c r="Q13" s="22">
        <f>SUM(M13:P13)</f>
        <v>51975.600000000006</v>
      </c>
      <c r="R13" s="23"/>
      <c r="S13" s="23"/>
      <c r="T13" s="25"/>
      <c r="U13" s="23"/>
      <c r="V13" s="23"/>
      <c r="W13" s="23"/>
    </row>
    <row r="14" spans="2:25" x14ac:dyDescent="0.2">
      <c r="E14" s="12"/>
      <c r="G14" s="12"/>
      <c r="H14" s="12"/>
      <c r="I14" s="12"/>
      <c r="K14" s="12"/>
      <c r="L14" s="7"/>
      <c r="M14" s="12"/>
      <c r="N14" s="12"/>
      <c r="O14" s="12"/>
      <c r="T14" s="26"/>
      <c r="Y14" s="27" t="s">
        <v>35</v>
      </c>
    </row>
    <row r="15" spans="2:25" x14ac:dyDescent="0.2">
      <c r="D15" s="3" t="s">
        <v>36</v>
      </c>
      <c r="E15" s="18" t="s">
        <v>37</v>
      </c>
      <c r="G15" s="19">
        <f>K15*$G$85</f>
        <v>45013.590000000004</v>
      </c>
      <c r="H15" s="19">
        <f>K15*$H$85</f>
        <v>10003.02</v>
      </c>
      <c r="I15" s="19">
        <f t="shared" ref="I15:I18" si="1">K15*$I$85</f>
        <v>111700.39</v>
      </c>
      <c r="J15" s="20"/>
      <c r="K15" s="19">
        <v>166717</v>
      </c>
      <c r="L15" s="7"/>
      <c r="M15" s="19">
        <v>0</v>
      </c>
      <c r="N15" s="19">
        <v>0</v>
      </c>
      <c r="O15" s="19">
        <v>0</v>
      </c>
      <c r="P15" s="20">
        <v>0</v>
      </c>
      <c r="Q15" s="20">
        <f t="shared" ref="Q15:Q20" si="2">SUM(M15:P15)</f>
        <v>0</v>
      </c>
      <c r="R15" s="20"/>
      <c r="S15" s="20"/>
      <c r="T15" s="24"/>
      <c r="U15" s="20"/>
      <c r="V15" s="20"/>
      <c r="W15" s="20"/>
    </row>
    <row r="16" spans="2:25" x14ac:dyDescent="0.2">
      <c r="D16" s="3" t="s">
        <v>38</v>
      </c>
      <c r="E16" s="18" t="s">
        <v>39</v>
      </c>
      <c r="G16" s="19">
        <f>K16*$G$85</f>
        <v>70285.86</v>
      </c>
      <c r="H16" s="19">
        <f>K16*$H$85</f>
        <v>15619.08</v>
      </c>
      <c r="I16" s="19">
        <f t="shared" si="1"/>
        <v>174413.06</v>
      </c>
      <c r="J16" s="20"/>
      <c r="K16" s="19">
        <v>260318</v>
      </c>
      <c r="L16" s="7"/>
      <c r="M16" s="19">
        <f>G16</f>
        <v>70285.86</v>
      </c>
      <c r="N16" s="19">
        <f>H16</f>
        <v>15619.08</v>
      </c>
      <c r="O16" s="19">
        <f>I16</f>
        <v>174413.06</v>
      </c>
      <c r="P16" s="19">
        <f>J16</f>
        <v>0</v>
      </c>
      <c r="Q16" s="20">
        <f t="shared" si="2"/>
        <v>260318</v>
      </c>
      <c r="R16" s="20"/>
      <c r="S16" s="20"/>
      <c r="T16" s="24"/>
      <c r="U16" s="20"/>
      <c r="V16" s="20"/>
      <c r="W16" s="20"/>
      <c r="Y16" s="5" t="s">
        <v>40</v>
      </c>
    </row>
    <row r="17" spans="2:25" x14ac:dyDescent="0.2">
      <c r="D17" s="28"/>
      <c r="E17" s="18" t="s">
        <v>41</v>
      </c>
      <c r="G17" s="19">
        <f>K17*$G$85</f>
        <v>5273.1</v>
      </c>
      <c r="H17" s="19">
        <f>K17*$H$85</f>
        <v>1171.8</v>
      </c>
      <c r="I17" s="19">
        <f t="shared" si="1"/>
        <v>13085.1</v>
      </c>
      <c r="J17" s="20"/>
      <c r="K17" s="19">
        <v>19530</v>
      </c>
      <c r="L17" s="7"/>
      <c r="M17" s="19">
        <v>0</v>
      </c>
      <c r="N17" s="19">
        <v>0</v>
      </c>
      <c r="O17" s="19">
        <v>0</v>
      </c>
      <c r="P17" s="20">
        <v>0</v>
      </c>
      <c r="Q17" s="20">
        <f t="shared" si="2"/>
        <v>0</v>
      </c>
      <c r="R17" s="20"/>
      <c r="S17" s="20"/>
      <c r="T17" s="24"/>
      <c r="U17" s="20"/>
      <c r="V17" s="20"/>
      <c r="W17" s="20"/>
      <c r="Y17" s="29">
        <v>614800</v>
      </c>
    </row>
    <row r="18" spans="2:25" x14ac:dyDescent="0.2">
      <c r="E18" s="18" t="s">
        <v>42</v>
      </c>
      <c r="G18" s="19">
        <f>K18*$G$85</f>
        <v>54325.350000000006</v>
      </c>
      <c r="H18" s="19">
        <f>K18*$H$85</f>
        <v>12072.3</v>
      </c>
      <c r="I18" s="19">
        <f t="shared" si="1"/>
        <v>134807.35</v>
      </c>
      <c r="J18" s="20"/>
      <c r="K18" s="19">
        <v>201205</v>
      </c>
      <c r="L18" s="7"/>
      <c r="M18" s="19">
        <v>0</v>
      </c>
      <c r="N18" s="19">
        <v>0</v>
      </c>
      <c r="O18" s="19">
        <v>0</v>
      </c>
      <c r="P18" s="20">
        <v>0</v>
      </c>
      <c r="Q18" s="20">
        <f t="shared" si="2"/>
        <v>0</v>
      </c>
      <c r="R18" s="20"/>
      <c r="S18" s="20"/>
      <c r="T18" s="24"/>
      <c r="U18" s="20"/>
      <c r="V18" s="20"/>
      <c r="W18" s="20"/>
    </row>
    <row r="19" spans="2:25" x14ac:dyDescent="0.2">
      <c r="E19" s="18" t="s">
        <v>43</v>
      </c>
      <c r="G19" s="19">
        <v>352321</v>
      </c>
      <c r="H19" s="19">
        <v>47951</v>
      </c>
      <c r="I19" s="19"/>
      <c r="J19" s="20">
        <v>0</v>
      </c>
      <c r="K19" s="19">
        <f>G19+H19</f>
        <v>400272</v>
      </c>
      <c r="L19" s="7"/>
      <c r="M19" s="19">
        <f>G19</f>
        <v>352321</v>
      </c>
      <c r="N19" s="19">
        <f>H19</f>
        <v>47951</v>
      </c>
      <c r="O19" s="19">
        <f>I19</f>
        <v>0</v>
      </c>
      <c r="P19" s="19">
        <f>J19</f>
        <v>0</v>
      </c>
      <c r="Q19" s="20">
        <f t="shared" si="2"/>
        <v>400272</v>
      </c>
      <c r="R19" s="20"/>
      <c r="S19" s="20"/>
      <c r="T19" s="24"/>
      <c r="U19" s="20"/>
      <c r="V19" s="20"/>
      <c r="W19" s="20"/>
      <c r="Y19" s="5" t="s">
        <v>44</v>
      </c>
    </row>
    <row r="20" spans="2:25" x14ac:dyDescent="0.2">
      <c r="E20" s="18" t="s">
        <v>45</v>
      </c>
      <c r="G20" s="31">
        <f>K20*$G$85</f>
        <v>72833.58</v>
      </c>
      <c r="H20" s="31">
        <f>K20*$H$85</f>
        <v>16185.24</v>
      </c>
      <c r="I20" s="31">
        <f t="shared" ref="I20" si="3">K20*$I$85</f>
        <v>180735.18000000002</v>
      </c>
      <c r="J20" s="30">
        <v>0</v>
      </c>
      <c r="K20" s="31">
        <v>269754</v>
      </c>
      <c r="L20" s="7"/>
      <c r="M20" s="19">
        <v>0</v>
      </c>
      <c r="N20" s="19">
        <v>0</v>
      </c>
      <c r="O20" s="19">
        <v>0</v>
      </c>
      <c r="P20" s="20">
        <v>0</v>
      </c>
      <c r="Q20" s="20">
        <f t="shared" si="2"/>
        <v>0</v>
      </c>
      <c r="R20" s="20"/>
      <c r="S20" s="20"/>
      <c r="T20" s="24"/>
      <c r="U20" s="20"/>
      <c r="V20" s="20"/>
      <c r="W20" s="20"/>
      <c r="Y20" s="29">
        <f>31030+1679</f>
        <v>32709</v>
      </c>
    </row>
    <row r="21" spans="2:25" x14ac:dyDescent="0.2">
      <c r="D21" s="4" t="s">
        <v>46</v>
      </c>
      <c r="E21" s="18"/>
      <c r="G21" s="32">
        <f>G9+G12+SUM(G15:G20)</f>
        <v>1347242.3800000001</v>
      </c>
      <c r="H21" s="32">
        <f>SUM(H15:H20)+H12+H9</f>
        <v>269044.64</v>
      </c>
      <c r="I21" s="32">
        <f>SUM(I15:I20)+I12+I9</f>
        <v>2468878.98</v>
      </c>
      <c r="J21" s="33">
        <f>J9+J12+SUM(J15:J20)</f>
        <v>0</v>
      </c>
      <c r="K21" s="32">
        <f>SUM(G21:J21)</f>
        <v>4085166</v>
      </c>
      <c r="L21" s="7"/>
      <c r="M21" s="34">
        <f>M9+M12+SUM(M15:M20)</f>
        <v>1044605.5900000001</v>
      </c>
      <c r="N21" s="34">
        <f>N9+N12+SUM(N15:N20)</f>
        <v>201792.02000000002</v>
      </c>
      <c r="O21" s="34">
        <f>O9+O12+SUM(O15:O20)</f>
        <v>1717891.3900000001</v>
      </c>
      <c r="P21" s="35">
        <f>P9+P12+SUM(P15:P20)</f>
        <v>0</v>
      </c>
      <c r="Q21" s="35">
        <f>Q9+Q12+SUM(Q15:Q20)</f>
        <v>2964289</v>
      </c>
      <c r="R21" s="36"/>
      <c r="S21" s="36"/>
      <c r="T21" s="37"/>
      <c r="U21" s="36"/>
      <c r="V21" s="36"/>
      <c r="W21" s="36"/>
    </row>
    <row r="22" spans="2:25" x14ac:dyDescent="0.2">
      <c r="E22" s="18"/>
      <c r="G22" s="19"/>
      <c r="H22" s="19"/>
      <c r="I22" s="19"/>
      <c r="J22" s="20"/>
      <c r="K22" s="19"/>
      <c r="L22" s="7"/>
      <c r="M22" s="38"/>
      <c r="N22" s="19"/>
      <c r="O22" s="19"/>
      <c r="P22" s="20"/>
      <c r="Q22" s="20"/>
      <c r="R22" s="20"/>
      <c r="S22" s="20"/>
      <c r="T22" s="24"/>
      <c r="U22" s="20"/>
      <c r="V22" s="20"/>
      <c r="W22" s="20"/>
      <c r="Y22" s="5" t="s">
        <v>47</v>
      </c>
    </row>
    <row r="23" spans="2:25" x14ac:dyDescent="0.2">
      <c r="B23" s="4" t="s">
        <v>48</v>
      </c>
      <c r="E23" s="18" t="s">
        <v>49</v>
      </c>
      <c r="G23" s="31">
        <f>K23*$G$85</f>
        <v>126237.69</v>
      </c>
      <c r="H23" s="31">
        <f>K23*$H$85</f>
        <v>28052.82</v>
      </c>
      <c r="I23" s="31">
        <f t="shared" ref="I23" si="4">K23*$I$85</f>
        <v>313256.49</v>
      </c>
      <c r="J23" s="30">
        <v>0</v>
      </c>
      <c r="K23" s="31">
        <v>467547</v>
      </c>
      <c r="L23" s="7"/>
      <c r="M23" s="31">
        <f>$Q$23*G$85</f>
        <v>6716.181851350033</v>
      </c>
      <c r="N23" s="31">
        <f>$Q$23*H$85</f>
        <v>1492.4848558555627</v>
      </c>
      <c r="O23" s="31">
        <f>$Q$23*I$85</f>
        <v>16666.080890387118</v>
      </c>
      <c r="P23" s="31">
        <v>0</v>
      </c>
      <c r="Q23" s="31">
        <f>K23*Y23</f>
        <v>24874.747597592712</v>
      </c>
      <c r="R23" s="39"/>
      <c r="S23" s="39"/>
      <c r="T23" s="40">
        <f>251603.59-K23</f>
        <v>-215943.41</v>
      </c>
      <c r="U23" s="39"/>
      <c r="V23" s="39"/>
      <c r="W23" s="39"/>
      <c r="Y23" s="41">
        <f>Y20/Y17</f>
        <v>5.320266753415745E-2</v>
      </c>
    </row>
    <row r="24" spans="2:25" x14ac:dyDescent="0.2">
      <c r="B24" s="4"/>
      <c r="D24" s="4" t="s">
        <v>50</v>
      </c>
      <c r="E24" s="18"/>
      <c r="G24" s="32">
        <f>SUM(G23)</f>
        <v>126237.69</v>
      </c>
      <c r="H24" s="32">
        <f>SUM(H23)</f>
        <v>28052.82</v>
      </c>
      <c r="I24" s="32">
        <f>SUM(I23)</f>
        <v>313256.49</v>
      </c>
      <c r="J24" s="33">
        <f>SUM(J23)</f>
        <v>0</v>
      </c>
      <c r="K24" s="32">
        <f>SUM(G24:J24)</f>
        <v>467547</v>
      </c>
      <c r="L24" s="7"/>
      <c r="M24" s="32">
        <f>SUM(M23)</f>
        <v>6716.181851350033</v>
      </c>
      <c r="N24" s="32">
        <f>SUM(N23)</f>
        <v>1492.4848558555627</v>
      </c>
      <c r="O24" s="32">
        <f>SUM(O23)</f>
        <v>16666.080890387118</v>
      </c>
      <c r="P24" s="33">
        <f>SUM(P23)</f>
        <v>0</v>
      </c>
      <c r="Q24" s="33">
        <f>SUM(M24:P24)</f>
        <v>24874.747597592715</v>
      </c>
      <c r="R24" s="33"/>
      <c r="S24" s="33"/>
      <c r="T24" s="42"/>
      <c r="U24" s="33"/>
      <c r="V24" s="33"/>
      <c r="W24" s="33"/>
    </row>
    <row r="25" spans="2:25" x14ac:dyDescent="0.2">
      <c r="B25" s="4"/>
      <c r="E25" s="12"/>
      <c r="G25" s="12"/>
      <c r="H25" s="12"/>
      <c r="I25" s="12"/>
      <c r="K25" s="12"/>
      <c r="L25" s="7"/>
      <c r="M25" s="12"/>
      <c r="N25" s="12"/>
      <c r="O25" s="12"/>
    </row>
    <row r="26" spans="2:25" x14ac:dyDescent="0.2">
      <c r="B26" s="4" t="s">
        <v>51</v>
      </c>
      <c r="E26" s="18" t="s">
        <v>52</v>
      </c>
      <c r="F26" s="12"/>
      <c r="G26" s="19">
        <f>K26*$G$85</f>
        <v>1244.97</v>
      </c>
      <c r="H26" s="19">
        <f>K26*$H$85</f>
        <v>276.65999999999997</v>
      </c>
      <c r="I26" s="19">
        <f t="shared" ref="I26:I28" si="5">K26*$I$85</f>
        <v>3089.3700000000003</v>
      </c>
      <c r="J26" s="20"/>
      <c r="K26" s="19">
        <v>4611</v>
      </c>
      <c r="L26" s="7"/>
      <c r="M26" s="39">
        <v>0</v>
      </c>
      <c r="N26" s="39">
        <v>0</v>
      </c>
      <c r="O26" s="39">
        <v>0</v>
      </c>
      <c r="P26" s="20">
        <v>0</v>
      </c>
      <c r="Q26" s="20">
        <f t="shared" ref="Q26:Q31" si="6">SUM(M26:P26)</f>
        <v>0</v>
      </c>
      <c r="R26" s="20"/>
      <c r="S26" s="20"/>
      <c r="T26" s="20"/>
      <c r="U26" s="20"/>
      <c r="V26" s="20"/>
      <c r="W26" s="20"/>
    </row>
    <row r="27" spans="2:25" x14ac:dyDescent="0.2">
      <c r="B27" s="4"/>
      <c r="E27" s="18" t="s">
        <v>53</v>
      </c>
      <c r="G27" s="19">
        <f>K27*$G$85</f>
        <v>10644.210000000001</v>
      </c>
      <c r="H27" s="19">
        <f>K27*$H$85</f>
        <v>2365.38</v>
      </c>
      <c r="I27" s="19">
        <f t="shared" si="5"/>
        <v>26413.41</v>
      </c>
      <c r="J27" s="20"/>
      <c r="K27" s="19">
        <v>39423</v>
      </c>
      <c r="L27" s="7"/>
      <c r="M27" s="19">
        <f>G27</f>
        <v>10644.210000000001</v>
      </c>
      <c r="N27" s="19">
        <f>H27</f>
        <v>2365.38</v>
      </c>
      <c r="O27" s="19">
        <f>I27</f>
        <v>26413.41</v>
      </c>
      <c r="P27" s="19">
        <f>J27</f>
        <v>0</v>
      </c>
      <c r="Q27" s="20">
        <f>SUM(M27:P27)</f>
        <v>39423</v>
      </c>
      <c r="R27" s="20"/>
      <c r="S27" s="20"/>
      <c r="T27" s="20"/>
      <c r="U27" s="20"/>
      <c r="V27" s="20"/>
      <c r="W27" s="20"/>
    </row>
    <row r="28" spans="2:25" x14ac:dyDescent="0.2">
      <c r="B28" s="4"/>
      <c r="E28" s="12" t="s">
        <v>54</v>
      </c>
      <c r="G28" s="19">
        <f>K28*$G$85</f>
        <v>0</v>
      </c>
      <c r="H28" s="19">
        <f>K28*$H$85</f>
        <v>0</v>
      </c>
      <c r="I28" s="19">
        <f t="shared" si="5"/>
        <v>0</v>
      </c>
      <c r="J28" s="20"/>
      <c r="K28" s="19"/>
      <c r="L28" s="7"/>
      <c r="M28" s="19">
        <v>0</v>
      </c>
      <c r="N28" s="19">
        <v>0</v>
      </c>
      <c r="O28" s="19">
        <v>0</v>
      </c>
      <c r="P28" s="20">
        <v>0</v>
      </c>
      <c r="Q28" s="20">
        <f t="shared" si="6"/>
        <v>0</v>
      </c>
      <c r="R28" s="20"/>
      <c r="S28" s="20"/>
      <c r="T28" s="20"/>
      <c r="U28" s="20"/>
      <c r="V28" s="20"/>
      <c r="W28" s="20"/>
    </row>
    <row r="29" spans="2:25" x14ac:dyDescent="0.2">
      <c r="B29" s="4"/>
      <c r="E29" s="18" t="s">
        <v>55</v>
      </c>
      <c r="G29" s="19">
        <f>K29*$G$85</f>
        <v>3105000</v>
      </c>
      <c r="H29" s="19">
        <f>K29*$H$85</f>
        <v>690000</v>
      </c>
      <c r="I29" s="19">
        <f>K29*$I$85</f>
        <v>7705000</v>
      </c>
      <c r="J29" s="20"/>
      <c r="K29" s="19">
        <v>11500000</v>
      </c>
      <c r="L29" s="7"/>
      <c r="M29" s="19">
        <f t="shared" ref="M29:O30" si="7">G29</f>
        <v>3105000</v>
      </c>
      <c r="N29" s="19">
        <f t="shared" si="7"/>
        <v>690000</v>
      </c>
      <c r="O29" s="19">
        <f t="shared" si="7"/>
        <v>7705000</v>
      </c>
      <c r="P29" s="19">
        <f>J29</f>
        <v>0</v>
      </c>
      <c r="Q29" s="20">
        <f>SUM(M29:P29)</f>
        <v>11500000</v>
      </c>
      <c r="R29" s="20"/>
      <c r="S29" s="20"/>
      <c r="T29" s="20"/>
      <c r="U29" s="20"/>
      <c r="V29" s="20"/>
      <c r="W29" s="20"/>
    </row>
    <row r="30" spans="2:25" x14ac:dyDescent="0.2">
      <c r="B30" s="4"/>
      <c r="E30" s="43" t="s">
        <v>56</v>
      </c>
      <c r="G30" s="31">
        <f>K30*$G$85</f>
        <v>258660.00000000003</v>
      </c>
      <c r="H30" s="31">
        <f>K30*$H$85</f>
        <v>57480</v>
      </c>
      <c r="I30" s="31">
        <f t="shared" ref="I30" si="8">K30*$I$85</f>
        <v>641860</v>
      </c>
      <c r="J30" s="30"/>
      <c r="K30" s="31">
        <v>958000</v>
      </c>
      <c r="L30" s="7"/>
      <c r="M30" s="31">
        <f t="shared" si="7"/>
        <v>258660.00000000003</v>
      </c>
      <c r="N30" s="31">
        <f t="shared" si="7"/>
        <v>57480</v>
      </c>
      <c r="O30" s="31">
        <f t="shared" si="7"/>
        <v>641860</v>
      </c>
      <c r="P30" s="31">
        <f>J30</f>
        <v>0</v>
      </c>
      <c r="Q30" s="30">
        <f t="shared" si="6"/>
        <v>958000</v>
      </c>
      <c r="R30" s="44"/>
      <c r="S30" s="44"/>
      <c r="T30" s="44"/>
      <c r="U30" s="44"/>
      <c r="V30" s="44"/>
      <c r="W30" s="44"/>
    </row>
    <row r="31" spans="2:25" x14ac:dyDescent="0.2">
      <c r="B31" s="4"/>
      <c r="D31" s="4" t="s">
        <v>57</v>
      </c>
      <c r="G31" s="33">
        <f>SUM(G26:G30)</f>
        <v>3375549.18</v>
      </c>
      <c r="H31" s="33">
        <f>SUM(H26:H30)</f>
        <v>750122.04</v>
      </c>
      <c r="I31" s="33">
        <f>SUM(I26:I30)</f>
        <v>8376362.7800000003</v>
      </c>
      <c r="J31" s="33">
        <f>SUM(J26:J30)</f>
        <v>0</v>
      </c>
      <c r="K31" s="32">
        <f>SUM(G31:J31)</f>
        <v>12502034</v>
      </c>
      <c r="L31" s="7"/>
      <c r="M31" s="32">
        <f>SUM(M26:M30)</f>
        <v>3374304.21</v>
      </c>
      <c r="N31" s="32">
        <f>SUM(N26:N30)</f>
        <v>749845.38</v>
      </c>
      <c r="O31" s="32">
        <f>SUM(O26:O30)</f>
        <v>8373273.4100000001</v>
      </c>
      <c r="P31" s="33">
        <f>SUM(P26:P30)</f>
        <v>0</v>
      </c>
      <c r="Q31" s="33">
        <f t="shared" si="6"/>
        <v>12497423</v>
      </c>
      <c r="R31" s="33"/>
      <c r="S31" s="33"/>
      <c r="T31" s="33"/>
      <c r="U31" s="33"/>
      <c r="V31" s="33"/>
      <c r="W31" s="33"/>
    </row>
    <row r="32" spans="2:25" x14ac:dyDescent="0.2">
      <c r="B32" s="4"/>
      <c r="K32" s="12"/>
      <c r="L32" s="7"/>
    </row>
    <row r="33" spans="2:23" x14ac:dyDescent="0.2">
      <c r="B33" s="4" t="s">
        <v>58</v>
      </c>
      <c r="D33" s="4" t="s">
        <v>59</v>
      </c>
      <c r="E33" s="3" t="s">
        <v>60</v>
      </c>
      <c r="G33" s="19">
        <v>179889</v>
      </c>
      <c r="H33" s="19">
        <v>0</v>
      </c>
      <c r="I33" s="19">
        <v>0</v>
      </c>
      <c r="J33" s="19">
        <v>0</v>
      </c>
      <c r="K33" s="19">
        <f>SUM(G33:J33)</f>
        <v>179889</v>
      </c>
      <c r="L33" s="7"/>
      <c r="M33" s="20">
        <f t="shared" ref="M33:P34" si="9">G33</f>
        <v>179889</v>
      </c>
      <c r="N33" s="20">
        <f t="shared" si="9"/>
        <v>0</v>
      </c>
      <c r="O33" s="20">
        <f t="shared" si="9"/>
        <v>0</v>
      </c>
      <c r="P33" s="20">
        <f t="shared" si="9"/>
        <v>0</v>
      </c>
      <c r="Q33" s="20">
        <f>SUM(M33:P33)</f>
        <v>179889</v>
      </c>
      <c r="R33" s="20"/>
      <c r="S33" s="20"/>
      <c r="T33" s="20"/>
      <c r="U33" s="20"/>
      <c r="V33" s="20"/>
      <c r="W33" s="20"/>
    </row>
    <row r="34" spans="2:23" x14ac:dyDescent="0.2">
      <c r="B34" s="4" t="s">
        <v>61</v>
      </c>
      <c r="D34" s="4" t="s">
        <v>62</v>
      </c>
      <c r="E34" s="3" t="s">
        <v>63</v>
      </c>
      <c r="G34" s="19"/>
      <c r="H34" s="19">
        <v>0</v>
      </c>
      <c r="I34" s="19">
        <v>0</v>
      </c>
      <c r="J34" s="19">
        <v>0</v>
      </c>
      <c r="K34" s="19">
        <f>SUM(G34:J34)</f>
        <v>0</v>
      </c>
      <c r="L34" s="7"/>
      <c r="M34" s="20">
        <f t="shared" si="9"/>
        <v>0</v>
      </c>
      <c r="N34" s="20">
        <f t="shared" si="9"/>
        <v>0</v>
      </c>
      <c r="O34" s="20">
        <f t="shared" si="9"/>
        <v>0</v>
      </c>
      <c r="P34" s="20">
        <f t="shared" si="9"/>
        <v>0</v>
      </c>
      <c r="Q34" s="20">
        <f>SUM(M34:P34)</f>
        <v>0</v>
      </c>
      <c r="R34" s="20"/>
      <c r="S34" s="20"/>
      <c r="T34" s="20"/>
      <c r="U34" s="20"/>
      <c r="V34" s="20"/>
      <c r="W34" s="20"/>
    </row>
    <row r="35" spans="2:23" x14ac:dyDescent="0.2">
      <c r="D35" s="4"/>
      <c r="G35" s="12"/>
      <c r="H35" s="12"/>
      <c r="I35" s="12"/>
      <c r="J35" s="12"/>
      <c r="K35" s="12"/>
      <c r="L35" s="7"/>
      <c r="Q35" s="20"/>
      <c r="R35" s="20"/>
      <c r="S35" s="20"/>
      <c r="T35" s="20"/>
      <c r="U35" s="20"/>
      <c r="V35" s="20"/>
      <c r="W35" s="20"/>
    </row>
    <row r="36" spans="2:23" x14ac:dyDescent="0.2">
      <c r="D36" s="4" t="s">
        <v>64</v>
      </c>
      <c r="E36" s="3" t="s">
        <v>65</v>
      </c>
      <c r="G36" s="19">
        <v>226014</v>
      </c>
      <c r="H36" s="19"/>
      <c r="I36" s="19">
        <v>0</v>
      </c>
      <c r="J36" s="19">
        <v>0</v>
      </c>
      <c r="K36" s="19">
        <f t="shared" ref="K36:K41" si="10">SUM(G36:J36)</f>
        <v>226014</v>
      </c>
      <c r="L36" s="7"/>
      <c r="M36" s="20">
        <f t="shared" ref="M36:P41" si="11">G36</f>
        <v>226014</v>
      </c>
      <c r="N36" s="20">
        <f t="shared" si="11"/>
        <v>0</v>
      </c>
      <c r="O36" s="20">
        <f t="shared" si="11"/>
        <v>0</v>
      </c>
      <c r="P36" s="20">
        <f t="shared" si="11"/>
        <v>0</v>
      </c>
      <c r="Q36" s="20">
        <f t="shared" ref="Q36:Q41" si="12">SUM(M36:P36)</f>
        <v>226014</v>
      </c>
      <c r="R36" s="20"/>
      <c r="S36" s="20"/>
      <c r="T36" s="20"/>
      <c r="U36" s="20"/>
      <c r="V36" s="20"/>
      <c r="W36" s="20"/>
    </row>
    <row r="37" spans="2:23" x14ac:dyDescent="0.2">
      <c r="D37" s="4" t="s">
        <v>66</v>
      </c>
      <c r="E37" s="3" t="s">
        <v>67</v>
      </c>
      <c r="G37" s="19">
        <v>59891</v>
      </c>
      <c r="H37" s="19">
        <v>0</v>
      </c>
      <c r="I37" s="19">
        <v>0</v>
      </c>
      <c r="J37" s="19">
        <v>0</v>
      </c>
      <c r="K37" s="19">
        <f t="shared" si="10"/>
        <v>59891</v>
      </c>
      <c r="L37" s="7"/>
      <c r="M37" s="20">
        <f t="shared" si="11"/>
        <v>59891</v>
      </c>
      <c r="N37" s="20">
        <f t="shared" si="11"/>
        <v>0</v>
      </c>
      <c r="O37" s="20">
        <f t="shared" si="11"/>
        <v>0</v>
      </c>
      <c r="P37" s="20">
        <f t="shared" si="11"/>
        <v>0</v>
      </c>
      <c r="Q37" s="20">
        <f t="shared" si="12"/>
        <v>59891</v>
      </c>
      <c r="R37" s="20"/>
      <c r="S37" s="20"/>
      <c r="T37" s="20"/>
      <c r="U37" s="20"/>
      <c r="V37" s="20"/>
      <c r="W37" s="20"/>
    </row>
    <row r="38" spans="2:23" x14ac:dyDescent="0.2">
      <c r="D38" s="4"/>
      <c r="E38" s="3" t="s">
        <v>68</v>
      </c>
      <c r="G38" s="19">
        <v>111530</v>
      </c>
      <c r="H38" s="19">
        <v>0</v>
      </c>
      <c r="I38" s="19">
        <v>0</v>
      </c>
      <c r="J38" s="19">
        <v>0</v>
      </c>
      <c r="K38" s="19">
        <f t="shared" si="10"/>
        <v>111530</v>
      </c>
      <c r="L38" s="7"/>
      <c r="M38" s="20">
        <f t="shared" si="11"/>
        <v>111530</v>
      </c>
      <c r="N38" s="20">
        <f t="shared" si="11"/>
        <v>0</v>
      </c>
      <c r="O38" s="20">
        <f t="shared" si="11"/>
        <v>0</v>
      </c>
      <c r="P38" s="20">
        <f t="shared" si="11"/>
        <v>0</v>
      </c>
      <c r="Q38" s="20">
        <f t="shared" si="12"/>
        <v>111530</v>
      </c>
      <c r="R38" s="20"/>
      <c r="S38" s="20"/>
      <c r="T38" s="20"/>
      <c r="U38" s="20"/>
      <c r="V38" s="20"/>
      <c r="W38" s="20"/>
    </row>
    <row r="39" spans="2:23" x14ac:dyDescent="0.2">
      <c r="D39" s="4"/>
      <c r="E39" s="3" t="s">
        <v>69</v>
      </c>
      <c r="G39" s="19">
        <v>308895</v>
      </c>
      <c r="H39" s="19">
        <v>0</v>
      </c>
      <c r="I39" s="19"/>
      <c r="J39" s="19">
        <v>0</v>
      </c>
      <c r="K39" s="19">
        <f t="shared" si="10"/>
        <v>308895</v>
      </c>
      <c r="L39" s="7"/>
      <c r="M39" s="20">
        <f t="shared" si="11"/>
        <v>308895</v>
      </c>
      <c r="N39" s="20">
        <f t="shared" si="11"/>
        <v>0</v>
      </c>
      <c r="O39" s="20">
        <f t="shared" si="11"/>
        <v>0</v>
      </c>
      <c r="P39" s="20">
        <f t="shared" si="11"/>
        <v>0</v>
      </c>
      <c r="Q39" s="20">
        <f t="shared" si="12"/>
        <v>308895</v>
      </c>
      <c r="R39" s="20"/>
      <c r="S39" s="20"/>
      <c r="T39" s="20"/>
      <c r="U39" s="20"/>
      <c r="V39" s="20"/>
      <c r="W39" s="20"/>
    </row>
    <row r="40" spans="2:23" x14ac:dyDescent="0.2">
      <c r="D40" s="4"/>
      <c r="E40" s="3" t="s">
        <v>70</v>
      </c>
      <c r="G40" s="19">
        <v>54065</v>
      </c>
      <c r="H40" s="19">
        <v>0</v>
      </c>
      <c r="I40" s="19"/>
      <c r="J40" s="19">
        <v>0</v>
      </c>
      <c r="K40" s="19">
        <f t="shared" si="10"/>
        <v>54065</v>
      </c>
      <c r="L40" s="7"/>
      <c r="M40" s="20">
        <f t="shared" si="11"/>
        <v>54065</v>
      </c>
      <c r="N40" s="20">
        <f t="shared" si="11"/>
        <v>0</v>
      </c>
      <c r="O40" s="20">
        <f t="shared" si="11"/>
        <v>0</v>
      </c>
      <c r="P40" s="20">
        <f t="shared" si="11"/>
        <v>0</v>
      </c>
      <c r="Q40" s="20">
        <f t="shared" si="12"/>
        <v>54065</v>
      </c>
      <c r="R40" s="20"/>
      <c r="S40" s="20"/>
      <c r="T40" s="20"/>
      <c r="U40" s="20"/>
      <c r="V40" s="20"/>
      <c r="W40" s="20"/>
    </row>
    <row r="41" spans="2:23" x14ac:dyDescent="0.2">
      <c r="D41" s="4"/>
      <c r="E41" s="3" t="s">
        <v>71</v>
      </c>
      <c r="G41" s="19">
        <v>358702</v>
      </c>
      <c r="H41" s="19">
        <v>0</v>
      </c>
      <c r="I41" s="19"/>
      <c r="J41" s="19">
        <v>0</v>
      </c>
      <c r="K41" s="19">
        <f t="shared" si="10"/>
        <v>358702</v>
      </c>
      <c r="L41" s="7"/>
      <c r="M41" s="20">
        <f t="shared" si="11"/>
        <v>358702</v>
      </c>
      <c r="N41" s="20">
        <f t="shared" si="11"/>
        <v>0</v>
      </c>
      <c r="O41" s="20">
        <f t="shared" si="11"/>
        <v>0</v>
      </c>
      <c r="P41" s="20">
        <f t="shared" si="11"/>
        <v>0</v>
      </c>
      <c r="Q41" s="20">
        <f t="shared" si="12"/>
        <v>358702</v>
      </c>
      <c r="R41" s="20"/>
      <c r="S41" s="20"/>
      <c r="T41" s="20"/>
      <c r="U41" s="20"/>
      <c r="V41" s="20"/>
      <c r="W41" s="20"/>
    </row>
    <row r="42" spans="2:23" x14ac:dyDescent="0.2">
      <c r="D42" s="4"/>
      <c r="G42" s="12"/>
      <c r="H42" s="12"/>
      <c r="I42" s="12"/>
      <c r="J42" s="12"/>
      <c r="K42" s="12"/>
      <c r="L42" s="7"/>
      <c r="Q42" s="20"/>
      <c r="R42" s="20"/>
      <c r="S42" s="20"/>
      <c r="T42" s="20"/>
      <c r="U42" s="20"/>
      <c r="V42" s="20"/>
      <c r="W42" s="20"/>
    </row>
    <row r="43" spans="2:23" x14ac:dyDescent="0.2">
      <c r="D43" s="4" t="s">
        <v>72</v>
      </c>
      <c r="G43" s="19"/>
      <c r="H43" s="19">
        <f>H11</f>
        <v>0</v>
      </c>
      <c r="I43" s="19">
        <v>0</v>
      </c>
      <c r="J43" s="19">
        <v>0</v>
      </c>
      <c r="K43" s="19">
        <f>SUM(G43:J43)</f>
        <v>0</v>
      </c>
      <c r="L43" s="7"/>
      <c r="M43" s="20">
        <f>G43</f>
        <v>0</v>
      </c>
      <c r="N43" s="20">
        <f>H43</f>
        <v>0</v>
      </c>
      <c r="O43" s="20">
        <f>I43</f>
        <v>0</v>
      </c>
      <c r="P43" s="20">
        <f>J43</f>
        <v>0</v>
      </c>
      <c r="Q43" s="20">
        <f>SUM(M43:P43)</f>
        <v>0</v>
      </c>
      <c r="R43" s="20"/>
      <c r="S43" s="20"/>
      <c r="T43" s="20"/>
      <c r="U43" s="20"/>
      <c r="V43" s="20"/>
      <c r="W43" s="20"/>
    </row>
    <row r="44" spans="2:23" x14ac:dyDescent="0.2">
      <c r="D44" s="4"/>
      <c r="G44" s="12"/>
      <c r="H44" s="12"/>
      <c r="I44" s="12"/>
      <c r="J44" s="12"/>
      <c r="L44" s="7"/>
    </row>
    <row r="45" spans="2:23" x14ac:dyDescent="0.2">
      <c r="D45" s="4" t="s">
        <v>73</v>
      </c>
      <c r="G45" s="19"/>
      <c r="H45" s="19"/>
      <c r="I45" s="19">
        <v>0</v>
      </c>
      <c r="J45" s="19">
        <v>0</v>
      </c>
      <c r="K45" s="20">
        <f>SUM(G45:J45)</f>
        <v>0</v>
      </c>
      <c r="L45" s="7"/>
      <c r="M45" s="20">
        <f>G45</f>
        <v>0</v>
      </c>
      <c r="N45" s="20">
        <f>H45</f>
        <v>0</v>
      </c>
      <c r="O45" s="20">
        <f>I45</f>
        <v>0</v>
      </c>
      <c r="P45" s="20">
        <f>J45</f>
        <v>0</v>
      </c>
      <c r="Q45" s="20">
        <f>SUM(M45:P45)</f>
        <v>0</v>
      </c>
      <c r="R45" s="20"/>
      <c r="S45" s="20"/>
      <c r="T45" s="20"/>
      <c r="U45" s="20"/>
      <c r="V45" s="20"/>
      <c r="W45" s="20"/>
    </row>
    <row r="46" spans="2:23" x14ac:dyDescent="0.2">
      <c r="D46" s="4"/>
      <c r="G46" s="12"/>
      <c r="H46" s="12"/>
      <c r="I46" s="12"/>
      <c r="J46" s="12"/>
      <c r="L46" s="7"/>
    </row>
    <row r="47" spans="2:23" x14ac:dyDescent="0.2">
      <c r="D47" s="4" t="s">
        <v>74</v>
      </c>
      <c r="G47" s="19"/>
      <c r="H47" s="19"/>
      <c r="I47" s="19">
        <v>0</v>
      </c>
      <c r="J47" s="19">
        <v>0</v>
      </c>
      <c r="K47" s="20">
        <f>SUM(G47:J47)</f>
        <v>0</v>
      </c>
      <c r="L47" s="7"/>
      <c r="M47" s="20">
        <f>G47</f>
        <v>0</v>
      </c>
      <c r="N47" s="20">
        <f>H47</f>
        <v>0</v>
      </c>
      <c r="O47" s="20">
        <f>I47</f>
        <v>0</v>
      </c>
      <c r="P47" s="20">
        <f>J47</f>
        <v>0</v>
      </c>
      <c r="Q47" s="20">
        <f>SUM(M47:P47)</f>
        <v>0</v>
      </c>
      <c r="R47" s="20"/>
      <c r="S47" s="20"/>
      <c r="T47" s="20"/>
      <c r="U47" s="20"/>
      <c r="V47" s="20"/>
      <c r="W47" s="20"/>
    </row>
    <row r="48" spans="2:23" x14ac:dyDescent="0.2">
      <c r="D48" s="4"/>
      <c r="G48" s="12"/>
      <c r="H48" s="12"/>
      <c r="I48" s="12"/>
      <c r="J48" s="12"/>
      <c r="L48" s="7"/>
    </row>
    <row r="49" spans="2:23" x14ac:dyDescent="0.2">
      <c r="D49" s="4" t="s">
        <v>75</v>
      </c>
      <c r="G49" s="19"/>
      <c r="H49" s="19">
        <v>0</v>
      </c>
      <c r="I49" s="19">
        <v>0</v>
      </c>
      <c r="J49" s="19">
        <v>0</v>
      </c>
      <c r="K49" s="20">
        <f>SUM(G49:J49)</f>
        <v>0</v>
      </c>
      <c r="L49" s="7"/>
      <c r="M49" s="20">
        <f>G49</f>
        <v>0</v>
      </c>
      <c r="N49" s="20">
        <f>H49</f>
        <v>0</v>
      </c>
      <c r="O49" s="20">
        <f>I49</f>
        <v>0</v>
      </c>
      <c r="P49" s="20">
        <f>J49</f>
        <v>0</v>
      </c>
      <c r="Q49" s="20">
        <f>SUM(M49:P49)</f>
        <v>0</v>
      </c>
      <c r="R49" s="20"/>
      <c r="S49" s="20"/>
      <c r="T49" s="20"/>
      <c r="U49" s="20"/>
      <c r="V49" s="20"/>
      <c r="W49" s="20"/>
    </row>
    <row r="50" spans="2:23" x14ac:dyDescent="0.2">
      <c r="D50" s="4" t="s">
        <v>76</v>
      </c>
      <c r="G50" s="12"/>
      <c r="H50" s="12"/>
      <c r="I50" s="12"/>
      <c r="J50" s="12"/>
      <c r="L50" s="7"/>
    </row>
    <row r="51" spans="2:23" x14ac:dyDescent="0.2">
      <c r="D51" s="4"/>
      <c r="G51" s="12"/>
      <c r="H51" s="12"/>
      <c r="I51" s="12"/>
      <c r="J51" s="12"/>
      <c r="L51" s="7"/>
    </row>
    <row r="52" spans="2:23" x14ac:dyDescent="0.2">
      <c r="B52" s="4"/>
      <c r="D52" s="4" t="s">
        <v>71</v>
      </c>
      <c r="G52" s="31"/>
      <c r="H52" s="31">
        <v>0</v>
      </c>
      <c r="I52" s="31">
        <v>0</v>
      </c>
      <c r="J52" s="31">
        <v>0</v>
      </c>
      <c r="K52" s="31">
        <f>SUM(G52:J52)</f>
        <v>0</v>
      </c>
      <c r="L52" s="7"/>
      <c r="M52" s="30">
        <f>G52</f>
        <v>0</v>
      </c>
      <c r="N52" s="30">
        <f>H52</f>
        <v>0</v>
      </c>
      <c r="O52" s="30">
        <f>I52</f>
        <v>0</v>
      </c>
      <c r="P52" s="30">
        <f>J52</f>
        <v>0</v>
      </c>
      <c r="Q52" s="30">
        <f>SUM(M52:P52)</f>
        <v>0</v>
      </c>
      <c r="R52" s="44"/>
      <c r="S52" s="44"/>
      <c r="T52" s="44"/>
      <c r="U52" s="44"/>
      <c r="V52" s="44"/>
      <c r="W52" s="44"/>
    </row>
    <row r="53" spans="2:23" x14ac:dyDescent="0.2">
      <c r="D53" s="4" t="s">
        <v>77</v>
      </c>
      <c r="G53" s="33">
        <f>SUM(G33:G52)</f>
        <v>1298986</v>
      </c>
      <c r="H53" s="33">
        <f>SUM(H33:H52)</f>
        <v>0</v>
      </c>
      <c r="I53" s="33">
        <f>SUM(I33:I52)</f>
        <v>0</v>
      </c>
      <c r="J53" s="33">
        <f>SUM(J33:J52)</f>
        <v>0</v>
      </c>
      <c r="K53" s="33">
        <f>SUM(G53:J53)</f>
        <v>1298986</v>
      </c>
      <c r="L53" s="7"/>
      <c r="M53" s="33">
        <f>SUM(M33:M52)</f>
        <v>1298986</v>
      </c>
      <c r="N53" s="33">
        <f>SUM(N33:N52)</f>
        <v>0</v>
      </c>
      <c r="O53" s="33">
        <f>SUM(O33:O52)</f>
        <v>0</v>
      </c>
      <c r="P53" s="33">
        <f>SUM(P33:P52)</f>
        <v>0</v>
      </c>
      <c r="Q53" s="33">
        <f>SUM(M53:P53)</f>
        <v>1298986</v>
      </c>
      <c r="R53" s="33"/>
      <c r="S53" s="33"/>
      <c r="T53" s="33"/>
      <c r="U53" s="33"/>
      <c r="V53" s="33"/>
      <c r="W53" s="33"/>
    </row>
    <row r="54" spans="2:23" x14ac:dyDescent="0.2">
      <c r="B54" s="4"/>
      <c r="G54" s="20"/>
      <c r="L54" s="7"/>
    </row>
    <row r="55" spans="2:23" x14ac:dyDescent="0.2">
      <c r="B55" s="4" t="s">
        <v>78</v>
      </c>
      <c r="G55" s="20">
        <v>0</v>
      </c>
      <c r="H55" s="20">
        <v>0</v>
      </c>
      <c r="I55" s="20">
        <v>0</v>
      </c>
      <c r="J55" s="20">
        <v>0</v>
      </c>
      <c r="K55" s="20">
        <f>SUM(G55:J55)</f>
        <v>0</v>
      </c>
      <c r="L55" s="7"/>
      <c r="M55" s="20">
        <v>0</v>
      </c>
      <c r="N55" s="20">
        <v>0</v>
      </c>
      <c r="O55" s="20">
        <v>0</v>
      </c>
      <c r="P55" s="20">
        <v>0</v>
      </c>
      <c r="Q55" s="20">
        <f>SUM(M55:P55)</f>
        <v>0</v>
      </c>
      <c r="R55" s="20"/>
      <c r="S55" s="20"/>
      <c r="T55" s="20"/>
      <c r="U55" s="20"/>
      <c r="V55" s="20"/>
      <c r="W55" s="20"/>
    </row>
    <row r="56" spans="2:23" x14ac:dyDescent="0.2">
      <c r="B56" s="4" t="s">
        <v>79</v>
      </c>
      <c r="D56" s="20"/>
      <c r="L56" s="7"/>
    </row>
    <row r="57" spans="2:23" ht="13.5" thickBot="1" x14ac:dyDescent="0.25">
      <c r="K57" s="20"/>
      <c r="L57" s="7"/>
      <c r="Q57" s="45"/>
      <c r="R57" s="46"/>
      <c r="S57" s="46"/>
      <c r="T57" s="46"/>
      <c r="U57" s="46"/>
      <c r="V57" s="46"/>
      <c r="W57" s="46"/>
    </row>
    <row r="58" spans="2:23" x14ac:dyDescent="0.2">
      <c r="B58" s="4" t="s">
        <v>80</v>
      </c>
      <c r="E58" s="20"/>
      <c r="G58" s="47">
        <f>G21+G24+G31+G53+G55</f>
        <v>6148015.25</v>
      </c>
      <c r="H58" s="47">
        <f>H21+H24+H31+H53+H55</f>
        <v>1047219.5</v>
      </c>
      <c r="I58" s="47">
        <f>I21+I24+I31+I53+I55</f>
        <v>11158498.25</v>
      </c>
      <c r="J58" s="47">
        <f>J21+J24+J31+J53+J55</f>
        <v>0</v>
      </c>
      <c r="K58" s="47">
        <f>SUM(G58:J58)</f>
        <v>18353733</v>
      </c>
      <c r="L58" s="48"/>
      <c r="M58" s="47">
        <f>M21+M24+M31+M53+M55</f>
        <v>5724611.9818513505</v>
      </c>
      <c r="N58" s="47">
        <f>N21+N24+N31+N53+N55</f>
        <v>953129.88485585561</v>
      </c>
      <c r="O58" s="47">
        <f>O21+O24+O31+O53+O55</f>
        <v>10107830.880890388</v>
      </c>
      <c r="P58" s="47">
        <f>P21+P24+P31+P53+P55</f>
        <v>0</v>
      </c>
      <c r="Q58" s="47">
        <f>SUM(M58:P58)</f>
        <v>16785572.747597594</v>
      </c>
      <c r="R58" s="36"/>
      <c r="S58" s="36"/>
      <c r="T58" s="36"/>
      <c r="U58" s="36"/>
      <c r="V58" s="36"/>
      <c r="W58" s="36"/>
    </row>
    <row r="59" spans="2:23" x14ac:dyDescent="0.2">
      <c r="L59" s="7"/>
    </row>
    <row r="60" spans="2:23" x14ac:dyDescent="0.2">
      <c r="L60" s="7"/>
    </row>
    <row r="61" spans="2:23" ht="14.25" x14ac:dyDescent="0.2">
      <c r="B61" s="17" t="s">
        <v>81</v>
      </c>
      <c r="K61" s="12"/>
      <c r="L61" s="7"/>
    </row>
    <row r="62" spans="2:23" x14ac:dyDescent="0.2">
      <c r="D62" s="12" t="s">
        <v>83</v>
      </c>
      <c r="E62" s="43" t="s">
        <v>31</v>
      </c>
      <c r="G62" s="19">
        <f>K62*$G$85</f>
        <v>495450.00000000006</v>
      </c>
      <c r="H62" s="19">
        <f>K62*$H$85</f>
        <v>110100</v>
      </c>
      <c r="I62" s="19">
        <f>K62*$I$85</f>
        <v>1229450</v>
      </c>
      <c r="J62" s="19">
        <v>0</v>
      </c>
      <c r="K62" s="19">
        <v>1835000</v>
      </c>
      <c r="L62" s="7"/>
      <c r="M62" s="20">
        <f>$G$85*Q62</f>
        <v>317585.66400000005</v>
      </c>
      <c r="N62" s="20">
        <f>$H$85*Q62</f>
        <v>70574.592000000004</v>
      </c>
      <c r="O62" s="20">
        <f>$I$85*Q62</f>
        <v>788082.94400000013</v>
      </c>
      <c r="P62" s="19">
        <f t="shared" ref="P62:Q63" si="13">J62</f>
        <v>0</v>
      </c>
      <c r="Q62" s="19">
        <f>K62-((((51*124.2)*8)*13))</f>
        <v>1176243.2000000002</v>
      </c>
      <c r="R62" s="19"/>
      <c r="S62" s="19"/>
      <c r="T62" s="19"/>
      <c r="U62" s="19"/>
      <c r="V62" s="19"/>
      <c r="W62" s="19"/>
    </row>
    <row r="63" spans="2:23" ht="12.75" customHeight="1" x14ac:dyDescent="0.2">
      <c r="D63" s="12"/>
      <c r="E63" s="43" t="s">
        <v>33</v>
      </c>
      <c r="G63" s="20">
        <v>0</v>
      </c>
      <c r="H63" s="20">
        <v>0</v>
      </c>
      <c r="I63" s="20">
        <f>K63*$I$85</f>
        <v>0</v>
      </c>
      <c r="J63" s="51">
        <v>0</v>
      </c>
      <c r="K63" s="50"/>
      <c r="L63" s="7"/>
      <c r="M63" s="49">
        <f>G63</f>
        <v>0</v>
      </c>
      <c r="N63" s="49">
        <f>H63</f>
        <v>0</v>
      </c>
      <c r="O63" s="49">
        <f>I63</f>
        <v>0</v>
      </c>
      <c r="P63" s="50">
        <f t="shared" si="13"/>
        <v>0</v>
      </c>
      <c r="Q63" s="49">
        <f t="shared" si="13"/>
        <v>0</v>
      </c>
      <c r="R63" s="49"/>
      <c r="S63" s="49"/>
      <c r="T63" s="49"/>
      <c r="U63" s="49"/>
      <c r="V63" s="49"/>
      <c r="W63" s="49"/>
    </row>
    <row r="64" spans="2:23" ht="12.75" customHeight="1" x14ac:dyDescent="0.2">
      <c r="D64" s="12"/>
      <c r="E64" s="43"/>
      <c r="G64" s="20"/>
      <c r="H64" s="20"/>
      <c r="I64" s="20"/>
      <c r="J64" s="12"/>
      <c r="K64" s="12"/>
      <c r="L64" s="7"/>
      <c r="P64" s="12"/>
    </row>
    <row r="65" spans="1:25" x14ac:dyDescent="0.2">
      <c r="D65" s="12" t="s">
        <v>100</v>
      </c>
      <c r="E65" s="43" t="s">
        <v>31</v>
      </c>
      <c r="G65" s="20">
        <v>0</v>
      </c>
      <c r="H65" s="20">
        <v>0</v>
      </c>
      <c r="I65" s="20">
        <f>K65</f>
        <v>4250000</v>
      </c>
      <c r="J65" s="19">
        <v>0</v>
      </c>
      <c r="K65" s="19">
        <v>4250000</v>
      </c>
      <c r="L65" s="7"/>
      <c r="M65" s="20"/>
      <c r="N65" s="20"/>
      <c r="O65" s="20">
        <f>Q65</f>
        <v>4250000</v>
      </c>
      <c r="P65" s="19">
        <f t="shared" ref="P65" si="14">J65</f>
        <v>0</v>
      </c>
      <c r="Q65" s="19">
        <f>K65</f>
        <v>4250000</v>
      </c>
      <c r="R65" s="19"/>
      <c r="S65" s="19"/>
      <c r="T65" s="19"/>
      <c r="U65" s="19"/>
      <c r="V65" s="19"/>
      <c r="W65" s="19"/>
      <c r="Y65" s="5" t="s">
        <v>82</v>
      </c>
    </row>
    <row r="66" spans="1:25" x14ac:dyDescent="0.2">
      <c r="D66" s="12"/>
      <c r="E66" s="43" t="s">
        <v>33</v>
      </c>
      <c r="G66" s="49">
        <v>0</v>
      </c>
      <c r="H66" s="49">
        <v>0</v>
      </c>
      <c r="I66" s="49">
        <f>K66</f>
        <v>0</v>
      </c>
      <c r="J66" s="50">
        <v>0</v>
      </c>
      <c r="K66" s="50"/>
      <c r="L66" s="7"/>
      <c r="M66" s="49">
        <f>G66</f>
        <v>0</v>
      </c>
      <c r="N66" s="49">
        <f>H66</f>
        <v>0</v>
      </c>
      <c r="O66" s="49">
        <f>I66</f>
        <v>0</v>
      </c>
      <c r="P66" s="50">
        <f>J66</f>
        <v>0</v>
      </c>
      <c r="Q66" s="49">
        <f>K66</f>
        <v>0</v>
      </c>
      <c r="R66" s="49"/>
      <c r="S66" s="49"/>
      <c r="T66" s="49"/>
      <c r="U66" s="49"/>
      <c r="V66" s="49"/>
      <c r="W66" s="49"/>
      <c r="Y66" s="40" t="e">
        <f>#REF!-(327*25.09*8)</f>
        <v>#REF!</v>
      </c>
    </row>
    <row r="67" spans="1:25" ht="12.75" customHeight="1" x14ac:dyDescent="0.2">
      <c r="D67" s="12"/>
      <c r="E67" s="43"/>
      <c r="G67" s="20"/>
      <c r="H67" s="20"/>
      <c r="I67" s="20"/>
      <c r="J67" s="12"/>
      <c r="K67" s="12"/>
      <c r="L67" s="7"/>
      <c r="P67" s="12"/>
    </row>
    <row r="68" spans="1:25" x14ac:dyDescent="0.2">
      <c r="D68" s="12" t="s">
        <v>101</v>
      </c>
      <c r="E68" s="43" t="s">
        <v>31</v>
      </c>
      <c r="G68" s="19">
        <f>K68*$G$85</f>
        <v>9450000</v>
      </c>
      <c r="H68" s="19">
        <f>K68*$H$85</f>
        <v>2100000</v>
      </c>
      <c r="I68" s="19">
        <f>K68*$I$85</f>
        <v>23450000</v>
      </c>
      <c r="J68" s="19">
        <v>0</v>
      </c>
      <c r="K68" s="19">
        <v>35000000</v>
      </c>
      <c r="L68" s="7"/>
      <c r="M68" s="20">
        <f>$G$85*Q68</f>
        <v>9450000</v>
      </c>
      <c r="N68" s="20">
        <f>$H$85*Q68</f>
        <v>2100000</v>
      </c>
      <c r="O68" s="20">
        <f>$I$85*Q68</f>
        <v>23450000</v>
      </c>
      <c r="P68" s="19">
        <f t="shared" ref="P68" si="15">J68</f>
        <v>0</v>
      </c>
      <c r="Q68" s="19">
        <f>K68</f>
        <v>35000000</v>
      </c>
      <c r="R68" s="19"/>
      <c r="S68" s="19"/>
      <c r="T68" s="19"/>
      <c r="U68" s="19"/>
      <c r="V68" s="19"/>
      <c r="W68" s="19"/>
    </row>
    <row r="69" spans="1:25" x14ac:dyDescent="0.2">
      <c r="D69" s="12"/>
      <c r="E69" s="43" t="s">
        <v>33</v>
      </c>
      <c r="G69" s="20"/>
      <c r="H69" s="20"/>
      <c r="I69" s="20">
        <f>K69*$I$85</f>
        <v>0</v>
      </c>
      <c r="J69" s="50">
        <v>0</v>
      </c>
      <c r="K69" s="50"/>
      <c r="L69" s="7"/>
      <c r="M69" s="49">
        <f>G69</f>
        <v>0</v>
      </c>
      <c r="N69" s="49">
        <f>H69</f>
        <v>0</v>
      </c>
      <c r="O69" s="49">
        <f>I69</f>
        <v>0</v>
      </c>
      <c r="P69" s="50">
        <f>J69</f>
        <v>0</v>
      </c>
      <c r="Q69" s="49">
        <f>K69</f>
        <v>0</v>
      </c>
      <c r="R69" s="49"/>
      <c r="S69" s="49"/>
      <c r="T69" s="49"/>
      <c r="U69" s="49"/>
      <c r="V69" s="49"/>
      <c r="W69" s="49"/>
    </row>
    <row r="70" spans="1:25" s="5" customFormat="1" ht="13.5" thickBot="1" x14ac:dyDescent="0.25">
      <c r="A70" s="3"/>
      <c r="B70" s="3"/>
      <c r="C70" s="3"/>
      <c r="D70" s="12"/>
      <c r="E70" s="3"/>
      <c r="F70" s="3"/>
      <c r="G70" s="3"/>
      <c r="H70" s="3"/>
      <c r="I70" s="3"/>
      <c r="J70" s="12"/>
      <c r="K70" s="3"/>
      <c r="L70" s="7"/>
      <c r="M70" s="3"/>
      <c r="N70" s="3"/>
      <c r="O70" s="3"/>
      <c r="P70" s="3"/>
      <c r="Q70" s="3"/>
      <c r="R70" s="3"/>
      <c r="S70" s="3"/>
      <c r="T70" s="3"/>
      <c r="U70" s="3"/>
      <c r="V70" s="3"/>
      <c r="W70" s="3"/>
      <c r="X70" s="52"/>
    </row>
    <row r="71" spans="1:25" s="5" customFormat="1" ht="13.5" thickBot="1" x14ac:dyDescent="0.25">
      <c r="A71" s="3"/>
      <c r="B71" s="4" t="s">
        <v>85</v>
      </c>
      <c r="C71" s="3"/>
      <c r="D71" s="3"/>
      <c r="E71" s="43" t="s">
        <v>31</v>
      </c>
      <c r="F71" s="3"/>
      <c r="G71" s="47">
        <f>G62+G65+G68</f>
        <v>9945450</v>
      </c>
      <c r="H71" s="47">
        <f t="shared" ref="H71:Q72" si="16">H62+H65+H68</f>
        <v>2210100</v>
      </c>
      <c r="I71" s="47">
        <f t="shared" si="16"/>
        <v>28929450</v>
      </c>
      <c r="J71" s="47">
        <f t="shared" si="16"/>
        <v>0</v>
      </c>
      <c r="K71" s="47">
        <f t="shared" si="16"/>
        <v>41085000</v>
      </c>
      <c r="L71" s="7"/>
      <c r="M71" s="47">
        <f>M62+M65+M68</f>
        <v>9767585.6640000008</v>
      </c>
      <c r="N71" s="47">
        <f t="shared" si="16"/>
        <v>2170574.5920000002</v>
      </c>
      <c r="O71" s="47">
        <f t="shared" si="16"/>
        <v>28488082.943999998</v>
      </c>
      <c r="P71" s="47">
        <f t="shared" si="16"/>
        <v>0</v>
      </c>
      <c r="Q71" s="47">
        <f t="shared" si="16"/>
        <v>40426243.200000003</v>
      </c>
      <c r="R71" s="36"/>
      <c r="S71" s="36"/>
      <c r="T71" s="36"/>
      <c r="U71" s="36"/>
      <c r="V71" s="36"/>
      <c r="W71" s="36"/>
      <c r="X71" s="46"/>
    </row>
    <row r="72" spans="1:25" s="5" customFormat="1" x14ac:dyDescent="0.2">
      <c r="A72" s="3"/>
      <c r="B72" s="4"/>
      <c r="C72" s="3"/>
      <c r="D72" s="3"/>
      <c r="E72" s="43" t="s">
        <v>33</v>
      </c>
      <c r="F72" s="3"/>
      <c r="G72" s="109">
        <f>G63+G66+G69</f>
        <v>0</v>
      </c>
      <c r="H72" s="109">
        <f>H63+H66+H69</f>
        <v>0</v>
      </c>
      <c r="I72" s="109">
        <f t="shared" si="16"/>
        <v>0</v>
      </c>
      <c r="J72" s="109">
        <f t="shared" si="16"/>
        <v>0</v>
      </c>
      <c r="K72" s="109">
        <f t="shared" si="16"/>
        <v>0</v>
      </c>
      <c r="L72" s="7"/>
      <c r="M72" s="109">
        <f t="shared" si="16"/>
        <v>0</v>
      </c>
      <c r="N72" s="109">
        <f t="shared" si="16"/>
        <v>0</v>
      </c>
      <c r="O72" s="109">
        <f t="shared" si="16"/>
        <v>0</v>
      </c>
      <c r="P72" s="109">
        <f t="shared" si="16"/>
        <v>0</v>
      </c>
      <c r="Q72" s="109">
        <f t="shared" si="16"/>
        <v>0</v>
      </c>
      <c r="R72" s="53"/>
      <c r="S72" s="53"/>
      <c r="T72" s="53"/>
      <c r="U72" s="53"/>
      <c r="V72" s="53"/>
      <c r="W72" s="53"/>
      <c r="X72" s="3"/>
    </row>
    <row r="73" spans="1:25" s="5" customFormat="1" x14ac:dyDescent="0.2">
      <c r="A73" s="3"/>
      <c r="B73" s="3"/>
      <c r="C73" s="3"/>
      <c r="D73" s="3"/>
      <c r="E73" s="3"/>
      <c r="F73" s="3"/>
      <c r="G73" s="3"/>
      <c r="H73" s="3" t="s">
        <v>102</v>
      </c>
      <c r="I73" s="3"/>
      <c r="J73" s="3"/>
      <c r="K73" s="20"/>
      <c r="L73" s="7"/>
      <c r="M73" s="3"/>
      <c r="N73" s="3"/>
      <c r="O73" s="3"/>
      <c r="P73" s="3"/>
      <c r="Q73" s="3"/>
      <c r="R73" s="3"/>
      <c r="S73" s="3"/>
      <c r="T73" s="3"/>
      <c r="U73" s="3"/>
      <c r="V73" s="3"/>
      <c r="W73" s="3"/>
      <c r="X73" s="20"/>
    </row>
    <row r="74" spans="1:25" s="5" customFormat="1" ht="13.5" thickBot="1" x14ac:dyDescent="0.25">
      <c r="A74" s="3"/>
      <c r="B74" s="3"/>
      <c r="C74" s="3"/>
      <c r="D74" s="3"/>
      <c r="E74" s="3"/>
      <c r="F74" s="3"/>
      <c r="G74" s="3"/>
      <c r="H74" s="3"/>
      <c r="I74" s="3"/>
      <c r="J74" s="3"/>
      <c r="K74" s="3"/>
      <c r="L74" s="7"/>
      <c r="M74" s="3"/>
      <c r="N74" s="3"/>
      <c r="O74" s="3"/>
      <c r="P74" s="3"/>
      <c r="Q74" s="3"/>
      <c r="R74" s="3"/>
      <c r="S74" s="3"/>
      <c r="T74" s="3"/>
      <c r="U74" s="3"/>
      <c r="V74" s="3"/>
      <c r="W74" s="3"/>
      <c r="X74" s="3"/>
    </row>
    <row r="75" spans="1:25" s="5" customFormat="1" ht="15" thickBot="1" x14ac:dyDescent="0.25">
      <c r="A75" s="3"/>
      <c r="B75" s="17" t="s">
        <v>86</v>
      </c>
      <c r="C75" s="3"/>
      <c r="D75" s="3"/>
      <c r="E75" s="3"/>
      <c r="F75" s="3"/>
      <c r="G75" s="54">
        <f t="shared" ref="G75:Q75" si="17">G58+G71</f>
        <v>16093465.25</v>
      </c>
      <c r="H75" s="54">
        <f t="shared" si="17"/>
        <v>3257319.5</v>
      </c>
      <c r="I75" s="54">
        <f t="shared" si="17"/>
        <v>40087948.25</v>
      </c>
      <c r="J75" s="54">
        <f t="shared" si="17"/>
        <v>0</v>
      </c>
      <c r="K75" s="54">
        <f t="shared" si="17"/>
        <v>59438733</v>
      </c>
      <c r="L75" s="55">
        <f t="shared" si="17"/>
        <v>0</v>
      </c>
      <c r="M75" s="54">
        <f t="shared" si="17"/>
        <v>15492197.645851351</v>
      </c>
      <c r="N75" s="54">
        <f t="shared" si="17"/>
        <v>3123704.4768558559</v>
      </c>
      <c r="O75" s="56">
        <f t="shared" si="17"/>
        <v>38595913.82489039</v>
      </c>
      <c r="P75" s="54">
        <f t="shared" si="17"/>
        <v>0</v>
      </c>
      <c r="Q75" s="54">
        <f t="shared" si="17"/>
        <v>57211815.947597593</v>
      </c>
      <c r="R75" s="36"/>
      <c r="S75" s="36"/>
      <c r="T75" s="36"/>
      <c r="U75" s="36"/>
      <c r="V75" s="36"/>
      <c r="W75" s="36"/>
      <c r="X75" s="3"/>
    </row>
    <row r="76" spans="1:25" s="5" customFormat="1" ht="13.5" thickTop="1" x14ac:dyDescent="0.2">
      <c r="A76" s="3"/>
      <c r="B76" s="3"/>
      <c r="C76" s="3"/>
      <c r="D76" s="3"/>
      <c r="E76" s="3"/>
      <c r="F76" s="3"/>
      <c r="G76" s="3"/>
      <c r="H76" s="3"/>
      <c r="I76" s="57"/>
      <c r="J76" s="3"/>
      <c r="K76" s="3"/>
      <c r="L76" s="7"/>
      <c r="M76" s="3"/>
      <c r="N76" s="3"/>
      <c r="O76" s="58"/>
      <c r="P76" s="3"/>
      <c r="Q76" s="3"/>
      <c r="R76" s="3"/>
      <c r="S76" s="3"/>
      <c r="T76" s="3"/>
      <c r="U76" s="3"/>
      <c r="V76" s="3"/>
      <c r="W76" s="3"/>
      <c r="X76" s="3"/>
    </row>
    <row r="77" spans="1:25" x14ac:dyDescent="0.2">
      <c r="I77" s="57"/>
      <c r="K77" s="20"/>
      <c r="L77" s="7"/>
      <c r="O77" s="58"/>
    </row>
    <row r="78" spans="1:25" x14ac:dyDescent="0.2">
      <c r="G78" s="28"/>
      <c r="H78" s="28"/>
      <c r="I78" s="28"/>
      <c r="J78" s="20"/>
      <c r="K78" s="20"/>
      <c r="L78" s="7"/>
      <c r="O78" s="58"/>
    </row>
    <row r="79" spans="1:25" x14ac:dyDescent="0.2">
      <c r="G79" s="57"/>
      <c r="H79" s="57"/>
      <c r="I79" s="57"/>
      <c r="K79" s="28"/>
      <c r="L79" s="7"/>
      <c r="O79" s="59"/>
    </row>
    <row r="80" spans="1:25" x14ac:dyDescent="0.2">
      <c r="G80" s="60"/>
      <c r="H80" s="60"/>
      <c r="I80" s="60"/>
      <c r="K80" s="20"/>
      <c r="L80" s="7"/>
      <c r="O80" s="58"/>
    </row>
    <row r="81" spans="5:25" x14ac:dyDescent="0.2">
      <c r="G81" s="57"/>
      <c r="H81" s="57"/>
      <c r="I81" s="57"/>
      <c r="J81" s="20"/>
      <c r="K81" s="20"/>
      <c r="L81" s="7"/>
      <c r="M81" s="61"/>
      <c r="N81" s="61"/>
      <c r="O81" s="62"/>
      <c r="P81" s="61"/>
      <c r="Q81" s="61"/>
      <c r="R81" s="61"/>
      <c r="S81" s="61"/>
      <c r="T81" s="61"/>
      <c r="U81" s="61"/>
    </row>
    <row r="82" spans="5:25" x14ac:dyDescent="0.2">
      <c r="G82" s="57"/>
      <c r="H82" s="57"/>
      <c r="I82" s="57"/>
      <c r="K82" s="20"/>
      <c r="L82" s="7"/>
      <c r="M82" s="61"/>
      <c r="N82" s="61"/>
      <c r="O82" s="62"/>
      <c r="P82" s="61"/>
      <c r="Q82" s="61"/>
      <c r="R82" s="61"/>
      <c r="S82" s="61"/>
      <c r="T82" s="61"/>
      <c r="U82" s="61"/>
    </row>
    <row r="83" spans="5:25" x14ac:dyDescent="0.2">
      <c r="G83" s="63"/>
      <c r="I83" s="57"/>
      <c r="L83" s="7"/>
      <c r="M83" s="61"/>
      <c r="N83" s="61"/>
      <c r="O83" s="62"/>
      <c r="P83" s="61"/>
      <c r="Q83" s="61"/>
      <c r="R83" s="61"/>
      <c r="S83" s="61"/>
      <c r="T83" s="61"/>
      <c r="U83" s="61"/>
    </row>
    <row r="84" spans="5:25" ht="13.5" thickBot="1" x14ac:dyDescent="0.25">
      <c r="L84" s="7"/>
      <c r="M84" s="61"/>
      <c r="N84" s="61"/>
      <c r="O84" s="61"/>
      <c r="P84" s="61"/>
      <c r="Q84" s="61"/>
      <c r="R84" s="61"/>
      <c r="S84" s="61"/>
      <c r="T84" s="61"/>
      <c r="U84" s="61"/>
    </row>
    <row r="85" spans="5:25" x14ac:dyDescent="0.2">
      <c r="E85" s="64"/>
      <c r="F85" s="65"/>
      <c r="G85" s="66">
        <v>0.27</v>
      </c>
      <c r="H85" s="66">
        <v>0.06</v>
      </c>
      <c r="I85" s="66">
        <v>0.67</v>
      </c>
      <c r="J85" s="65"/>
      <c r="K85" s="106">
        <v>59438733</v>
      </c>
      <c r="L85" s="7"/>
      <c r="M85" s="67"/>
      <c r="N85" s="68"/>
      <c r="O85" s="68"/>
      <c r="P85" s="68"/>
      <c r="Q85" s="69"/>
      <c r="R85" s="26"/>
      <c r="S85" s="26"/>
      <c r="T85" s="26"/>
      <c r="U85" s="26"/>
    </row>
    <row r="86" spans="5:25" x14ac:dyDescent="0.2">
      <c r="E86" s="70"/>
      <c r="F86" s="52"/>
      <c r="G86" s="52"/>
      <c r="H86" s="52"/>
      <c r="I86" s="52"/>
      <c r="J86" s="52"/>
      <c r="K86" s="71"/>
      <c r="L86" s="7"/>
      <c r="M86" s="72"/>
      <c r="N86" s="26"/>
      <c r="O86" s="26"/>
      <c r="P86" s="26"/>
      <c r="Q86" s="26"/>
      <c r="R86" s="26"/>
      <c r="S86" s="26"/>
      <c r="T86" s="26"/>
      <c r="U86" s="26"/>
    </row>
    <row r="87" spans="5:25" x14ac:dyDescent="0.2">
      <c r="E87" s="105" t="s">
        <v>99</v>
      </c>
      <c r="F87" s="52"/>
      <c r="G87" s="52"/>
      <c r="H87" s="52"/>
      <c r="I87" s="52"/>
      <c r="J87" s="52"/>
      <c r="K87" s="73">
        <f>K85</f>
        <v>59438733</v>
      </c>
      <c r="L87" s="7"/>
      <c r="M87" s="74"/>
      <c r="N87" s="69"/>
      <c r="O87" s="69"/>
      <c r="P87" s="69"/>
      <c r="Q87" s="69"/>
      <c r="R87" s="26"/>
      <c r="S87" s="26"/>
      <c r="T87" s="26"/>
      <c r="U87" s="26"/>
    </row>
    <row r="88" spans="5:25" x14ac:dyDescent="0.2">
      <c r="E88" s="70" t="s">
        <v>88</v>
      </c>
      <c r="F88" s="52"/>
      <c r="G88" s="52"/>
      <c r="H88" s="52"/>
      <c r="I88" s="52"/>
      <c r="J88" s="52"/>
      <c r="K88" s="73">
        <v>0</v>
      </c>
      <c r="L88" s="7"/>
      <c r="M88" s="61"/>
      <c r="N88" s="26"/>
      <c r="O88" s="26"/>
      <c r="P88" s="26"/>
      <c r="Q88" s="26"/>
      <c r="R88" s="26"/>
      <c r="S88" s="26"/>
      <c r="T88" s="26"/>
      <c r="U88" s="26"/>
    </row>
    <row r="89" spans="5:25" x14ac:dyDescent="0.2">
      <c r="E89" s="70"/>
      <c r="F89" s="52"/>
      <c r="G89" s="52"/>
      <c r="H89" s="52"/>
      <c r="I89" s="52"/>
      <c r="J89" s="52"/>
      <c r="K89" s="73"/>
      <c r="L89" s="7"/>
      <c r="M89" s="74"/>
      <c r="N89" s="26"/>
      <c r="O89" s="26"/>
      <c r="P89" s="26"/>
      <c r="Q89" s="26"/>
      <c r="R89" s="26"/>
      <c r="S89" s="26"/>
      <c r="T89" s="26"/>
      <c r="U89" s="26"/>
    </row>
    <row r="90" spans="5:25" x14ac:dyDescent="0.2">
      <c r="E90" s="70" t="s">
        <v>89</v>
      </c>
      <c r="F90" s="52"/>
      <c r="G90" s="52"/>
      <c r="H90" s="52"/>
      <c r="I90" s="52"/>
      <c r="J90" s="52"/>
      <c r="K90" s="75">
        <f>SUM(K87:K89)</f>
        <v>59438733</v>
      </c>
      <c r="L90" s="7"/>
      <c r="M90" s="74"/>
      <c r="N90" s="26"/>
      <c r="O90" s="26"/>
      <c r="P90" s="26"/>
      <c r="Q90" s="26"/>
      <c r="R90" s="26"/>
      <c r="S90" s="26"/>
      <c r="T90" s="26"/>
      <c r="U90" s="26"/>
    </row>
    <row r="91" spans="5:25" x14ac:dyDescent="0.2">
      <c r="E91" s="70" t="s">
        <v>103</v>
      </c>
      <c r="F91" s="52"/>
      <c r="G91" s="52"/>
      <c r="H91" s="52"/>
      <c r="I91" s="52"/>
      <c r="J91" s="52"/>
      <c r="K91" s="73">
        <f>K65</f>
        <v>4250000</v>
      </c>
      <c r="L91" s="7"/>
      <c r="M91" s="74"/>
      <c r="N91" s="26"/>
      <c r="O91" s="76"/>
      <c r="P91" s="76"/>
      <c r="Q91" s="69"/>
      <c r="R91" s="26"/>
      <c r="S91" s="26"/>
      <c r="T91" s="26"/>
      <c r="U91" s="26"/>
    </row>
    <row r="92" spans="5:25" x14ac:dyDescent="0.2">
      <c r="E92" s="70" t="s">
        <v>91</v>
      </c>
      <c r="F92" s="52"/>
      <c r="G92" s="52"/>
      <c r="H92" s="52"/>
      <c r="I92" s="52"/>
      <c r="J92" s="52"/>
      <c r="K92" s="73">
        <v>1298986</v>
      </c>
      <c r="L92" s="7"/>
      <c r="M92" s="74"/>
      <c r="N92" s="111"/>
      <c r="O92" s="76"/>
      <c r="P92" s="76"/>
      <c r="Q92" s="69"/>
      <c r="R92" s="26"/>
      <c r="S92" s="26"/>
      <c r="T92" s="26"/>
      <c r="U92" s="26"/>
    </row>
    <row r="93" spans="5:25" x14ac:dyDescent="0.2">
      <c r="E93" s="70"/>
      <c r="F93" s="52"/>
      <c r="G93" s="52"/>
      <c r="H93" s="52"/>
      <c r="I93" s="52"/>
      <c r="J93" s="52"/>
      <c r="K93" s="73"/>
      <c r="L93" s="7"/>
      <c r="M93" s="74"/>
      <c r="N93" s="26"/>
      <c r="O93" s="76"/>
      <c r="P93" s="76"/>
      <c r="Q93" s="69"/>
      <c r="R93" s="26"/>
      <c r="S93" s="26"/>
      <c r="T93" s="26"/>
      <c r="U93" s="26"/>
    </row>
    <row r="94" spans="5:25" ht="13.5" thickBot="1" x14ac:dyDescent="0.25">
      <c r="E94" s="70" t="s">
        <v>92</v>
      </c>
      <c r="F94" s="52"/>
      <c r="G94" s="52"/>
      <c r="H94" s="52"/>
      <c r="I94" s="52"/>
      <c r="J94" s="52"/>
      <c r="K94" s="77">
        <f>K90-K91-K92-K93</f>
        <v>53889747</v>
      </c>
      <c r="L94" s="7"/>
      <c r="M94" s="74"/>
      <c r="N94" s="26"/>
      <c r="O94" s="26"/>
      <c r="P94" s="26"/>
      <c r="Q94" s="26"/>
      <c r="R94" s="26"/>
      <c r="S94" s="26"/>
      <c r="T94" s="26"/>
      <c r="U94" s="26"/>
    </row>
    <row r="95" spans="5:25" ht="13.5" thickTop="1" x14ac:dyDescent="0.2">
      <c r="E95" s="70"/>
      <c r="F95" s="52"/>
      <c r="G95" s="52"/>
      <c r="H95" s="52"/>
      <c r="I95" s="52"/>
      <c r="J95" s="78" t="s">
        <v>93</v>
      </c>
      <c r="K95" s="73"/>
      <c r="L95" s="7"/>
      <c r="M95" s="74"/>
      <c r="N95" s="26"/>
      <c r="O95" s="26"/>
      <c r="P95" s="26"/>
      <c r="Q95" s="69"/>
      <c r="R95" s="26"/>
      <c r="S95" s="26"/>
      <c r="T95" s="26"/>
      <c r="U95" s="26"/>
    </row>
    <row r="96" spans="5:25" x14ac:dyDescent="0.2">
      <c r="E96" s="79" t="s">
        <v>104</v>
      </c>
      <c r="F96" s="52"/>
      <c r="G96" s="80">
        <f>G75</f>
        <v>16093465.25</v>
      </c>
      <c r="H96" s="80">
        <f>H75</f>
        <v>3257319.5</v>
      </c>
      <c r="I96" s="80">
        <f>I75</f>
        <v>40087948.25</v>
      </c>
      <c r="J96" s="80"/>
      <c r="K96" s="73"/>
      <c r="L96" s="7"/>
      <c r="M96" s="74"/>
      <c r="N96" s="26"/>
      <c r="O96" s="26"/>
      <c r="P96" s="26"/>
      <c r="Q96" s="26"/>
      <c r="R96" s="26"/>
      <c r="S96" s="26"/>
      <c r="T96" s="26"/>
      <c r="U96" s="26">
        <v>0</v>
      </c>
      <c r="Y96" s="5">
        <v>900323.36</v>
      </c>
    </row>
    <row r="97" spans="5:21" x14ac:dyDescent="0.2">
      <c r="E97" s="70" t="s">
        <v>94</v>
      </c>
      <c r="F97" s="52"/>
      <c r="G97" s="81">
        <v>0</v>
      </c>
      <c r="H97" s="82">
        <v>0</v>
      </c>
      <c r="I97" s="82">
        <v>0</v>
      </c>
      <c r="K97" s="71"/>
      <c r="L97" s="7"/>
      <c r="M97" s="61"/>
      <c r="N97" s="26"/>
      <c r="O97" s="26"/>
      <c r="P97" s="26"/>
      <c r="Q97" s="26"/>
      <c r="R97" s="26"/>
      <c r="S97" s="26"/>
      <c r="T97" s="26"/>
      <c r="U97" s="26"/>
    </row>
    <row r="98" spans="5:21" ht="13.5" thickBot="1" x14ac:dyDescent="0.25">
      <c r="E98" s="70" t="s">
        <v>95</v>
      </c>
      <c r="F98" s="52"/>
      <c r="G98" s="83">
        <f>G96+G97</f>
        <v>16093465.25</v>
      </c>
      <c r="H98" s="83">
        <f t="shared" ref="H98" si="18">H96+H97</f>
        <v>3257319.5</v>
      </c>
      <c r="I98" s="83">
        <f>I96+I97</f>
        <v>40087948.25</v>
      </c>
      <c r="J98" s="84"/>
      <c r="K98" s="73"/>
      <c r="L98" s="7"/>
      <c r="M98" s="61"/>
      <c r="N98" s="26"/>
      <c r="O98" s="26"/>
      <c r="P98" s="24"/>
      <c r="Q98" s="26"/>
      <c r="R98" s="26"/>
      <c r="S98" s="26"/>
      <c r="T98" s="26"/>
      <c r="U98" s="26"/>
    </row>
    <row r="99" spans="5:21" ht="14.25" thickTop="1" thickBot="1" x14ac:dyDescent="0.25">
      <c r="E99" s="70" t="s">
        <v>96</v>
      </c>
      <c r="F99" s="52"/>
      <c r="G99" s="85">
        <v>0.27</v>
      </c>
      <c r="H99" s="85">
        <v>0.06</v>
      </c>
      <c r="I99" s="85">
        <v>0.67</v>
      </c>
      <c r="J99" s="86"/>
      <c r="K99" s="73"/>
      <c r="L99" s="7"/>
      <c r="M99" s="61"/>
      <c r="N99" s="26"/>
      <c r="O99" s="26"/>
      <c r="P99" s="26"/>
      <c r="Q99" s="26"/>
      <c r="R99" s="26"/>
      <c r="S99" s="26"/>
      <c r="T99" s="26"/>
      <c r="U99" s="26"/>
    </row>
    <row r="100" spans="5:21" ht="14.25" thickTop="1" thickBot="1" x14ac:dyDescent="0.25">
      <c r="E100" s="87"/>
      <c r="F100" s="88"/>
      <c r="G100" s="89" t="s">
        <v>97</v>
      </c>
      <c r="H100" s="89" t="s">
        <v>98</v>
      </c>
      <c r="I100" s="89" t="s">
        <v>6</v>
      </c>
      <c r="J100" s="88"/>
      <c r="K100" s="90"/>
      <c r="L100" s="7"/>
      <c r="M100" s="61"/>
      <c r="N100" s="91"/>
      <c r="O100" s="91"/>
      <c r="P100" s="91"/>
      <c r="Q100" s="26"/>
      <c r="R100" s="26"/>
      <c r="S100" s="26"/>
      <c r="T100" s="26"/>
      <c r="U100" s="26"/>
    </row>
    <row r="101" spans="5:21" x14ac:dyDescent="0.2">
      <c r="J101" s="65"/>
      <c r="K101" s="92"/>
      <c r="L101" s="12"/>
      <c r="M101" s="61"/>
      <c r="N101" s="91"/>
      <c r="O101" s="91"/>
      <c r="P101" s="91"/>
      <c r="Q101" s="26"/>
      <c r="R101" s="26"/>
      <c r="S101" s="26"/>
      <c r="T101" s="26"/>
      <c r="U101" s="26"/>
    </row>
    <row r="102" spans="5:21" x14ac:dyDescent="0.2">
      <c r="J102" s="81"/>
      <c r="K102" s="81"/>
      <c r="L102" s="12"/>
      <c r="M102" s="61"/>
      <c r="N102" s="26"/>
      <c r="O102" s="26"/>
      <c r="P102" s="26"/>
      <c r="Q102" s="26"/>
      <c r="R102" s="26"/>
      <c r="S102" s="26"/>
      <c r="T102" s="26"/>
      <c r="U102" s="26"/>
    </row>
    <row r="103" spans="5:21" x14ac:dyDescent="0.2">
      <c r="E103" s="93"/>
      <c r="F103" s="94"/>
      <c r="G103" s="86"/>
      <c r="H103" s="86"/>
      <c r="I103" s="95"/>
      <c r="J103" s="96"/>
      <c r="K103" s="97"/>
      <c r="L103" s="12"/>
      <c r="M103" s="61"/>
      <c r="N103" s="26"/>
      <c r="O103" s="26"/>
      <c r="P103" s="26"/>
      <c r="Q103" s="26"/>
      <c r="R103" s="26"/>
      <c r="S103" s="26"/>
      <c r="T103" s="26"/>
      <c r="U103" s="26"/>
    </row>
    <row r="104" spans="5:21" x14ac:dyDescent="0.2">
      <c r="E104" s="94"/>
      <c r="F104" s="94"/>
      <c r="G104" s="94"/>
      <c r="H104" s="94"/>
      <c r="I104" s="95"/>
      <c r="J104" s="96"/>
      <c r="K104" s="96"/>
      <c r="M104" s="98"/>
      <c r="N104" s="99"/>
      <c r="O104" s="99"/>
      <c r="P104" s="99"/>
      <c r="Q104" s="26"/>
      <c r="R104" s="26"/>
      <c r="S104" s="26"/>
      <c r="T104" s="26"/>
      <c r="U104" s="26"/>
    </row>
    <row r="105" spans="5:21" x14ac:dyDescent="0.2">
      <c r="E105" s="94"/>
      <c r="F105" s="94"/>
      <c r="G105" s="94"/>
      <c r="H105" s="86"/>
      <c r="I105" s="86"/>
      <c r="J105" s="52"/>
      <c r="K105" s="52"/>
      <c r="M105" s="61"/>
      <c r="N105" s="26"/>
      <c r="O105" s="26"/>
      <c r="P105" s="26"/>
      <c r="Q105" s="26"/>
      <c r="R105" s="26"/>
      <c r="S105" s="26"/>
      <c r="T105" s="26"/>
      <c r="U105" s="26"/>
    </row>
    <row r="106" spans="5:21" x14ac:dyDescent="0.2">
      <c r="E106" s="94"/>
      <c r="F106" s="94"/>
      <c r="G106" s="100"/>
      <c r="H106" s="100"/>
      <c r="I106" s="100"/>
      <c r="M106" s="61"/>
      <c r="N106" s="61"/>
      <c r="O106" s="61"/>
      <c r="P106" s="61"/>
      <c r="Q106" s="61"/>
      <c r="R106" s="61"/>
      <c r="S106" s="61"/>
      <c r="T106" s="61"/>
      <c r="U106" s="61"/>
    </row>
    <row r="107" spans="5:21" x14ac:dyDescent="0.2">
      <c r="E107" s="94"/>
      <c r="F107" s="94"/>
      <c r="G107" s="86"/>
      <c r="H107" s="86"/>
      <c r="I107" s="86"/>
      <c r="M107" s="61"/>
      <c r="N107" s="61"/>
      <c r="O107" s="61"/>
      <c r="P107" s="61"/>
      <c r="Q107" s="61"/>
      <c r="R107" s="61"/>
      <c r="S107" s="61"/>
      <c r="T107" s="61"/>
      <c r="U107" s="61"/>
    </row>
    <row r="108" spans="5:21" x14ac:dyDescent="0.2">
      <c r="E108" s="94"/>
      <c r="F108" s="94"/>
      <c r="G108" s="100"/>
      <c r="H108" s="100"/>
      <c r="I108" s="100"/>
      <c r="M108" s="61"/>
      <c r="N108" s="61"/>
      <c r="O108" s="61"/>
      <c r="P108" s="61"/>
      <c r="Q108" s="61"/>
      <c r="R108" s="61"/>
      <c r="S108" s="61"/>
      <c r="T108" s="61"/>
      <c r="U108" s="61"/>
    </row>
    <row r="109" spans="5:21" x14ac:dyDescent="0.2">
      <c r="E109" s="94"/>
      <c r="F109" s="94"/>
      <c r="G109" s="101"/>
      <c r="H109" s="101"/>
      <c r="I109" s="101"/>
      <c r="J109" s="52"/>
      <c r="M109" s="61"/>
      <c r="N109" s="61"/>
      <c r="O109" s="61"/>
      <c r="P109" s="61"/>
      <c r="Q109" s="61"/>
      <c r="R109" s="61"/>
      <c r="S109" s="61"/>
      <c r="T109" s="61"/>
      <c r="U109" s="61"/>
    </row>
    <row r="110" spans="5:21" x14ac:dyDescent="0.2">
      <c r="G110" s="81"/>
      <c r="H110" s="81"/>
      <c r="I110" s="81"/>
      <c r="J110" s="52"/>
      <c r="M110" s="61"/>
      <c r="N110" s="61"/>
      <c r="O110" s="61"/>
      <c r="P110" s="61"/>
      <c r="Q110" s="61"/>
      <c r="R110" s="61"/>
      <c r="S110" s="61"/>
      <c r="T110" s="61"/>
      <c r="U110" s="61"/>
    </row>
    <row r="111" spans="5:21" x14ac:dyDescent="0.2">
      <c r="G111" s="52"/>
      <c r="H111" s="52"/>
      <c r="I111" s="52"/>
      <c r="J111" s="52"/>
      <c r="M111" s="61"/>
      <c r="N111" s="61"/>
      <c r="O111" s="61"/>
      <c r="P111" s="61"/>
      <c r="Q111" s="61"/>
      <c r="R111" s="61"/>
      <c r="S111" s="61"/>
      <c r="T111" s="61"/>
      <c r="U111" s="61"/>
    </row>
  </sheetData>
  <mergeCells count="2">
    <mergeCell ref="G2:K2"/>
    <mergeCell ref="M2:Q2"/>
  </mergeCells>
  <printOptions horizontalCentered="1"/>
  <pageMargins left="0.25" right="0.25" top="0.25" bottom="0.25" header="0.25" footer="0"/>
  <pageSetup scale="39" orientation="landscape" copies="2" r:id="rId1"/>
  <headerFooter alignWithMargins="0"/>
  <rowBreaks count="1" manualBreakCount="1">
    <brk id="59" min="1" max="1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Y199"/>
  <sheetViews>
    <sheetView zoomScaleNormal="100" workbookViewId="0">
      <selection activeCell="K172" sqref="K172"/>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4"/>
      <c r="F1" s="134"/>
      <c r="I1" s="135"/>
    </row>
    <row r="2" spans="2:25" ht="20.25" thickBot="1" x14ac:dyDescent="0.3">
      <c r="B2" s="136" t="s">
        <v>11</v>
      </c>
      <c r="C2" s="134"/>
      <c r="D2" s="134"/>
      <c r="E2" s="134"/>
      <c r="F2" s="134"/>
      <c r="G2" s="188" t="s">
        <v>154</v>
      </c>
      <c r="H2" s="188"/>
      <c r="I2" s="188"/>
      <c r="J2" s="188"/>
      <c r="K2" s="188"/>
      <c r="M2" s="188" t="s">
        <v>155</v>
      </c>
      <c r="N2" s="188"/>
      <c r="O2" s="188"/>
      <c r="P2" s="188"/>
      <c r="Q2" s="188"/>
      <c r="R2" s="8"/>
      <c r="S2" s="8"/>
      <c r="T2" s="8"/>
      <c r="U2" s="8"/>
      <c r="V2" s="8"/>
      <c r="W2" s="8"/>
    </row>
    <row r="3" spans="2:25" ht="19.5" x14ac:dyDescent="0.25">
      <c r="B3" s="136" t="s">
        <v>12</v>
      </c>
      <c r="C3" s="134"/>
      <c r="D3" s="134"/>
    </row>
    <row r="4" spans="2:25" x14ac:dyDescent="0.2">
      <c r="B4" s="134" t="s">
        <v>153</v>
      </c>
      <c r="C4" s="134"/>
      <c r="D4" s="134"/>
      <c r="G4" s="16" t="s">
        <v>13</v>
      </c>
      <c r="H4" s="16" t="s">
        <v>14</v>
      </c>
      <c r="I4" s="16" t="s">
        <v>15</v>
      </c>
      <c r="J4" s="16" t="s">
        <v>16</v>
      </c>
      <c r="K4" s="16" t="s">
        <v>17</v>
      </c>
      <c r="M4" s="16" t="s">
        <v>13</v>
      </c>
      <c r="N4" s="16" t="s">
        <v>14</v>
      </c>
      <c r="O4" s="16" t="s">
        <v>15</v>
      </c>
      <c r="P4" s="16" t="s">
        <v>16</v>
      </c>
      <c r="Q4" s="16" t="s">
        <v>17</v>
      </c>
      <c r="R4" s="16"/>
      <c r="S4" s="16"/>
      <c r="T4" s="16"/>
      <c r="U4" s="16"/>
      <c r="V4" s="16"/>
      <c r="W4" s="16"/>
    </row>
    <row r="5" spans="2:25" ht="15" x14ac:dyDescent="0.2">
      <c r="B5" s="137"/>
      <c r="C5" s="134"/>
      <c r="D5" s="137" t="s">
        <v>18</v>
      </c>
      <c r="G5" s="16" t="s">
        <v>19</v>
      </c>
      <c r="H5" s="16" t="s">
        <v>20</v>
      </c>
      <c r="I5" s="16" t="s">
        <v>21</v>
      </c>
      <c r="J5" s="16" t="s">
        <v>22</v>
      </c>
      <c r="K5" s="16" t="s">
        <v>23</v>
      </c>
      <c r="M5" s="16" t="s">
        <v>19</v>
      </c>
      <c r="N5" s="16" t="s">
        <v>20</v>
      </c>
      <c r="O5" s="16" t="s">
        <v>21</v>
      </c>
      <c r="P5" s="16" t="s">
        <v>22</v>
      </c>
      <c r="Q5" s="16" t="s">
        <v>23</v>
      </c>
      <c r="R5" s="16"/>
      <c r="S5" s="16"/>
      <c r="T5" s="16"/>
      <c r="U5" s="16"/>
      <c r="V5" s="16"/>
      <c r="W5" s="16"/>
    </row>
    <row r="6" spans="2:25" x14ac:dyDescent="0.2">
      <c r="B6" s="12" t="s">
        <v>174</v>
      </c>
      <c r="D6" s="11"/>
      <c r="G6" s="16"/>
      <c r="H6" s="16" t="s">
        <v>24</v>
      </c>
      <c r="I6" s="16"/>
      <c r="J6" s="16"/>
      <c r="K6" s="16"/>
      <c r="M6" s="16"/>
      <c r="N6" s="16" t="s">
        <v>24</v>
      </c>
      <c r="O6" s="16"/>
      <c r="P6" s="16"/>
      <c r="Q6" s="16"/>
      <c r="R6" s="16"/>
      <c r="S6" s="16"/>
      <c r="T6" s="16"/>
      <c r="U6" s="16"/>
      <c r="V6" s="16"/>
      <c r="W6" s="16"/>
    </row>
    <row r="7" spans="2:25" ht="13.5" thickBot="1" x14ac:dyDescent="0.25">
      <c r="B7" s="134"/>
      <c r="G7" s="133" t="s">
        <v>25</v>
      </c>
      <c r="H7" s="133" t="s">
        <v>26</v>
      </c>
      <c r="I7" s="133" t="s">
        <v>27</v>
      </c>
      <c r="J7" s="133"/>
      <c r="K7" s="133" t="s">
        <v>28</v>
      </c>
      <c r="M7" s="133" t="s">
        <v>25</v>
      </c>
      <c r="N7" s="133" t="s">
        <v>26</v>
      </c>
      <c r="O7" s="133" t="s">
        <v>27</v>
      </c>
      <c r="P7" s="133"/>
      <c r="Q7" s="133" t="s">
        <v>28</v>
      </c>
      <c r="R7" s="8"/>
      <c r="S7" s="8"/>
      <c r="T7" s="8"/>
      <c r="U7" s="8"/>
      <c r="V7" s="8"/>
      <c r="W7" s="8"/>
    </row>
    <row r="8" spans="2:25" ht="5.0999999999999996" customHeight="1" x14ac:dyDescent="0.2">
      <c r="B8" s="134"/>
      <c r="G8" s="16"/>
      <c r="H8" s="16"/>
      <c r="I8" s="16"/>
      <c r="J8" s="16"/>
      <c r="K8" s="16"/>
      <c r="M8" s="16"/>
      <c r="N8" s="16"/>
      <c r="O8" s="16"/>
      <c r="P8" s="16"/>
      <c r="Q8" s="16"/>
      <c r="R8" s="16"/>
      <c r="S8" s="16"/>
      <c r="T8" s="16"/>
      <c r="U8" s="16"/>
      <c r="V8" s="16"/>
      <c r="W8" s="16"/>
    </row>
    <row r="9" spans="2:25" ht="15" thickBot="1" x14ac:dyDescent="0.25">
      <c r="B9" s="138" t="s">
        <v>29</v>
      </c>
      <c r="D9" s="12" t="s">
        <v>30</v>
      </c>
      <c r="E9" s="18" t="s">
        <v>31</v>
      </c>
      <c r="G9" s="108">
        <v>15725</v>
      </c>
      <c r="H9" s="108">
        <v>1747</v>
      </c>
      <c r="I9" s="108">
        <v>40768</v>
      </c>
      <c r="J9" s="19">
        <v>11351</v>
      </c>
      <c r="K9" s="19">
        <v>69591</v>
      </c>
      <c r="M9" s="19">
        <v>0</v>
      </c>
      <c r="N9" s="19">
        <v>0</v>
      </c>
      <c r="O9" s="19">
        <v>0</v>
      </c>
      <c r="P9" s="19">
        <v>0</v>
      </c>
      <c r="Q9" s="19">
        <f>SUM(M9:P9)</f>
        <v>0</v>
      </c>
      <c r="R9" s="19"/>
      <c r="S9" s="19"/>
      <c r="T9" s="19"/>
      <c r="U9" s="19"/>
      <c r="V9" s="19"/>
      <c r="W9" s="19"/>
    </row>
    <row r="10" spans="2:25" x14ac:dyDescent="0.2">
      <c r="B10" s="134" t="s">
        <v>32</v>
      </c>
      <c r="E10" s="18" t="s">
        <v>33</v>
      </c>
      <c r="G10" s="107">
        <v>302.10000000000002</v>
      </c>
      <c r="H10" s="107">
        <v>33.700000000000003</v>
      </c>
      <c r="I10" s="107">
        <v>782.9</v>
      </c>
      <c r="J10" s="21"/>
      <c r="K10" s="21">
        <v>1118.7</v>
      </c>
      <c r="M10" s="21"/>
      <c r="N10" s="21"/>
      <c r="O10" s="21"/>
      <c r="P10" s="21">
        <v>0</v>
      </c>
      <c r="Q10" s="21">
        <f>SUM(M10:P10)</f>
        <v>0</v>
      </c>
      <c r="R10" s="51"/>
      <c r="S10" s="51"/>
      <c r="T10" s="51"/>
      <c r="U10" s="51"/>
      <c r="V10" s="51"/>
      <c r="W10" s="51"/>
    </row>
    <row r="11" spans="2:25" x14ac:dyDescent="0.2">
      <c r="E11" s="18"/>
    </row>
    <row r="12" spans="2:25" ht="13.5" thickBot="1" x14ac:dyDescent="0.25">
      <c r="D12" s="12" t="s">
        <v>34</v>
      </c>
      <c r="E12" s="18" t="s">
        <v>31</v>
      </c>
      <c r="G12" s="108">
        <v>102900</v>
      </c>
      <c r="H12" s="108">
        <v>11433</v>
      </c>
      <c r="I12" s="108">
        <v>266778</v>
      </c>
      <c r="J12" s="19">
        <v>0</v>
      </c>
      <c r="K12" s="19">
        <v>381112</v>
      </c>
      <c r="M12" s="19">
        <f t="shared" ref="M12:P13" si="0">G12</f>
        <v>102900</v>
      </c>
      <c r="N12" s="19">
        <f t="shared" si="0"/>
        <v>11433</v>
      </c>
      <c r="O12" s="19">
        <f t="shared" si="0"/>
        <v>266778</v>
      </c>
      <c r="P12" s="19">
        <f t="shared" si="0"/>
        <v>0</v>
      </c>
      <c r="Q12" s="19">
        <f>SUM(M12:P12)</f>
        <v>381111</v>
      </c>
      <c r="R12" s="19"/>
      <c r="S12" s="19"/>
      <c r="T12" s="139">
        <f>223294-K12</f>
        <v>-157818</v>
      </c>
      <c r="U12" s="19"/>
      <c r="V12" s="19"/>
      <c r="W12" s="19"/>
    </row>
    <row r="13" spans="2:25" x14ac:dyDescent="0.2">
      <c r="E13" s="18" t="s">
        <v>33</v>
      </c>
      <c r="G13" s="107">
        <v>1698.5</v>
      </c>
      <c r="H13" s="107">
        <v>189.1</v>
      </c>
      <c r="I13" s="107">
        <v>4402</v>
      </c>
      <c r="J13" s="21"/>
      <c r="K13" s="21">
        <v>6289.6</v>
      </c>
      <c r="M13" s="21">
        <f t="shared" si="0"/>
        <v>1698.5</v>
      </c>
      <c r="N13" s="21">
        <f t="shared" si="0"/>
        <v>189.1</v>
      </c>
      <c r="O13" s="21">
        <f t="shared" si="0"/>
        <v>4402</v>
      </c>
      <c r="P13" s="21">
        <v>0</v>
      </c>
      <c r="Q13" s="21">
        <f>SUM(M13:P13)</f>
        <v>6289.6</v>
      </c>
      <c r="R13" s="51"/>
      <c r="S13" s="51"/>
      <c r="T13" s="140"/>
      <c r="U13" s="51"/>
      <c r="V13" s="51"/>
      <c r="W13" s="51"/>
    </row>
    <row r="14" spans="2:25" x14ac:dyDescent="0.2">
      <c r="T14" s="141"/>
      <c r="Y14" s="27" t="s">
        <v>35</v>
      </c>
    </row>
    <row r="15" spans="2:25" x14ac:dyDescent="0.2">
      <c r="D15" s="12" t="s">
        <v>36</v>
      </c>
      <c r="E15" s="18" t="s">
        <v>37</v>
      </c>
      <c r="G15" s="19">
        <v>6630</v>
      </c>
      <c r="H15" s="19">
        <v>737</v>
      </c>
      <c r="I15" s="19">
        <v>17188</v>
      </c>
      <c r="J15" s="19"/>
      <c r="K15" s="19"/>
      <c r="M15" s="19">
        <v>0</v>
      </c>
      <c r="N15" s="19">
        <v>0</v>
      </c>
      <c r="O15" s="19">
        <v>0</v>
      </c>
      <c r="P15" s="19">
        <v>0</v>
      </c>
      <c r="Q15" s="19">
        <f t="shared" ref="Q15:Q20" si="1">SUM(M15:P15)</f>
        <v>0</v>
      </c>
      <c r="R15" s="19"/>
      <c r="S15" s="19"/>
      <c r="T15" s="139"/>
      <c r="U15" s="19"/>
      <c r="V15" s="19"/>
      <c r="W15" s="19"/>
    </row>
    <row r="16" spans="2:25" x14ac:dyDescent="0.2">
      <c r="D16" s="12" t="s">
        <v>38</v>
      </c>
      <c r="E16" s="18" t="s">
        <v>39</v>
      </c>
      <c r="G16" s="19">
        <v>11628</v>
      </c>
      <c r="H16" s="19">
        <v>1292</v>
      </c>
      <c r="I16" s="19">
        <v>29724</v>
      </c>
      <c r="J16" s="19">
        <v>422</v>
      </c>
      <c r="K16" s="19">
        <v>43066</v>
      </c>
      <c r="M16" s="19">
        <f>G16</f>
        <v>11628</v>
      </c>
      <c r="N16" s="19">
        <f>H16</f>
        <v>1292</v>
      </c>
      <c r="O16" s="19">
        <f>I16</f>
        <v>29724</v>
      </c>
      <c r="P16" s="19">
        <f>J16</f>
        <v>422</v>
      </c>
      <c r="Q16" s="19">
        <f t="shared" si="1"/>
        <v>43066</v>
      </c>
      <c r="R16" s="19"/>
      <c r="S16" s="19"/>
      <c r="T16" s="139"/>
      <c r="U16" s="19"/>
      <c r="V16" s="19"/>
      <c r="W16" s="19"/>
      <c r="Y16" s="5" t="s">
        <v>40</v>
      </c>
    </row>
    <row r="17" spans="2:25" x14ac:dyDescent="0.2">
      <c r="D17" s="142"/>
      <c r="E17" s="18" t="s">
        <v>41</v>
      </c>
      <c r="G17" s="19">
        <v>862</v>
      </c>
      <c r="H17" s="19">
        <v>96</v>
      </c>
      <c r="I17" s="19">
        <v>2197</v>
      </c>
      <c r="J17" s="19">
        <v>37</v>
      </c>
      <c r="K17" s="19">
        <v>3192</v>
      </c>
      <c r="M17" s="19">
        <v>0</v>
      </c>
      <c r="N17" s="19">
        <v>0</v>
      </c>
      <c r="O17" s="19">
        <v>0</v>
      </c>
      <c r="P17" s="19">
        <v>0</v>
      </c>
      <c r="Q17" s="19">
        <f t="shared" si="1"/>
        <v>0</v>
      </c>
      <c r="R17" s="19"/>
      <c r="S17" s="19"/>
      <c r="T17" s="139"/>
      <c r="U17" s="19"/>
      <c r="V17" s="19"/>
      <c r="W17" s="19"/>
      <c r="Y17" s="29">
        <v>614800</v>
      </c>
    </row>
    <row r="18" spans="2:25" x14ac:dyDescent="0.2">
      <c r="E18" s="18" t="s">
        <v>42</v>
      </c>
      <c r="G18" s="19">
        <v>8770</v>
      </c>
      <c r="H18" s="19">
        <v>975</v>
      </c>
      <c r="I18" s="19">
        <v>22745</v>
      </c>
      <c r="J18" s="19"/>
      <c r="K18" s="19">
        <v>32489</v>
      </c>
      <c r="M18" s="19">
        <v>0</v>
      </c>
      <c r="N18" s="19">
        <v>0</v>
      </c>
      <c r="O18" s="19">
        <v>0</v>
      </c>
      <c r="P18" s="19">
        <v>0</v>
      </c>
      <c r="Q18" s="19">
        <f t="shared" si="1"/>
        <v>0</v>
      </c>
      <c r="R18" s="19"/>
      <c r="S18" s="19"/>
      <c r="T18" s="139"/>
      <c r="U18" s="19"/>
      <c r="V18" s="19"/>
      <c r="W18" s="19"/>
    </row>
    <row r="19" spans="2:25" x14ac:dyDescent="0.2">
      <c r="E19" s="18" t="s">
        <v>43</v>
      </c>
      <c r="G19" s="19">
        <v>78560</v>
      </c>
      <c r="H19" s="19">
        <v>11403</v>
      </c>
      <c r="I19" s="19"/>
      <c r="J19" s="19">
        <v>0</v>
      </c>
      <c r="K19" s="19">
        <v>89963</v>
      </c>
      <c r="M19" s="19">
        <f>G19</f>
        <v>78560</v>
      </c>
      <c r="N19" s="19">
        <f>H19</f>
        <v>11403</v>
      </c>
      <c r="O19" s="19">
        <f>I19</f>
        <v>0</v>
      </c>
      <c r="P19" s="19">
        <f>J19</f>
        <v>0</v>
      </c>
      <c r="Q19" s="19">
        <f t="shared" si="1"/>
        <v>89963</v>
      </c>
      <c r="R19" s="19"/>
      <c r="S19" s="19"/>
      <c r="T19" s="139"/>
      <c r="U19" s="19"/>
      <c r="V19" s="19"/>
      <c r="W19" s="19"/>
      <c r="Y19" s="5" t="s">
        <v>44</v>
      </c>
    </row>
    <row r="20" spans="2:25" x14ac:dyDescent="0.2">
      <c r="E20" s="18" t="s">
        <v>45</v>
      </c>
      <c r="G20" s="31">
        <v>38209</v>
      </c>
      <c r="H20" s="31">
        <v>4144</v>
      </c>
      <c r="I20" s="31">
        <v>96909</v>
      </c>
      <c r="J20" s="31">
        <v>0</v>
      </c>
      <c r="K20" s="31">
        <v>142537</v>
      </c>
      <c r="M20" s="19">
        <v>0</v>
      </c>
      <c r="N20" s="19">
        <v>0</v>
      </c>
      <c r="O20" s="19">
        <v>0</v>
      </c>
      <c r="P20" s="19">
        <v>0</v>
      </c>
      <c r="Q20" s="19">
        <f t="shared" si="1"/>
        <v>0</v>
      </c>
      <c r="R20" s="19"/>
      <c r="S20" s="19"/>
      <c r="T20" s="139"/>
      <c r="U20" s="19"/>
      <c r="V20" s="19"/>
      <c r="W20" s="19"/>
      <c r="Y20" s="29">
        <f>31030+1679</f>
        <v>32709</v>
      </c>
    </row>
    <row r="21" spans="2:25" x14ac:dyDescent="0.2">
      <c r="D21" s="134" t="s">
        <v>46</v>
      </c>
      <c r="E21" s="18"/>
      <c r="G21" s="32">
        <f>G9+G12+SUM(G15:G20)</f>
        <v>263284</v>
      </c>
      <c r="H21" s="32">
        <f>SUM(H15:H20)+H12+H9</f>
        <v>31827</v>
      </c>
      <c r="I21" s="32">
        <f>SUM(I15:I20)+I12+I9</f>
        <v>476309</v>
      </c>
      <c r="J21" s="32">
        <f>J9+J12+SUM(J15:J20)</f>
        <v>11810</v>
      </c>
      <c r="K21" s="32">
        <f>SUM(G21:J21)</f>
        <v>783230</v>
      </c>
      <c r="M21" s="34">
        <f>M9+M12+SUM(M15:M20)</f>
        <v>193088</v>
      </c>
      <c r="N21" s="34">
        <f>N9+N12+SUM(N15:N20)</f>
        <v>24128</v>
      </c>
      <c r="O21" s="34">
        <f>O9+O12+SUM(O15:O20)</f>
        <v>296502</v>
      </c>
      <c r="P21" s="34">
        <f>P9+P12+SUM(P15:P20)</f>
        <v>422</v>
      </c>
      <c r="Q21" s="34">
        <f>Q9+Q12+SUM(Q15:Q20)</f>
        <v>514140</v>
      </c>
      <c r="R21" s="143"/>
      <c r="S21" s="143"/>
      <c r="T21" s="144"/>
      <c r="U21" s="143"/>
      <c r="V21" s="143"/>
      <c r="W21" s="143"/>
    </row>
    <row r="22" spans="2:25" x14ac:dyDescent="0.2">
      <c r="E22" s="18"/>
      <c r="G22" s="19"/>
      <c r="H22" s="19"/>
      <c r="I22" s="19"/>
      <c r="J22" s="19"/>
      <c r="K22" s="19"/>
      <c r="M22" s="38"/>
      <c r="N22" s="19"/>
      <c r="O22" s="19"/>
      <c r="P22" s="19"/>
      <c r="Q22" s="19"/>
      <c r="R22" s="19"/>
      <c r="S22" s="19"/>
      <c r="T22" s="139"/>
      <c r="U22" s="19"/>
      <c r="V22" s="19"/>
      <c r="W22" s="19"/>
      <c r="Y22" s="5" t="s">
        <v>47</v>
      </c>
    </row>
    <row r="23" spans="2:25" x14ac:dyDescent="0.2">
      <c r="B23" s="134" t="s">
        <v>48</v>
      </c>
      <c r="E23" s="18" t="s">
        <v>49</v>
      </c>
      <c r="G23" s="31">
        <v>10089</v>
      </c>
      <c r="H23" s="31">
        <v>997</v>
      </c>
      <c r="I23" s="31">
        <v>26272</v>
      </c>
      <c r="J23" s="31">
        <v>0</v>
      </c>
      <c r="K23" s="31">
        <v>37357</v>
      </c>
      <c r="M23" s="31">
        <f>$Q$23*G$164</f>
        <v>536.62285378985041</v>
      </c>
      <c r="N23" s="31">
        <f>$Q$23*H$164</f>
        <v>59.624761532205596</v>
      </c>
      <c r="O23" s="31">
        <f>$Q$23*I$164</f>
        <v>1391.2444357514639</v>
      </c>
      <c r="P23" s="31">
        <v>0</v>
      </c>
      <c r="Q23" s="31">
        <f>K23*Y23</f>
        <v>1987.4920510735199</v>
      </c>
      <c r="R23" s="39"/>
      <c r="S23" s="39"/>
      <c r="T23" s="40">
        <f>251603.59-K23</f>
        <v>214246.59</v>
      </c>
      <c r="U23" s="39"/>
      <c r="V23" s="39"/>
      <c r="W23" s="39"/>
      <c r="Y23" s="41">
        <f>Y20/Y17</f>
        <v>5.320266753415745E-2</v>
      </c>
    </row>
    <row r="24" spans="2:25" x14ac:dyDescent="0.2">
      <c r="B24" s="134"/>
      <c r="D24" s="134" t="s">
        <v>50</v>
      </c>
      <c r="E24" s="18"/>
      <c r="G24" s="32">
        <f>SUM(G23)</f>
        <v>10089</v>
      </c>
      <c r="H24" s="32">
        <f>SUM(H23)</f>
        <v>997</v>
      </c>
      <c r="I24" s="32">
        <f>SUM(I23)</f>
        <v>26272</v>
      </c>
      <c r="J24" s="32">
        <f>SUM(J23)</f>
        <v>0</v>
      </c>
      <c r="K24" s="32">
        <f>SUM(G24:J24)</f>
        <v>37358</v>
      </c>
      <c r="M24" s="32">
        <f>SUM(M23)</f>
        <v>536.62285378985041</v>
      </c>
      <c r="N24" s="32">
        <f>SUM(N23)</f>
        <v>59.624761532205596</v>
      </c>
      <c r="O24" s="32">
        <f>SUM(O23)</f>
        <v>1391.2444357514639</v>
      </c>
      <c r="P24" s="32">
        <f>SUM(P23)</f>
        <v>0</v>
      </c>
      <c r="Q24" s="32">
        <f>SUM(M24:P24)</f>
        <v>1987.4920510735201</v>
      </c>
      <c r="R24" s="32"/>
      <c r="S24" s="32"/>
      <c r="T24" s="145"/>
      <c r="U24" s="32"/>
      <c r="V24" s="32"/>
      <c r="W24" s="32"/>
    </row>
    <row r="25" spans="2:25" x14ac:dyDescent="0.2">
      <c r="B25" s="134"/>
    </row>
    <row r="26" spans="2:25" x14ac:dyDescent="0.2">
      <c r="B26" s="134" t="s">
        <v>51</v>
      </c>
      <c r="E26" s="18" t="s">
        <v>52</v>
      </c>
      <c r="G26" s="19">
        <v>507</v>
      </c>
      <c r="H26" s="19">
        <v>47</v>
      </c>
      <c r="I26" s="19">
        <v>1321</v>
      </c>
      <c r="J26" s="19"/>
      <c r="K26" s="19">
        <v>1875</v>
      </c>
      <c r="M26" s="39">
        <v>0</v>
      </c>
      <c r="N26" s="39">
        <v>0</v>
      </c>
      <c r="O26" s="39">
        <v>0</v>
      </c>
      <c r="P26" s="19">
        <v>0</v>
      </c>
      <c r="Q26" s="19">
        <f t="shared" ref="Q26:Q31" si="2">SUM(M26:P26)</f>
        <v>0</v>
      </c>
      <c r="R26" s="19"/>
      <c r="S26" s="19"/>
      <c r="T26" s="19"/>
      <c r="U26" s="19"/>
      <c r="V26" s="19"/>
      <c r="W26" s="19"/>
    </row>
    <row r="27" spans="2:25" x14ac:dyDescent="0.2">
      <c r="B27" s="134"/>
      <c r="E27" s="18" t="s">
        <v>53</v>
      </c>
      <c r="G27" s="19">
        <v>2064</v>
      </c>
      <c r="H27" s="19">
        <v>229</v>
      </c>
      <c r="I27" s="19">
        <v>5352</v>
      </c>
      <c r="J27" s="19"/>
      <c r="K27" s="19">
        <v>7645</v>
      </c>
      <c r="M27" s="19">
        <f>G27</f>
        <v>2064</v>
      </c>
      <c r="N27" s="19">
        <f>H27</f>
        <v>229</v>
      </c>
      <c r="O27" s="19">
        <f>I27</f>
        <v>5352</v>
      </c>
      <c r="P27" s="19">
        <f>J27</f>
        <v>0</v>
      </c>
      <c r="Q27" s="19">
        <f>SUM(M27:P27)</f>
        <v>7645</v>
      </c>
      <c r="R27" s="19"/>
      <c r="S27" s="19"/>
      <c r="T27" s="19"/>
      <c r="U27" s="19"/>
      <c r="V27" s="19"/>
      <c r="W27" s="19"/>
    </row>
    <row r="28" spans="2:25" x14ac:dyDescent="0.2">
      <c r="B28" s="134"/>
      <c r="E28" s="12" t="s">
        <v>54</v>
      </c>
      <c r="G28" s="19"/>
      <c r="H28" s="19"/>
      <c r="I28" s="19"/>
      <c r="J28" s="19"/>
      <c r="K28" s="19"/>
      <c r="M28" s="19">
        <v>0</v>
      </c>
      <c r="N28" s="19">
        <v>0</v>
      </c>
      <c r="O28" s="19">
        <v>0</v>
      </c>
      <c r="P28" s="19">
        <v>0</v>
      </c>
      <c r="Q28" s="19">
        <f t="shared" si="2"/>
        <v>0</v>
      </c>
      <c r="R28" s="19"/>
      <c r="S28" s="19"/>
      <c r="T28" s="19"/>
      <c r="U28" s="19"/>
      <c r="V28" s="19"/>
      <c r="W28" s="19"/>
    </row>
    <row r="29" spans="2:25" x14ac:dyDescent="0.2">
      <c r="B29" s="134"/>
      <c r="E29" s="18" t="s">
        <v>55</v>
      </c>
      <c r="G29" s="19">
        <v>24400</v>
      </c>
      <c r="H29" s="19">
        <v>2699</v>
      </c>
      <c r="I29" s="19">
        <v>62974</v>
      </c>
      <c r="J29" s="19"/>
      <c r="K29" s="19">
        <v>90073</v>
      </c>
      <c r="M29" s="19">
        <f t="shared" ref="M29:O30" si="3">G29</f>
        <v>24400</v>
      </c>
      <c r="N29" s="19">
        <f t="shared" si="3"/>
        <v>2699</v>
      </c>
      <c r="O29" s="19">
        <f t="shared" si="3"/>
        <v>62974</v>
      </c>
      <c r="P29" s="19">
        <f>J29</f>
        <v>0</v>
      </c>
      <c r="Q29" s="19">
        <f>SUM(M29:P29)</f>
        <v>90073</v>
      </c>
      <c r="R29" s="19"/>
      <c r="S29" s="19"/>
      <c r="T29" s="19"/>
      <c r="U29" s="19"/>
      <c r="V29" s="19"/>
      <c r="W29" s="19"/>
    </row>
    <row r="30" spans="2:25" x14ac:dyDescent="0.2">
      <c r="B30" s="134"/>
      <c r="E30" s="18" t="s">
        <v>56</v>
      </c>
      <c r="G30" s="31">
        <v>494</v>
      </c>
      <c r="H30" s="31">
        <v>51</v>
      </c>
      <c r="I30" s="31">
        <v>1285</v>
      </c>
      <c r="J30" s="31"/>
      <c r="K30" s="31">
        <v>1830</v>
      </c>
      <c r="M30" s="31">
        <f t="shared" si="3"/>
        <v>494</v>
      </c>
      <c r="N30" s="31">
        <f t="shared" si="3"/>
        <v>51</v>
      </c>
      <c r="O30" s="31">
        <f t="shared" si="3"/>
        <v>1285</v>
      </c>
      <c r="P30" s="31">
        <f>J30</f>
        <v>0</v>
      </c>
      <c r="Q30" s="31">
        <f t="shared" si="2"/>
        <v>1830</v>
      </c>
      <c r="R30" s="39"/>
      <c r="S30" s="39"/>
      <c r="T30" s="39"/>
      <c r="U30" s="39"/>
      <c r="V30" s="39"/>
      <c r="W30" s="39"/>
    </row>
    <row r="31" spans="2:25" x14ac:dyDescent="0.2">
      <c r="B31" s="134"/>
      <c r="D31" s="134" t="s">
        <v>57</v>
      </c>
      <c r="G31" s="32">
        <f>SUM(G26:G30)</f>
        <v>27465</v>
      </c>
      <c r="H31" s="32">
        <f>SUM(H26:H30)</f>
        <v>3026</v>
      </c>
      <c r="I31" s="32">
        <f>SUM(I26:I30)</f>
        <v>70932</v>
      </c>
      <c r="J31" s="32">
        <f>SUM(J26:J30)</f>
        <v>0</v>
      </c>
      <c r="K31" s="32">
        <f>SUM(G31:J31)</f>
        <v>101423</v>
      </c>
      <c r="M31" s="32">
        <f>SUM(M26:M30)</f>
        <v>26958</v>
      </c>
      <c r="N31" s="32">
        <f>SUM(N26:N30)</f>
        <v>2979</v>
      </c>
      <c r="O31" s="32">
        <f>SUM(O26:O30)</f>
        <v>69611</v>
      </c>
      <c r="P31" s="32">
        <f>SUM(P26:P30)</f>
        <v>0</v>
      </c>
      <c r="Q31" s="32">
        <f t="shared" si="2"/>
        <v>99548</v>
      </c>
      <c r="R31" s="32"/>
      <c r="S31" s="32"/>
      <c r="T31" s="32"/>
      <c r="U31" s="32"/>
      <c r="V31" s="32"/>
      <c r="W31" s="32"/>
    </row>
    <row r="32" spans="2:25" x14ac:dyDescent="0.2">
      <c r="B32" s="134"/>
    </row>
    <row r="33" spans="2:23" x14ac:dyDescent="0.2">
      <c r="B33" s="134" t="s">
        <v>58</v>
      </c>
      <c r="D33" s="134" t="s">
        <v>59</v>
      </c>
      <c r="E33" s="12" t="s">
        <v>60</v>
      </c>
      <c r="G33" s="19">
        <v>14121</v>
      </c>
      <c r="H33" s="19">
        <v>0</v>
      </c>
      <c r="I33" s="19">
        <v>0</v>
      </c>
      <c r="J33" s="19">
        <v>0</v>
      </c>
      <c r="K33" s="19">
        <f>SUM(G33:J33)</f>
        <v>14121</v>
      </c>
      <c r="M33" s="19">
        <f t="shared" ref="M33:P34" si="4">G33</f>
        <v>14121</v>
      </c>
      <c r="N33" s="19">
        <f t="shared" si="4"/>
        <v>0</v>
      </c>
      <c r="O33" s="19">
        <f t="shared" si="4"/>
        <v>0</v>
      </c>
      <c r="P33" s="19">
        <f t="shared" si="4"/>
        <v>0</v>
      </c>
      <c r="Q33" s="19">
        <f>SUM(M33:P33)</f>
        <v>14121</v>
      </c>
      <c r="R33" s="19"/>
      <c r="S33" s="19"/>
      <c r="T33" s="19"/>
      <c r="U33" s="19"/>
      <c r="V33" s="19"/>
      <c r="W33" s="19"/>
    </row>
    <row r="34" spans="2:23" x14ac:dyDescent="0.2">
      <c r="B34" s="134" t="s">
        <v>61</v>
      </c>
      <c r="D34" s="134" t="s">
        <v>62</v>
      </c>
      <c r="E34" s="12" t="s">
        <v>63</v>
      </c>
      <c r="G34" s="19"/>
      <c r="H34" s="19">
        <v>0</v>
      </c>
      <c r="I34" s="19">
        <v>0</v>
      </c>
      <c r="J34" s="19">
        <v>0</v>
      </c>
      <c r="K34" s="19">
        <f>SUM(G34:J34)</f>
        <v>0</v>
      </c>
      <c r="M34" s="19">
        <f t="shared" si="4"/>
        <v>0</v>
      </c>
      <c r="N34" s="19">
        <f t="shared" si="4"/>
        <v>0</v>
      </c>
      <c r="O34" s="19">
        <f t="shared" si="4"/>
        <v>0</v>
      </c>
      <c r="P34" s="19">
        <f t="shared" si="4"/>
        <v>0</v>
      </c>
      <c r="Q34" s="19">
        <f>SUM(M34:P34)</f>
        <v>0</v>
      </c>
      <c r="R34" s="19"/>
      <c r="S34" s="19"/>
      <c r="T34" s="19"/>
      <c r="U34" s="19"/>
      <c r="V34" s="19"/>
      <c r="W34" s="19"/>
    </row>
    <row r="35" spans="2:23" x14ac:dyDescent="0.2">
      <c r="D35" s="134"/>
      <c r="Q35" s="19"/>
      <c r="R35" s="19"/>
      <c r="S35" s="19"/>
      <c r="T35" s="19"/>
      <c r="U35" s="19"/>
      <c r="V35" s="19"/>
      <c r="W35" s="19"/>
    </row>
    <row r="36" spans="2:23" x14ac:dyDescent="0.2">
      <c r="D36" s="134" t="s">
        <v>64</v>
      </c>
      <c r="E36" s="12" t="s">
        <v>65</v>
      </c>
      <c r="G36" s="19">
        <v>28533</v>
      </c>
      <c r="H36" s="19"/>
      <c r="I36" s="19">
        <v>0</v>
      </c>
      <c r="J36" s="19">
        <v>0</v>
      </c>
      <c r="K36" s="19">
        <f t="shared" ref="K36:K41" si="5">SUM(G36:J36)</f>
        <v>28533</v>
      </c>
      <c r="M36" s="19">
        <f t="shared" ref="M36:P41" si="6">G36</f>
        <v>28533</v>
      </c>
      <c r="N36" s="19">
        <f t="shared" si="6"/>
        <v>0</v>
      </c>
      <c r="O36" s="19">
        <f t="shared" si="6"/>
        <v>0</v>
      </c>
      <c r="P36" s="19">
        <f t="shared" si="6"/>
        <v>0</v>
      </c>
      <c r="Q36" s="19">
        <f t="shared" ref="Q36:Q41" si="7">SUM(M36:P36)</f>
        <v>28533</v>
      </c>
      <c r="R36" s="19"/>
      <c r="S36" s="19"/>
      <c r="T36" s="19"/>
      <c r="U36" s="19"/>
      <c r="V36" s="19"/>
      <c r="W36" s="19"/>
    </row>
    <row r="37" spans="2:23" x14ac:dyDescent="0.2">
      <c r="D37" s="134" t="s">
        <v>66</v>
      </c>
      <c r="E37" s="12" t="s">
        <v>67</v>
      </c>
      <c r="G37" s="19">
        <f>751+8394</f>
        <v>9145</v>
      </c>
      <c r="H37" s="19">
        <v>0</v>
      </c>
      <c r="I37" s="19">
        <v>0</v>
      </c>
      <c r="J37" s="19">
        <v>0</v>
      </c>
      <c r="K37" s="19">
        <f t="shared" si="5"/>
        <v>9145</v>
      </c>
      <c r="M37" s="19">
        <f t="shared" si="6"/>
        <v>9145</v>
      </c>
      <c r="N37" s="19">
        <f t="shared" si="6"/>
        <v>0</v>
      </c>
      <c r="O37" s="19">
        <f t="shared" si="6"/>
        <v>0</v>
      </c>
      <c r="P37" s="19">
        <f t="shared" si="6"/>
        <v>0</v>
      </c>
      <c r="Q37" s="19">
        <f t="shared" si="7"/>
        <v>9145</v>
      </c>
      <c r="R37" s="19"/>
      <c r="S37" s="19"/>
      <c r="T37" s="19"/>
      <c r="U37" s="19"/>
      <c r="V37" s="19"/>
      <c r="W37" s="19"/>
    </row>
    <row r="38" spans="2:23" x14ac:dyDescent="0.2">
      <c r="D38" s="134"/>
      <c r="E38" s="12" t="s">
        <v>68</v>
      </c>
      <c r="G38" s="19">
        <v>15810</v>
      </c>
      <c r="H38" s="19">
        <v>0</v>
      </c>
      <c r="I38" s="19">
        <v>0</v>
      </c>
      <c r="J38" s="19">
        <v>0</v>
      </c>
      <c r="K38" s="19">
        <f t="shared" si="5"/>
        <v>15810</v>
      </c>
      <c r="M38" s="19">
        <f t="shared" si="6"/>
        <v>15810</v>
      </c>
      <c r="N38" s="19">
        <f t="shared" si="6"/>
        <v>0</v>
      </c>
      <c r="O38" s="19">
        <f t="shared" si="6"/>
        <v>0</v>
      </c>
      <c r="P38" s="19">
        <f t="shared" si="6"/>
        <v>0</v>
      </c>
      <c r="Q38" s="19">
        <f t="shared" si="7"/>
        <v>15810</v>
      </c>
      <c r="R38" s="19"/>
      <c r="S38" s="19"/>
      <c r="T38" s="19"/>
      <c r="U38" s="19"/>
      <c r="V38" s="19"/>
      <c r="W38" s="19"/>
    </row>
    <row r="39" spans="2:23" x14ac:dyDescent="0.2">
      <c r="D39" s="134"/>
      <c r="E39" s="12" t="s">
        <v>69</v>
      </c>
      <c r="G39" s="19"/>
      <c r="H39" s="19">
        <v>0</v>
      </c>
      <c r="I39" s="19"/>
      <c r="J39" s="19">
        <v>0</v>
      </c>
      <c r="K39" s="19">
        <f t="shared" si="5"/>
        <v>0</v>
      </c>
      <c r="M39" s="19">
        <f t="shared" si="6"/>
        <v>0</v>
      </c>
      <c r="N39" s="19">
        <f t="shared" si="6"/>
        <v>0</v>
      </c>
      <c r="O39" s="19">
        <f t="shared" si="6"/>
        <v>0</v>
      </c>
      <c r="P39" s="19">
        <f t="shared" si="6"/>
        <v>0</v>
      </c>
      <c r="Q39" s="19">
        <f t="shared" si="7"/>
        <v>0</v>
      </c>
      <c r="R39" s="19"/>
      <c r="S39" s="19"/>
      <c r="T39" s="19"/>
      <c r="U39" s="19"/>
      <c r="V39" s="19"/>
      <c r="W39" s="19"/>
    </row>
    <row r="40" spans="2:23" x14ac:dyDescent="0.2">
      <c r="D40" s="134"/>
      <c r="E40" s="12" t="s">
        <v>70</v>
      </c>
      <c r="G40" s="19">
        <v>3510</v>
      </c>
      <c r="H40" s="19">
        <v>0</v>
      </c>
      <c r="I40" s="19"/>
      <c r="J40" s="19">
        <v>0</v>
      </c>
      <c r="K40" s="19">
        <f t="shared" si="5"/>
        <v>3510</v>
      </c>
      <c r="M40" s="19">
        <f t="shared" si="6"/>
        <v>3510</v>
      </c>
      <c r="N40" s="19">
        <f t="shared" si="6"/>
        <v>0</v>
      </c>
      <c r="O40" s="19">
        <f t="shared" si="6"/>
        <v>0</v>
      </c>
      <c r="P40" s="19">
        <f t="shared" si="6"/>
        <v>0</v>
      </c>
      <c r="Q40" s="19">
        <f t="shared" si="7"/>
        <v>3510</v>
      </c>
      <c r="R40" s="19"/>
      <c r="S40" s="19"/>
      <c r="T40" s="19"/>
      <c r="U40" s="19"/>
      <c r="V40" s="19"/>
      <c r="W40" s="19"/>
    </row>
    <row r="41" spans="2:23" x14ac:dyDescent="0.2">
      <c r="D41" s="134"/>
      <c r="E41" s="12" t="s">
        <v>71</v>
      </c>
      <c r="G41" s="19">
        <f>92692+25306</f>
        <v>117998</v>
      </c>
      <c r="H41" s="19">
        <v>0</v>
      </c>
      <c r="I41" s="19"/>
      <c r="J41" s="19">
        <v>0</v>
      </c>
      <c r="K41" s="19">
        <f t="shared" si="5"/>
        <v>117998</v>
      </c>
      <c r="M41" s="19">
        <f t="shared" si="6"/>
        <v>117998</v>
      </c>
      <c r="N41" s="19">
        <f t="shared" si="6"/>
        <v>0</v>
      </c>
      <c r="O41" s="19">
        <f t="shared" si="6"/>
        <v>0</v>
      </c>
      <c r="P41" s="19">
        <f t="shared" si="6"/>
        <v>0</v>
      </c>
      <c r="Q41" s="19">
        <f t="shared" si="7"/>
        <v>117998</v>
      </c>
      <c r="R41" s="19"/>
      <c r="S41" s="19"/>
      <c r="T41" s="19"/>
      <c r="U41" s="19"/>
      <c r="V41" s="19"/>
      <c r="W41" s="19"/>
    </row>
    <row r="42" spans="2:23" x14ac:dyDescent="0.2">
      <c r="D42" s="134"/>
      <c r="Q42" s="19"/>
      <c r="R42" s="19"/>
      <c r="S42" s="19"/>
      <c r="T42" s="19"/>
      <c r="U42" s="19"/>
      <c r="V42" s="19"/>
      <c r="W42" s="19"/>
    </row>
    <row r="43" spans="2:23" x14ac:dyDescent="0.2">
      <c r="D43" s="134" t="s">
        <v>72</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4"/>
    </row>
    <row r="45" spans="2:23" x14ac:dyDescent="0.2">
      <c r="D45" s="134" t="s">
        <v>73</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4"/>
    </row>
    <row r="47" spans="2:23" x14ac:dyDescent="0.2">
      <c r="D47" s="134" t="s">
        <v>74</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4"/>
    </row>
    <row r="49" spans="2:25" x14ac:dyDescent="0.2">
      <c r="D49" s="134" t="s">
        <v>75</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4" t="s">
        <v>76</v>
      </c>
    </row>
    <row r="51" spans="2:25" x14ac:dyDescent="0.2">
      <c r="D51" s="134"/>
    </row>
    <row r="52" spans="2:25" x14ac:dyDescent="0.2">
      <c r="B52" s="134"/>
      <c r="D52" s="134" t="s">
        <v>71</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4" t="s">
        <v>77</v>
      </c>
      <c r="G53" s="32">
        <f>SUM(G33:G52)</f>
        <v>189117</v>
      </c>
      <c r="H53" s="32">
        <f>SUM(H33:H52)</f>
        <v>0</v>
      </c>
      <c r="I53" s="32">
        <f>SUM(I33:I52)</f>
        <v>0</v>
      </c>
      <c r="J53" s="32">
        <f>SUM(J33:J52)</f>
        <v>0</v>
      </c>
      <c r="K53" s="32">
        <f>SUM(G53:J53)</f>
        <v>189117</v>
      </c>
      <c r="M53" s="32">
        <f>SUM(M33:M52)</f>
        <v>189117</v>
      </c>
      <c r="N53" s="32">
        <f>SUM(N33:N52)</f>
        <v>0</v>
      </c>
      <c r="O53" s="32">
        <f>SUM(O33:O52)</f>
        <v>0</v>
      </c>
      <c r="P53" s="32">
        <f>SUM(P33:P52)</f>
        <v>0</v>
      </c>
      <c r="Q53" s="32">
        <f>SUM(M53:P53)</f>
        <v>189117</v>
      </c>
      <c r="R53" s="32"/>
      <c r="S53" s="32"/>
      <c r="T53" s="32"/>
      <c r="U53" s="32"/>
      <c r="V53" s="32"/>
      <c r="W53" s="32"/>
    </row>
    <row r="54" spans="2:25" x14ac:dyDescent="0.2">
      <c r="B54" s="134"/>
      <c r="G54" s="19"/>
    </row>
    <row r="55" spans="2:25" x14ac:dyDescent="0.2">
      <c r="B55" s="134" t="s">
        <v>78</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4" t="s">
        <v>79</v>
      </c>
      <c r="D56" s="19"/>
    </row>
    <row r="57" spans="2:25" ht="13.5" thickBot="1" x14ac:dyDescent="0.25">
      <c r="K57" s="19"/>
      <c r="Q57" s="146"/>
      <c r="R57" s="147"/>
      <c r="S57" s="147"/>
      <c r="T57" s="147"/>
      <c r="U57" s="147"/>
      <c r="V57" s="147"/>
      <c r="W57" s="147"/>
    </row>
    <row r="58" spans="2:25" x14ac:dyDescent="0.2">
      <c r="B58" s="134" t="s">
        <v>80</v>
      </c>
      <c r="E58" s="19"/>
      <c r="G58" s="148">
        <f>G21+G24+G31+G53+G55</f>
        <v>489955</v>
      </c>
      <c r="H58" s="148">
        <f>H21+H24+H31+H53+H55</f>
        <v>35850</v>
      </c>
      <c r="I58" s="148">
        <f>I21+I24+I31+I53+I55</f>
        <v>573513</v>
      </c>
      <c r="J58" s="148">
        <f>J21+J24+J31+J53+J55</f>
        <v>11810</v>
      </c>
      <c r="K58" s="148">
        <f>SUM(G58:J58)</f>
        <v>1111128</v>
      </c>
      <c r="L58" s="149"/>
      <c r="M58" s="148">
        <f>M21+M24+M31+M53+M55</f>
        <v>409699.62285378983</v>
      </c>
      <c r="N58" s="148">
        <f>N21+N24+N31+N53+N55</f>
        <v>27166.624761532206</v>
      </c>
      <c r="O58" s="148">
        <f>O21+O24+O31+O53+O55</f>
        <v>367504.24443575146</v>
      </c>
      <c r="P58" s="148">
        <f>P21+P24+P31+P53+P55</f>
        <v>422</v>
      </c>
      <c r="Q58" s="148">
        <f>SUM(M58:P58)</f>
        <v>804792.49205107347</v>
      </c>
      <c r="R58" s="143"/>
      <c r="S58" s="143"/>
      <c r="T58" s="143"/>
      <c r="U58" s="143"/>
      <c r="V58" s="143"/>
      <c r="W58" s="143"/>
    </row>
    <row r="61" spans="2:25" ht="14.25" x14ac:dyDescent="0.2">
      <c r="B61" s="138" t="s">
        <v>81</v>
      </c>
    </row>
    <row r="62" spans="2:25" x14ac:dyDescent="0.2">
      <c r="D62" s="12" t="s">
        <v>83</v>
      </c>
      <c r="E62" s="18" t="s">
        <v>31</v>
      </c>
      <c r="G62" s="19">
        <f>460728*0.27</f>
        <v>124396.56000000001</v>
      </c>
      <c r="H62" s="19">
        <f>460728*0.03</f>
        <v>13821.84</v>
      </c>
      <c r="I62" s="19">
        <f>460728*0.7</f>
        <v>322509.59999999998</v>
      </c>
      <c r="J62" s="19"/>
      <c r="K62" s="19">
        <f>G62+H62+I62+J62</f>
        <v>460728</v>
      </c>
      <c r="M62" s="19">
        <f>$G$164*Q62</f>
        <v>99492.969599999997</v>
      </c>
      <c r="N62" s="19">
        <f>$H$164*Q62</f>
        <v>11054.774399999998</v>
      </c>
      <c r="O62" s="19">
        <f>$I$164*Q62</f>
        <v>257944.73599999998</v>
      </c>
      <c r="P62" s="19">
        <f t="shared" ref="P62" si="8">J62</f>
        <v>0</v>
      </c>
      <c r="Q62" s="19">
        <f>K62-((((52*110.86)*8)*2))</f>
        <v>368492.48</v>
      </c>
      <c r="R62" s="19"/>
      <c r="S62" s="19"/>
      <c r="T62" s="19"/>
      <c r="U62" s="19">
        <f>1837234-O62</f>
        <v>1579289.264</v>
      </c>
      <c r="V62" s="19"/>
      <c r="W62" s="19"/>
    </row>
    <row r="63" spans="2:25" ht="12.75" customHeight="1" x14ac:dyDescent="0.2">
      <c r="E63" s="18"/>
      <c r="G63" s="19"/>
      <c r="H63" s="19"/>
      <c r="I63" s="19"/>
    </row>
    <row r="64" spans="2:25" x14ac:dyDescent="0.2">
      <c r="D64" s="12" t="s">
        <v>108</v>
      </c>
      <c r="E64" s="18" t="s">
        <v>31</v>
      </c>
      <c r="G64" s="19"/>
      <c r="H64" s="19"/>
      <c r="I64" s="19"/>
      <c r="J64" s="19">
        <v>0</v>
      </c>
      <c r="K64" s="19">
        <f>I64</f>
        <v>0</v>
      </c>
      <c r="M64" s="19">
        <f>G64</f>
        <v>0</v>
      </c>
      <c r="N64" s="19">
        <f>H64</f>
        <v>0</v>
      </c>
      <c r="O64" s="19">
        <f>Q64</f>
        <v>0</v>
      </c>
      <c r="P64" s="19">
        <f t="shared" ref="P64" si="9">J64</f>
        <v>0</v>
      </c>
      <c r="Q64" s="19">
        <f>K64</f>
        <v>0</v>
      </c>
      <c r="R64" s="19"/>
      <c r="S64" s="19"/>
      <c r="T64" s="19"/>
      <c r="U64" s="19"/>
      <c r="V64" s="19"/>
      <c r="W64" s="19"/>
      <c r="Y64" s="5" t="s">
        <v>82</v>
      </c>
    </row>
    <row r="65" spans="4:25" ht="12.75" customHeight="1" x14ac:dyDescent="0.2">
      <c r="E65" s="18"/>
      <c r="G65" s="19"/>
      <c r="H65" s="19"/>
      <c r="I65" s="19"/>
      <c r="K65" s="19">
        <f t="shared" ref="K65:K76" si="10">I65</f>
        <v>0</v>
      </c>
      <c r="M65" s="19">
        <f t="shared" ref="M65:M128" si="11">G65</f>
        <v>0</v>
      </c>
      <c r="N65" s="19">
        <f t="shared" ref="N65:N128" si="12">H65</f>
        <v>0</v>
      </c>
    </row>
    <row r="66" spans="4:25" x14ac:dyDescent="0.2">
      <c r="D66" s="12" t="s">
        <v>109</v>
      </c>
      <c r="E66" s="18" t="s">
        <v>31</v>
      </c>
      <c r="G66" s="19"/>
      <c r="H66" s="19"/>
      <c r="I66" s="19">
        <v>196134</v>
      </c>
      <c r="J66" s="19">
        <v>0</v>
      </c>
      <c r="K66" s="19">
        <f t="shared" si="10"/>
        <v>196134</v>
      </c>
      <c r="M66" s="19">
        <f t="shared" si="11"/>
        <v>0</v>
      </c>
      <c r="N66" s="19">
        <f t="shared" si="12"/>
        <v>0</v>
      </c>
      <c r="O66" s="19">
        <f t="shared" ref="O66" si="13">Q66</f>
        <v>196134</v>
      </c>
      <c r="P66" s="19">
        <f t="shared" ref="P66" si="14">J66</f>
        <v>0</v>
      </c>
      <c r="Q66" s="19">
        <f t="shared" ref="Q66" si="15">K66</f>
        <v>196134</v>
      </c>
      <c r="R66" s="19"/>
      <c r="S66" s="19"/>
      <c r="T66" s="19"/>
      <c r="U66" s="19"/>
      <c r="V66" s="19"/>
      <c r="W66" s="19"/>
      <c r="Y66" s="5" t="s">
        <v>82</v>
      </c>
    </row>
    <row r="67" spans="4:25" ht="12.75" customHeight="1" x14ac:dyDescent="0.2">
      <c r="E67" s="18"/>
      <c r="G67" s="19"/>
      <c r="H67" s="19"/>
      <c r="I67" s="19"/>
      <c r="K67" s="19">
        <f t="shared" si="10"/>
        <v>0</v>
      </c>
      <c r="M67" s="19">
        <f t="shared" si="11"/>
        <v>0</v>
      </c>
      <c r="N67" s="19">
        <f t="shared" si="12"/>
        <v>0</v>
      </c>
    </row>
    <row r="68" spans="4:25" x14ac:dyDescent="0.2">
      <c r="D68" s="12" t="s">
        <v>110</v>
      </c>
      <c r="E68" s="18" t="s">
        <v>31</v>
      </c>
      <c r="G68" s="19"/>
      <c r="H68" s="19"/>
      <c r="I68" s="19"/>
      <c r="J68" s="19">
        <v>0</v>
      </c>
      <c r="K68" s="19">
        <f t="shared" si="10"/>
        <v>0</v>
      </c>
      <c r="M68" s="19">
        <f t="shared" si="11"/>
        <v>0</v>
      </c>
      <c r="N68" s="19">
        <f t="shared" si="12"/>
        <v>0</v>
      </c>
      <c r="O68" s="19">
        <f t="shared" ref="O68" si="16">Q68</f>
        <v>0</v>
      </c>
      <c r="P68" s="19">
        <f t="shared" ref="P68" si="17">J68</f>
        <v>0</v>
      </c>
      <c r="Q68" s="19">
        <f t="shared" ref="Q68" si="18">K68</f>
        <v>0</v>
      </c>
      <c r="R68" s="19"/>
      <c r="S68" s="19"/>
      <c r="T68" s="19"/>
      <c r="U68" s="19"/>
      <c r="V68" s="19"/>
      <c r="W68" s="19"/>
      <c r="Y68" s="5" t="s">
        <v>82</v>
      </c>
    </row>
    <row r="69" spans="4:25" ht="12.75" customHeight="1" x14ac:dyDescent="0.2">
      <c r="E69" s="18"/>
      <c r="G69" s="19"/>
      <c r="H69" s="19"/>
      <c r="I69" s="19"/>
      <c r="K69" s="19">
        <f t="shared" si="10"/>
        <v>0</v>
      </c>
      <c r="M69" s="19">
        <f t="shared" si="11"/>
        <v>0</v>
      </c>
      <c r="N69" s="19">
        <f t="shared" si="12"/>
        <v>0</v>
      </c>
    </row>
    <row r="70" spans="4:25" x14ac:dyDescent="0.2">
      <c r="D70" s="12" t="s">
        <v>111</v>
      </c>
      <c r="E70" s="18" t="s">
        <v>31</v>
      </c>
      <c r="G70" s="19"/>
      <c r="H70" s="19"/>
      <c r="I70" s="19">
        <v>89544</v>
      </c>
      <c r="J70" s="19">
        <v>0</v>
      </c>
      <c r="K70" s="19">
        <f t="shared" si="10"/>
        <v>89544</v>
      </c>
      <c r="M70" s="19">
        <f t="shared" si="11"/>
        <v>0</v>
      </c>
      <c r="N70" s="19">
        <f t="shared" si="12"/>
        <v>0</v>
      </c>
      <c r="O70" s="19">
        <f t="shared" ref="O70" si="19">Q70</f>
        <v>89544</v>
      </c>
      <c r="P70" s="19">
        <f t="shared" ref="P70" si="20">J70</f>
        <v>0</v>
      </c>
      <c r="Q70" s="19">
        <f t="shared" ref="Q70" si="21">K70</f>
        <v>89544</v>
      </c>
      <c r="R70" s="19"/>
      <c r="S70" s="19"/>
      <c r="T70" s="19"/>
      <c r="U70" s="19"/>
      <c r="V70" s="19"/>
      <c r="W70" s="19"/>
      <c r="Y70" s="5" t="s">
        <v>82</v>
      </c>
    </row>
    <row r="71" spans="4:25" ht="12.75" customHeight="1" x14ac:dyDescent="0.2">
      <c r="E71" s="18"/>
      <c r="G71" s="19"/>
      <c r="H71" s="19"/>
      <c r="I71" s="19"/>
      <c r="K71" s="19">
        <f t="shared" si="10"/>
        <v>0</v>
      </c>
      <c r="M71" s="19">
        <f t="shared" si="11"/>
        <v>0</v>
      </c>
      <c r="N71" s="19">
        <f t="shared" si="12"/>
        <v>0</v>
      </c>
    </row>
    <row r="72" spans="4:25" x14ac:dyDescent="0.2">
      <c r="D72" s="12" t="s">
        <v>112</v>
      </c>
      <c r="E72" s="18" t="s">
        <v>31</v>
      </c>
      <c r="G72" s="19"/>
      <c r="H72" s="19"/>
      <c r="I72" s="19"/>
      <c r="J72" s="19">
        <v>0</v>
      </c>
      <c r="K72" s="19">
        <f t="shared" si="10"/>
        <v>0</v>
      </c>
      <c r="M72" s="19">
        <f t="shared" si="11"/>
        <v>0</v>
      </c>
      <c r="N72" s="19">
        <f t="shared" si="12"/>
        <v>0</v>
      </c>
      <c r="O72" s="19">
        <f t="shared" ref="O72" si="22">Q72</f>
        <v>0</v>
      </c>
      <c r="P72" s="19">
        <f t="shared" ref="P72" si="23">J72</f>
        <v>0</v>
      </c>
      <c r="Q72" s="19">
        <f t="shared" ref="Q72" si="24">K72</f>
        <v>0</v>
      </c>
      <c r="R72" s="19"/>
      <c r="S72" s="19"/>
      <c r="T72" s="19"/>
      <c r="U72" s="19"/>
      <c r="V72" s="19"/>
      <c r="W72" s="19"/>
      <c r="Y72" s="5" t="s">
        <v>82</v>
      </c>
    </row>
    <row r="73" spans="4:25" ht="12.75" customHeight="1" x14ac:dyDescent="0.2">
      <c r="E73" s="18"/>
      <c r="G73" s="19"/>
      <c r="H73" s="19"/>
      <c r="I73" s="19"/>
      <c r="K73" s="19">
        <f t="shared" si="10"/>
        <v>0</v>
      </c>
      <c r="M73" s="19">
        <f t="shared" si="11"/>
        <v>0</v>
      </c>
      <c r="N73" s="19">
        <f t="shared" si="12"/>
        <v>0</v>
      </c>
    </row>
    <row r="74" spans="4:25" x14ac:dyDescent="0.2">
      <c r="D74" s="12" t="s">
        <v>113</v>
      </c>
      <c r="E74" s="18" t="s">
        <v>31</v>
      </c>
      <c r="G74" s="19"/>
      <c r="H74" s="19"/>
      <c r="I74" s="19"/>
      <c r="J74" s="19">
        <v>0</v>
      </c>
      <c r="K74" s="19">
        <f t="shared" si="10"/>
        <v>0</v>
      </c>
      <c r="M74" s="19">
        <f t="shared" si="11"/>
        <v>0</v>
      </c>
      <c r="N74" s="19">
        <f t="shared" si="12"/>
        <v>0</v>
      </c>
      <c r="O74" s="19">
        <f t="shared" ref="O74" si="25">Q74</f>
        <v>0</v>
      </c>
      <c r="P74" s="19">
        <f t="shared" ref="P74" si="26">J74</f>
        <v>0</v>
      </c>
      <c r="Q74" s="19">
        <f t="shared" ref="Q74" si="27">K74</f>
        <v>0</v>
      </c>
      <c r="R74" s="19"/>
      <c r="S74" s="19"/>
      <c r="T74" s="19"/>
      <c r="U74" s="19"/>
      <c r="V74" s="19"/>
      <c r="W74" s="19"/>
      <c r="Y74" s="5" t="s">
        <v>82</v>
      </c>
    </row>
    <row r="75" spans="4:25" ht="12.75" customHeight="1" x14ac:dyDescent="0.2">
      <c r="E75" s="18"/>
      <c r="G75" s="19"/>
      <c r="H75" s="19"/>
      <c r="I75" s="19"/>
      <c r="K75" s="19">
        <f t="shared" si="10"/>
        <v>0</v>
      </c>
      <c r="M75" s="19">
        <f t="shared" si="11"/>
        <v>0</v>
      </c>
      <c r="N75" s="19">
        <f t="shared" si="12"/>
        <v>0</v>
      </c>
    </row>
    <row r="76" spans="4:25" x14ac:dyDescent="0.2">
      <c r="D76" s="12" t="s">
        <v>114</v>
      </c>
      <c r="E76" s="18" t="s">
        <v>31</v>
      </c>
      <c r="G76" s="19"/>
      <c r="H76" s="19"/>
      <c r="I76" s="19"/>
      <c r="J76" s="19">
        <v>0</v>
      </c>
      <c r="K76" s="19">
        <f t="shared" si="10"/>
        <v>0</v>
      </c>
      <c r="M76" s="19">
        <f t="shared" si="11"/>
        <v>0</v>
      </c>
      <c r="N76" s="19">
        <f t="shared" si="12"/>
        <v>0</v>
      </c>
      <c r="O76" s="19">
        <f t="shared" ref="O76" si="28">Q76</f>
        <v>0</v>
      </c>
      <c r="P76" s="19">
        <f t="shared" ref="P76" si="29">J76</f>
        <v>0</v>
      </c>
      <c r="Q76" s="19">
        <f t="shared" ref="Q76" si="30">K76</f>
        <v>0</v>
      </c>
      <c r="R76" s="19"/>
      <c r="S76" s="19"/>
      <c r="T76" s="19"/>
      <c r="U76" s="19"/>
      <c r="V76" s="19"/>
      <c r="W76" s="19"/>
      <c r="Y76" s="5" t="s">
        <v>82</v>
      </c>
    </row>
    <row r="77" spans="4:25" ht="12.75" customHeight="1" x14ac:dyDescent="0.2">
      <c r="E77" s="18"/>
      <c r="G77" s="19"/>
      <c r="H77" s="19"/>
      <c r="I77" s="19"/>
      <c r="M77" s="19">
        <f t="shared" si="11"/>
        <v>0</v>
      </c>
      <c r="N77" s="19">
        <f t="shared" si="12"/>
        <v>0</v>
      </c>
    </row>
    <row r="78" spans="4:25" x14ac:dyDescent="0.2">
      <c r="D78" s="12" t="s">
        <v>115</v>
      </c>
      <c r="E78" s="18" t="s">
        <v>31</v>
      </c>
      <c r="G78" s="19">
        <f t="shared" ref="G78:H78" si="31">183249*G164</f>
        <v>49477.23</v>
      </c>
      <c r="H78" s="19">
        <f t="shared" si="31"/>
        <v>5497.4699999999993</v>
      </c>
      <c r="I78" s="19">
        <f>183249*I164</f>
        <v>128274.29999999999</v>
      </c>
      <c r="J78" s="19">
        <v>0</v>
      </c>
      <c r="K78" s="19">
        <f>I78+H78+G78</f>
        <v>183249</v>
      </c>
      <c r="M78" s="19">
        <f t="shared" si="11"/>
        <v>49477.23</v>
      </c>
      <c r="N78" s="19">
        <f t="shared" si="12"/>
        <v>5497.4699999999993</v>
      </c>
      <c r="O78" s="19">
        <f>I78</f>
        <v>128274.29999999999</v>
      </c>
      <c r="P78" s="19">
        <f t="shared" ref="P78" si="32">J78</f>
        <v>0</v>
      </c>
      <c r="Q78" s="19">
        <f t="shared" ref="Q78" si="33">K78</f>
        <v>183249</v>
      </c>
      <c r="R78" s="19"/>
      <c r="S78" s="19"/>
      <c r="T78" s="19"/>
      <c r="U78" s="19"/>
      <c r="V78" s="19"/>
      <c r="W78" s="19"/>
      <c r="Y78" s="5" t="s">
        <v>82</v>
      </c>
    </row>
    <row r="79" spans="4:25" ht="12.75" customHeight="1" x14ac:dyDescent="0.2">
      <c r="E79" s="18"/>
      <c r="G79" s="19"/>
      <c r="H79" s="19"/>
      <c r="I79" s="19"/>
      <c r="K79" s="19">
        <f t="shared" ref="K79:K142" si="34">I79+H79+G79</f>
        <v>0</v>
      </c>
      <c r="M79" s="19">
        <f t="shared" si="11"/>
        <v>0</v>
      </c>
      <c r="N79" s="19">
        <f t="shared" si="12"/>
        <v>0</v>
      </c>
      <c r="O79" s="19">
        <f t="shared" ref="O79:O142" si="35">I79</f>
        <v>0</v>
      </c>
    </row>
    <row r="80" spans="4:25" x14ac:dyDescent="0.2">
      <c r="D80" s="12" t="s">
        <v>116</v>
      </c>
      <c r="E80" s="18" t="s">
        <v>31</v>
      </c>
      <c r="G80" s="19">
        <f>266476*G164</f>
        <v>71948.52</v>
      </c>
      <c r="H80" s="19">
        <f t="shared" ref="H80:I80" si="36">266476*H164</f>
        <v>7994.28</v>
      </c>
      <c r="I80" s="19">
        <f t="shared" si="36"/>
        <v>186533.19999999998</v>
      </c>
      <c r="J80" s="19">
        <v>0</v>
      </c>
      <c r="K80" s="19">
        <f t="shared" si="34"/>
        <v>266476</v>
      </c>
      <c r="M80" s="19">
        <f t="shared" si="11"/>
        <v>71948.52</v>
      </c>
      <c r="N80" s="19">
        <f t="shared" si="12"/>
        <v>7994.28</v>
      </c>
      <c r="O80" s="19">
        <f t="shared" si="35"/>
        <v>186533.19999999998</v>
      </c>
      <c r="P80" s="19">
        <f t="shared" ref="P80" si="37">J80</f>
        <v>0</v>
      </c>
      <c r="Q80" s="19">
        <f>K80</f>
        <v>266476</v>
      </c>
      <c r="R80" s="19"/>
      <c r="S80" s="19"/>
      <c r="T80" s="19"/>
      <c r="U80" s="19"/>
      <c r="V80" s="19"/>
      <c r="W80" s="19"/>
      <c r="Y80" s="5" t="s">
        <v>82</v>
      </c>
    </row>
    <row r="81" spans="4:25" ht="12.75" customHeight="1" x14ac:dyDescent="0.2">
      <c r="E81" s="18"/>
      <c r="G81" s="19"/>
      <c r="H81" s="19"/>
      <c r="I81" s="19"/>
      <c r="K81" s="19">
        <f t="shared" si="34"/>
        <v>0</v>
      </c>
      <c r="M81" s="19">
        <f t="shared" si="11"/>
        <v>0</v>
      </c>
      <c r="N81" s="19">
        <f t="shared" si="12"/>
        <v>0</v>
      </c>
      <c r="O81" s="19">
        <f t="shared" si="35"/>
        <v>0</v>
      </c>
    </row>
    <row r="82" spans="4:25" x14ac:dyDescent="0.2">
      <c r="D82" s="12" t="s">
        <v>117</v>
      </c>
      <c r="E82" s="18" t="s">
        <v>31</v>
      </c>
      <c r="G82" s="19"/>
      <c r="H82" s="19"/>
      <c r="I82" s="19"/>
      <c r="J82" s="19">
        <v>0</v>
      </c>
      <c r="K82" s="19">
        <f t="shared" si="34"/>
        <v>0</v>
      </c>
      <c r="M82" s="19">
        <f t="shared" si="11"/>
        <v>0</v>
      </c>
      <c r="N82" s="19">
        <f t="shared" si="12"/>
        <v>0</v>
      </c>
      <c r="O82" s="19">
        <f t="shared" si="35"/>
        <v>0</v>
      </c>
      <c r="P82" s="19">
        <f t="shared" ref="P82" si="38">J82</f>
        <v>0</v>
      </c>
      <c r="Q82" s="19">
        <f t="shared" ref="Q82" si="39">K82</f>
        <v>0</v>
      </c>
      <c r="R82" s="19"/>
      <c r="S82" s="19"/>
      <c r="T82" s="19"/>
      <c r="U82" s="19"/>
      <c r="V82" s="19"/>
      <c r="W82" s="19"/>
      <c r="Y82" s="5" t="s">
        <v>82</v>
      </c>
    </row>
    <row r="83" spans="4:25" ht="12.75" customHeight="1" x14ac:dyDescent="0.2">
      <c r="E83" s="18"/>
      <c r="G83" s="19"/>
      <c r="H83" s="19"/>
      <c r="I83" s="19"/>
      <c r="K83" s="19">
        <f t="shared" si="34"/>
        <v>0</v>
      </c>
      <c r="M83" s="19">
        <f t="shared" si="11"/>
        <v>0</v>
      </c>
      <c r="N83" s="19">
        <f t="shared" si="12"/>
        <v>0</v>
      </c>
      <c r="O83" s="19">
        <f t="shared" si="35"/>
        <v>0</v>
      </c>
    </row>
    <row r="84" spans="4:25" x14ac:dyDescent="0.2">
      <c r="D84" s="12" t="s">
        <v>118</v>
      </c>
      <c r="E84" s="18" t="s">
        <v>31</v>
      </c>
      <c r="G84" s="19"/>
      <c r="H84" s="19"/>
      <c r="I84" s="19"/>
      <c r="J84" s="19">
        <v>0</v>
      </c>
      <c r="K84" s="19">
        <f t="shared" si="34"/>
        <v>0</v>
      </c>
      <c r="M84" s="19">
        <f t="shared" si="11"/>
        <v>0</v>
      </c>
      <c r="N84" s="19">
        <f t="shared" si="12"/>
        <v>0</v>
      </c>
      <c r="O84" s="19">
        <f t="shared" si="35"/>
        <v>0</v>
      </c>
      <c r="P84" s="19">
        <f t="shared" ref="P84" si="40">J84</f>
        <v>0</v>
      </c>
      <c r="Q84" s="19">
        <f t="shared" ref="Q84" si="41">K84</f>
        <v>0</v>
      </c>
      <c r="R84" s="19"/>
      <c r="S84" s="19"/>
      <c r="T84" s="19"/>
      <c r="U84" s="19"/>
      <c r="V84" s="19"/>
      <c r="W84" s="19"/>
      <c r="Y84" s="5" t="s">
        <v>82</v>
      </c>
    </row>
    <row r="85" spans="4:25" ht="12.75" customHeight="1" x14ac:dyDescent="0.2">
      <c r="E85" s="18"/>
      <c r="G85" s="19"/>
      <c r="H85" s="19"/>
      <c r="I85" s="19"/>
      <c r="K85" s="19">
        <f t="shared" si="34"/>
        <v>0</v>
      </c>
      <c r="M85" s="19">
        <f t="shared" si="11"/>
        <v>0</v>
      </c>
      <c r="N85" s="19">
        <f t="shared" si="12"/>
        <v>0</v>
      </c>
      <c r="O85" s="19">
        <f t="shared" si="35"/>
        <v>0</v>
      </c>
    </row>
    <row r="86" spans="4:25" x14ac:dyDescent="0.2">
      <c r="D86" s="12" t="s">
        <v>119</v>
      </c>
      <c r="E86" s="18" t="s">
        <v>31</v>
      </c>
      <c r="G86" s="19"/>
      <c r="H86" s="19"/>
      <c r="I86" s="19"/>
      <c r="J86" s="19">
        <v>0</v>
      </c>
      <c r="K86" s="19">
        <f t="shared" si="34"/>
        <v>0</v>
      </c>
      <c r="M86" s="19">
        <f t="shared" si="11"/>
        <v>0</v>
      </c>
      <c r="N86" s="19">
        <f t="shared" si="12"/>
        <v>0</v>
      </c>
      <c r="O86" s="19">
        <f t="shared" si="35"/>
        <v>0</v>
      </c>
      <c r="P86" s="19">
        <f t="shared" ref="P86" si="42">J86</f>
        <v>0</v>
      </c>
      <c r="Q86" s="19">
        <f t="shared" ref="Q86" si="43">K86</f>
        <v>0</v>
      </c>
      <c r="R86" s="19"/>
      <c r="S86" s="19"/>
      <c r="T86" s="19"/>
      <c r="U86" s="19"/>
      <c r="V86" s="19"/>
      <c r="W86" s="19"/>
      <c r="Y86" s="5" t="s">
        <v>82</v>
      </c>
    </row>
    <row r="87" spans="4:25" ht="12.75" customHeight="1" x14ac:dyDescent="0.2">
      <c r="E87" s="18"/>
      <c r="G87" s="19"/>
      <c r="H87" s="19"/>
      <c r="I87" s="19"/>
      <c r="K87" s="19">
        <f t="shared" si="34"/>
        <v>0</v>
      </c>
      <c r="M87" s="19">
        <f t="shared" si="11"/>
        <v>0</v>
      </c>
      <c r="N87" s="19">
        <f t="shared" si="12"/>
        <v>0</v>
      </c>
      <c r="O87" s="19">
        <f t="shared" si="35"/>
        <v>0</v>
      </c>
    </row>
    <row r="88" spans="4:25" x14ac:dyDescent="0.2">
      <c r="D88" s="12" t="s">
        <v>120</v>
      </c>
      <c r="E88" s="18" t="s">
        <v>31</v>
      </c>
      <c r="G88" s="19"/>
      <c r="H88" s="19"/>
      <c r="I88" s="19"/>
      <c r="J88" s="19">
        <v>0</v>
      </c>
      <c r="K88" s="19">
        <f t="shared" si="34"/>
        <v>0</v>
      </c>
      <c r="M88" s="19">
        <f t="shared" si="11"/>
        <v>0</v>
      </c>
      <c r="N88" s="19">
        <f t="shared" si="12"/>
        <v>0</v>
      </c>
      <c r="O88" s="19">
        <f t="shared" si="35"/>
        <v>0</v>
      </c>
      <c r="P88" s="19">
        <f t="shared" ref="P88" si="44">J88</f>
        <v>0</v>
      </c>
      <c r="Q88" s="19">
        <f t="shared" ref="Q88" si="45">K88</f>
        <v>0</v>
      </c>
      <c r="R88" s="19"/>
      <c r="S88" s="19"/>
      <c r="T88" s="19"/>
      <c r="U88" s="19"/>
      <c r="V88" s="19"/>
      <c r="W88" s="19"/>
      <c r="Y88" s="5" t="s">
        <v>82</v>
      </c>
    </row>
    <row r="89" spans="4:25" ht="12.75" customHeight="1" x14ac:dyDescent="0.2">
      <c r="E89" s="18"/>
      <c r="G89" s="19"/>
      <c r="H89" s="19"/>
      <c r="I89" s="19"/>
      <c r="K89" s="19">
        <f t="shared" si="34"/>
        <v>0</v>
      </c>
      <c r="M89" s="19">
        <f t="shared" si="11"/>
        <v>0</v>
      </c>
      <c r="N89" s="19">
        <f t="shared" si="12"/>
        <v>0</v>
      </c>
      <c r="O89" s="19">
        <f t="shared" si="35"/>
        <v>0</v>
      </c>
    </row>
    <row r="90" spans="4:25" x14ac:dyDescent="0.2">
      <c r="D90" s="12" t="s">
        <v>121</v>
      </c>
      <c r="E90" s="18" t="s">
        <v>31</v>
      </c>
      <c r="G90" s="19"/>
      <c r="H90" s="19"/>
      <c r="I90" s="19"/>
      <c r="J90" s="19">
        <v>0</v>
      </c>
      <c r="K90" s="19">
        <f t="shared" si="34"/>
        <v>0</v>
      </c>
      <c r="M90" s="19">
        <f t="shared" si="11"/>
        <v>0</v>
      </c>
      <c r="N90" s="19">
        <f t="shared" si="12"/>
        <v>0</v>
      </c>
      <c r="O90" s="19">
        <f t="shared" si="35"/>
        <v>0</v>
      </c>
      <c r="P90" s="19">
        <f t="shared" ref="P90" si="46">J90</f>
        <v>0</v>
      </c>
      <c r="Q90" s="19">
        <f t="shared" ref="Q90" si="47">K90</f>
        <v>0</v>
      </c>
      <c r="R90" s="19"/>
      <c r="S90" s="19"/>
      <c r="T90" s="19"/>
      <c r="U90" s="19"/>
      <c r="V90" s="19"/>
      <c r="W90" s="19"/>
      <c r="Y90" s="5" t="s">
        <v>82</v>
      </c>
    </row>
    <row r="91" spans="4:25" ht="12.75" customHeight="1" x14ac:dyDescent="0.2">
      <c r="E91" s="18"/>
      <c r="G91" s="19"/>
      <c r="H91" s="19"/>
      <c r="I91" s="19"/>
      <c r="K91" s="19">
        <f t="shared" si="34"/>
        <v>0</v>
      </c>
      <c r="M91" s="19">
        <f t="shared" si="11"/>
        <v>0</v>
      </c>
      <c r="N91" s="19">
        <f t="shared" si="12"/>
        <v>0</v>
      </c>
      <c r="O91" s="19">
        <f t="shared" si="35"/>
        <v>0</v>
      </c>
    </row>
    <row r="92" spans="4:25" x14ac:dyDescent="0.2">
      <c r="D92" s="12" t="s">
        <v>122</v>
      </c>
      <c r="E92" s="18" t="s">
        <v>31</v>
      </c>
      <c r="G92" s="19"/>
      <c r="H92" s="19"/>
      <c r="I92" s="19"/>
      <c r="J92" s="19">
        <v>0</v>
      </c>
      <c r="K92" s="19">
        <f t="shared" si="34"/>
        <v>0</v>
      </c>
      <c r="M92" s="19">
        <f t="shared" si="11"/>
        <v>0</v>
      </c>
      <c r="N92" s="19">
        <f t="shared" si="12"/>
        <v>0</v>
      </c>
      <c r="O92" s="19">
        <f t="shared" si="35"/>
        <v>0</v>
      </c>
      <c r="P92" s="19">
        <f t="shared" ref="P92" si="48">J92</f>
        <v>0</v>
      </c>
      <c r="Q92" s="19">
        <f t="shared" ref="Q92" si="49">K92</f>
        <v>0</v>
      </c>
      <c r="R92" s="19"/>
      <c r="S92" s="19"/>
      <c r="T92" s="19"/>
      <c r="U92" s="19"/>
      <c r="V92" s="19"/>
      <c r="W92" s="19"/>
      <c r="Y92" s="5" t="s">
        <v>82</v>
      </c>
    </row>
    <row r="93" spans="4:25" ht="12.75" customHeight="1" x14ac:dyDescent="0.2">
      <c r="E93" s="18"/>
      <c r="G93" s="19"/>
      <c r="H93" s="19"/>
      <c r="I93" s="19"/>
      <c r="K93" s="19">
        <f t="shared" si="34"/>
        <v>0</v>
      </c>
      <c r="M93" s="19">
        <f t="shared" si="11"/>
        <v>0</v>
      </c>
      <c r="N93" s="19">
        <f t="shared" si="12"/>
        <v>0</v>
      </c>
      <c r="O93" s="19">
        <f t="shared" si="35"/>
        <v>0</v>
      </c>
    </row>
    <row r="94" spans="4:25" x14ac:dyDescent="0.2">
      <c r="D94" s="12" t="s">
        <v>123</v>
      </c>
      <c r="E94" s="18" t="s">
        <v>31</v>
      </c>
      <c r="G94" s="19"/>
      <c r="H94" s="19"/>
      <c r="I94" s="19"/>
      <c r="J94" s="19">
        <v>0</v>
      </c>
      <c r="K94" s="19">
        <f t="shared" si="34"/>
        <v>0</v>
      </c>
      <c r="M94" s="19">
        <f t="shared" si="11"/>
        <v>0</v>
      </c>
      <c r="N94" s="19">
        <f t="shared" si="12"/>
        <v>0</v>
      </c>
      <c r="O94" s="19">
        <f t="shared" si="35"/>
        <v>0</v>
      </c>
      <c r="P94" s="19">
        <f t="shared" ref="P94" si="50">J94</f>
        <v>0</v>
      </c>
      <c r="Q94" s="19">
        <f t="shared" ref="Q94" si="51">K94</f>
        <v>0</v>
      </c>
      <c r="R94" s="19"/>
      <c r="S94" s="19"/>
      <c r="T94" s="19"/>
      <c r="U94" s="19"/>
      <c r="V94" s="19"/>
      <c r="W94" s="19"/>
      <c r="Y94" s="5" t="s">
        <v>82</v>
      </c>
    </row>
    <row r="95" spans="4:25" ht="12.75" customHeight="1" x14ac:dyDescent="0.2">
      <c r="E95" s="18"/>
      <c r="G95" s="19"/>
      <c r="H95" s="19"/>
      <c r="I95" s="19"/>
      <c r="K95" s="19">
        <f t="shared" si="34"/>
        <v>0</v>
      </c>
      <c r="M95" s="19">
        <f t="shared" si="11"/>
        <v>0</v>
      </c>
      <c r="N95" s="19">
        <f t="shared" si="12"/>
        <v>0</v>
      </c>
      <c r="O95" s="19">
        <f t="shared" si="35"/>
        <v>0</v>
      </c>
    </row>
    <row r="96" spans="4:25" x14ac:dyDescent="0.2">
      <c r="D96" s="12" t="s">
        <v>124</v>
      </c>
      <c r="E96" s="18" t="s">
        <v>31</v>
      </c>
      <c r="G96" s="19"/>
      <c r="H96" s="19"/>
      <c r="I96" s="19"/>
      <c r="J96" s="19">
        <v>0</v>
      </c>
      <c r="K96" s="19">
        <f t="shared" si="34"/>
        <v>0</v>
      </c>
      <c r="M96" s="19">
        <f t="shared" si="11"/>
        <v>0</v>
      </c>
      <c r="N96" s="19">
        <f t="shared" si="12"/>
        <v>0</v>
      </c>
      <c r="O96" s="19">
        <f t="shared" si="35"/>
        <v>0</v>
      </c>
      <c r="P96" s="19">
        <f t="shared" ref="P96" si="52">J96</f>
        <v>0</v>
      </c>
      <c r="Q96" s="19">
        <f t="shared" ref="Q96" si="53">K96</f>
        <v>0</v>
      </c>
      <c r="R96" s="19"/>
      <c r="S96" s="19"/>
      <c r="T96" s="19"/>
      <c r="U96" s="19"/>
      <c r="V96" s="19"/>
      <c r="W96" s="19"/>
      <c r="Y96" s="5" t="s">
        <v>82</v>
      </c>
    </row>
    <row r="97" spans="4:25" ht="12.75" customHeight="1" x14ac:dyDescent="0.2">
      <c r="E97" s="18"/>
      <c r="G97" s="19"/>
      <c r="H97" s="19"/>
      <c r="I97" s="19"/>
      <c r="K97" s="19">
        <f t="shared" si="34"/>
        <v>0</v>
      </c>
      <c r="M97" s="19">
        <f t="shared" si="11"/>
        <v>0</v>
      </c>
      <c r="N97" s="19">
        <f t="shared" si="12"/>
        <v>0</v>
      </c>
      <c r="O97" s="19">
        <f t="shared" si="35"/>
        <v>0</v>
      </c>
    </row>
    <row r="98" spans="4:25" x14ac:dyDescent="0.2">
      <c r="D98" s="12" t="s">
        <v>125</v>
      </c>
      <c r="E98" s="18" t="s">
        <v>31</v>
      </c>
      <c r="G98" s="19"/>
      <c r="H98" s="19"/>
      <c r="I98" s="19"/>
      <c r="J98" s="19">
        <v>0</v>
      </c>
      <c r="K98" s="19">
        <f t="shared" si="34"/>
        <v>0</v>
      </c>
      <c r="M98" s="19">
        <f t="shared" si="11"/>
        <v>0</v>
      </c>
      <c r="N98" s="19">
        <f t="shared" si="12"/>
        <v>0</v>
      </c>
      <c r="O98" s="19">
        <f t="shared" si="35"/>
        <v>0</v>
      </c>
      <c r="P98" s="19">
        <f t="shared" ref="P98" si="54">J98</f>
        <v>0</v>
      </c>
      <c r="Q98" s="19">
        <f t="shared" ref="Q98" si="55">K98</f>
        <v>0</v>
      </c>
      <c r="R98" s="19"/>
      <c r="S98" s="19"/>
      <c r="T98" s="19"/>
      <c r="U98" s="19"/>
      <c r="V98" s="19"/>
      <c r="W98" s="19"/>
      <c r="Y98" s="5" t="s">
        <v>82</v>
      </c>
    </row>
    <row r="99" spans="4:25" ht="12.75" customHeight="1" x14ac:dyDescent="0.2">
      <c r="E99" s="18"/>
      <c r="G99" s="19"/>
      <c r="H99" s="19"/>
      <c r="I99" s="19"/>
      <c r="K99" s="19">
        <f t="shared" si="34"/>
        <v>0</v>
      </c>
      <c r="M99" s="19">
        <f t="shared" si="11"/>
        <v>0</v>
      </c>
      <c r="N99" s="19">
        <f t="shared" si="12"/>
        <v>0</v>
      </c>
      <c r="O99" s="19">
        <f t="shared" si="35"/>
        <v>0</v>
      </c>
    </row>
    <row r="100" spans="4:25" x14ac:dyDescent="0.2">
      <c r="D100" s="12" t="s">
        <v>126</v>
      </c>
      <c r="E100" s="18" t="s">
        <v>31</v>
      </c>
      <c r="G100" s="19">
        <f t="shared" ref="G100:H100" si="56">6856*G164</f>
        <v>1851.1200000000001</v>
      </c>
      <c r="H100" s="19">
        <f t="shared" si="56"/>
        <v>205.67999999999998</v>
      </c>
      <c r="I100" s="19">
        <f>6856*I164</f>
        <v>4799.2</v>
      </c>
      <c r="J100" s="19">
        <v>0</v>
      </c>
      <c r="K100" s="19">
        <f t="shared" si="34"/>
        <v>6856</v>
      </c>
      <c r="M100" s="19">
        <f t="shared" si="11"/>
        <v>1851.1200000000001</v>
      </c>
      <c r="N100" s="19">
        <f t="shared" si="12"/>
        <v>205.67999999999998</v>
      </c>
      <c r="O100" s="19">
        <f t="shared" si="35"/>
        <v>4799.2</v>
      </c>
      <c r="P100" s="19">
        <f t="shared" ref="P100" si="57">J100</f>
        <v>0</v>
      </c>
      <c r="Q100" s="19">
        <f t="shared" ref="Q100" si="58">K100</f>
        <v>6856</v>
      </c>
      <c r="R100" s="19"/>
      <c r="S100" s="19"/>
      <c r="T100" s="19"/>
      <c r="U100" s="19"/>
      <c r="V100" s="19"/>
      <c r="W100" s="19"/>
      <c r="Y100" s="5" t="s">
        <v>82</v>
      </c>
    </row>
    <row r="101" spans="4:25" ht="12.75" customHeight="1" x14ac:dyDescent="0.2">
      <c r="E101" s="18"/>
      <c r="G101" s="19"/>
      <c r="H101" s="19"/>
      <c r="I101" s="19"/>
      <c r="K101" s="19">
        <f t="shared" si="34"/>
        <v>0</v>
      </c>
      <c r="M101" s="19">
        <f t="shared" si="11"/>
        <v>0</v>
      </c>
      <c r="N101" s="19">
        <f t="shared" si="12"/>
        <v>0</v>
      </c>
      <c r="O101" s="19">
        <f t="shared" si="35"/>
        <v>0</v>
      </c>
    </row>
    <row r="102" spans="4:25" x14ac:dyDescent="0.2">
      <c r="D102" s="12" t="s">
        <v>127</v>
      </c>
      <c r="E102" s="18" t="s">
        <v>31</v>
      </c>
      <c r="G102" s="19"/>
      <c r="H102" s="19"/>
      <c r="I102" s="19"/>
      <c r="J102" s="19">
        <v>0</v>
      </c>
      <c r="K102" s="19">
        <f t="shared" si="34"/>
        <v>0</v>
      </c>
      <c r="M102" s="19">
        <f t="shared" si="11"/>
        <v>0</v>
      </c>
      <c r="N102" s="19">
        <f t="shared" si="12"/>
        <v>0</v>
      </c>
      <c r="O102" s="19">
        <f t="shared" si="35"/>
        <v>0</v>
      </c>
      <c r="P102" s="19">
        <f t="shared" ref="P102" si="59">J102</f>
        <v>0</v>
      </c>
      <c r="Q102" s="19">
        <f t="shared" ref="Q102" si="60">K102</f>
        <v>0</v>
      </c>
      <c r="R102" s="19"/>
      <c r="S102" s="19"/>
      <c r="T102" s="19"/>
      <c r="U102" s="19"/>
      <c r="V102" s="19"/>
      <c r="W102" s="19"/>
      <c r="Y102" s="5" t="s">
        <v>82</v>
      </c>
    </row>
    <row r="103" spans="4:25" ht="12.75" customHeight="1" x14ac:dyDescent="0.2">
      <c r="E103" s="18"/>
      <c r="G103" s="19"/>
      <c r="H103" s="19"/>
      <c r="I103" s="19"/>
      <c r="K103" s="19">
        <f t="shared" si="34"/>
        <v>0</v>
      </c>
      <c r="M103" s="19">
        <f t="shared" si="11"/>
        <v>0</v>
      </c>
      <c r="N103" s="19">
        <f t="shared" si="12"/>
        <v>0</v>
      </c>
      <c r="O103" s="19">
        <f t="shared" si="35"/>
        <v>0</v>
      </c>
    </row>
    <row r="104" spans="4:25" x14ac:dyDescent="0.2">
      <c r="D104" s="12" t="s">
        <v>128</v>
      </c>
      <c r="E104" s="18" t="s">
        <v>31</v>
      </c>
      <c r="G104" s="19"/>
      <c r="H104" s="19"/>
      <c r="I104" s="19"/>
      <c r="J104" s="19">
        <v>0</v>
      </c>
      <c r="K104" s="19">
        <f t="shared" si="34"/>
        <v>0</v>
      </c>
      <c r="M104" s="19">
        <f t="shared" si="11"/>
        <v>0</v>
      </c>
      <c r="N104" s="19">
        <f t="shared" si="12"/>
        <v>0</v>
      </c>
      <c r="O104" s="19">
        <f t="shared" si="35"/>
        <v>0</v>
      </c>
      <c r="P104" s="19">
        <f t="shared" ref="P104" si="61">J104</f>
        <v>0</v>
      </c>
      <c r="Q104" s="19">
        <f t="shared" ref="Q104" si="62">K104</f>
        <v>0</v>
      </c>
      <c r="R104" s="19"/>
      <c r="S104" s="19"/>
      <c r="T104" s="19"/>
      <c r="U104" s="19"/>
      <c r="V104" s="19"/>
      <c r="W104" s="19"/>
      <c r="Y104" s="5" t="s">
        <v>82</v>
      </c>
    </row>
    <row r="105" spans="4:25" ht="12.75" customHeight="1" x14ac:dyDescent="0.2">
      <c r="E105" s="18"/>
      <c r="G105" s="19"/>
      <c r="H105" s="19"/>
      <c r="I105" s="19"/>
      <c r="K105" s="19">
        <f t="shared" si="34"/>
        <v>0</v>
      </c>
      <c r="M105" s="19">
        <f t="shared" si="11"/>
        <v>0</v>
      </c>
      <c r="N105" s="19">
        <f t="shared" si="12"/>
        <v>0</v>
      </c>
      <c r="O105" s="19">
        <f t="shared" si="35"/>
        <v>0</v>
      </c>
    </row>
    <row r="106" spans="4:25" x14ac:dyDescent="0.2">
      <c r="D106" s="12" t="s">
        <v>129</v>
      </c>
      <c r="E106" s="18" t="s">
        <v>31</v>
      </c>
      <c r="G106" s="19"/>
      <c r="H106" s="19"/>
      <c r="I106" s="19"/>
      <c r="J106" s="19">
        <v>0</v>
      </c>
      <c r="K106" s="19">
        <f t="shared" si="34"/>
        <v>0</v>
      </c>
      <c r="M106" s="19">
        <f t="shared" si="11"/>
        <v>0</v>
      </c>
      <c r="N106" s="19">
        <f t="shared" si="12"/>
        <v>0</v>
      </c>
      <c r="O106" s="19">
        <f t="shared" si="35"/>
        <v>0</v>
      </c>
      <c r="P106" s="19">
        <f t="shared" ref="P106" si="63">J106</f>
        <v>0</v>
      </c>
      <c r="Q106" s="19">
        <f t="shared" ref="Q106" si="64">K106</f>
        <v>0</v>
      </c>
      <c r="R106" s="19"/>
      <c r="S106" s="19"/>
      <c r="T106" s="19"/>
      <c r="U106" s="19"/>
      <c r="V106" s="19"/>
      <c r="W106" s="19"/>
      <c r="Y106" s="5" t="s">
        <v>82</v>
      </c>
    </row>
    <row r="107" spans="4:25" ht="12.75" customHeight="1" x14ac:dyDescent="0.2">
      <c r="E107" s="18"/>
      <c r="G107" s="19"/>
      <c r="H107" s="19"/>
      <c r="I107" s="19"/>
      <c r="K107" s="19">
        <f t="shared" si="34"/>
        <v>0</v>
      </c>
      <c r="M107" s="19">
        <f t="shared" si="11"/>
        <v>0</v>
      </c>
      <c r="N107" s="19">
        <f t="shared" si="12"/>
        <v>0</v>
      </c>
      <c r="O107" s="19">
        <f t="shared" si="35"/>
        <v>0</v>
      </c>
    </row>
    <row r="108" spans="4:25" x14ac:dyDescent="0.2">
      <c r="D108" s="12" t="s">
        <v>130</v>
      </c>
      <c r="E108" s="18" t="s">
        <v>31</v>
      </c>
      <c r="G108" s="19"/>
      <c r="H108" s="19"/>
      <c r="I108" s="19"/>
      <c r="J108" s="19">
        <v>0</v>
      </c>
      <c r="K108" s="19">
        <f t="shared" si="34"/>
        <v>0</v>
      </c>
      <c r="M108" s="19">
        <f t="shared" si="11"/>
        <v>0</v>
      </c>
      <c r="N108" s="19">
        <f t="shared" si="12"/>
        <v>0</v>
      </c>
      <c r="O108" s="19">
        <f t="shared" si="35"/>
        <v>0</v>
      </c>
      <c r="P108" s="19">
        <f t="shared" ref="P108" si="65">J108</f>
        <v>0</v>
      </c>
      <c r="Q108" s="19">
        <f t="shared" ref="Q108" si="66">K108</f>
        <v>0</v>
      </c>
      <c r="R108" s="19"/>
      <c r="S108" s="19"/>
      <c r="T108" s="19"/>
      <c r="U108" s="19"/>
      <c r="V108" s="19"/>
      <c r="W108" s="19"/>
      <c r="Y108" s="5" t="s">
        <v>82</v>
      </c>
    </row>
    <row r="109" spans="4:25" ht="12.75" customHeight="1" x14ac:dyDescent="0.2">
      <c r="E109" s="18"/>
      <c r="G109" s="19"/>
      <c r="H109" s="19"/>
      <c r="I109" s="19"/>
      <c r="K109" s="19">
        <f t="shared" si="34"/>
        <v>0</v>
      </c>
      <c r="M109" s="19">
        <f t="shared" si="11"/>
        <v>0</v>
      </c>
      <c r="N109" s="19">
        <f t="shared" si="12"/>
        <v>0</v>
      </c>
      <c r="O109" s="19">
        <f t="shared" si="35"/>
        <v>0</v>
      </c>
    </row>
    <row r="110" spans="4:25" x14ac:dyDescent="0.2">
      <c r="D110" s="12" t="s">
        <v>131</v>
      </c>
      <c r="E110" s="18" t="s">
        <v>31</v>
      </c>
      <c r="G110" s="19">
        <f>5156*G164</f>
        <v>1392.1200000000001</v>
      </c>
      <c r="H110" s="19">
        <f t="shared" ref="H110:I110" si="67">5156*H164</f>
        <v>154.68</v>
      </c>
      <c r="I110" s="19">
        <f t="shared" si="67"/>
        <v>3609.2</v>
      </c>
      <c r="J110" s="19">
        <v>0</v>
      </c>
      <c r="K110" s="19">
        <f t="shared" si="34"/>
        <v>5156</v>
      </c>
      <c r="M110" s="19">
        <f t="shared" si="11"/>
        <v>1392.1200000000001</v>
      </c>
      <c r="N110" s="19">
        <f t="shared" si="12"/>
        <v>154.68</v>
      </c>
      <c r="O110" s="19">
        <f t="shared" si="35"/>
        <v>3609.2</v>
      </c>
      <c r="P110" s="19">
        <f t="shared" ref="P110" si="68">J110</f>
        <v>0</v>
      </c>
      <c r="Q110" s="19">
        <f t="shared" ref="Q110" si="69">K110</f>
        <v>5156</v>
      </c>
      <c r="R110" s="19"/>
      <c r="S110" s="19"/>
      <c r="T110" s="19"/>
      <c r="U110" s="19"/>
      <c r="V110" s="19"/>
      <c r="W110" s="19"/>
      <c r="Y110" s="5" t="s">
        <v>82</v>
      </c>
    </row>
    <row r="111" spans="4:25" ht="12.75" customHeight="1" x14ac:dyDescent="0.2">
      <c r="E111" s="18"/>
      <c r="G111" s="19"/>
      <c r="H111" s="19"/>
      <c r="I111" s="19"/>
      <c r="K111" s="19">
        <f t="shared" si="34"/>
        <v>0</v>
      </c>
      <c r="M111" s="19">
        <f t="shared" si="11"/>
        <v>0</v>
      </c>
      <c r="N111" s="19">
        <f t="shared" si="12"/>
        <v>0</v>
      </c>
      <c r="O111" s="19">
        <f t="shared" si="35"/>
        <v>0</v>
      </c>
    </row>
    <row r="112" spans="4:25" x14ac:dyDescent="0.2">
      <c r="D112" s="12" t="s">
        <v>132</v>
      </c>
      <c r="E112" s="18" t="s">
        <v>31</v>
      </c>
      <c r="G112" s="19"/>
      <c r="H112" s="19"/>
      <c r="I112" s="19"/>
      <c r="J112" s="19">
        <v>0</v>
      </c>
      <c r="K112" s="19">
        <f t="shared" si="34"/>
        <v>0</v>
      </c>
      <c r="M112" s="19">
        <f t="shared" si="11"/>
        <v>0</v>
      </c>
      <c r="N112" s="19">
        <f t="shared" si="12"/>
        <v>0</v>
      </c>
      <c r="O112" s="19">
        <f t="shared" si="35"/>
        <v>0</v>
      </c>
      <c r="P112" s="19">
        <f t="shared" ref="P112" si="70">J112</f>
        <v>0</v>
      </c>
      <c r="Q112" s="19">
        <f t="shared" ref="Q112" si="71">K112</f>
        <v>0</v>
      </c>
      <c r="R112" s="19"/>
      <c r="S112" s="19"/>
      <c r="T112" s="19"/>
      <c r="U112" s="19"/>
      <c r="V112" s="19"/>
      <c r="W112" s="19"/>
      <c r="Y112" s="5" t="s">
        <v>82</v>
      </c>
    </row>
    <row r="113" spans="4:25" ht="12.75" customHeight="1" x14ac:dyDescent="0.2">
      <c r="E113" s="18"/>
      <c r="G113" s="19"/>
      <c r="H113" s="19"/>
      <c r="I113" s="19"/>
      <c r="K113" s="19">
        <f t="shared" si="34"/>
        <v>0</v>
      </c>
      <c r="M113" s="19">
        <f t="shared" si="11"/>
        <v>0</v>
      </c>
      <c r="N113" s="19">
        <f t="shared" si="12"/>
        <v>0</v>
      </c>
      <c r="O113" s="19">
        <f t="shared" si="35"/>
        <v>0</v>
      </c>
    </row>
    <row r="114" spans="4:25" x14ac:dyDescent="0.2">
      <c r="D114" s="12" t="s">
        <v>133</v>
      </c>
      <c r="E114" s="18" t="s">
        <v>31</v>
      </c>
      <c r="G114" s="19"/>
      <c r="H114" s="19"/>
      <c r="I114" s="19"/>
      <c r="J114" s="19">
        <v>0</v>
      </c>
      <c r="K114" s="19">
        <f t="shared" si="34"/>
        <v>0</v>
      </c>
      <c r="M114" s="19">
        <f t="shared" si="11"/>
        <v>0</v>
      </c>
      <c r="N114" s="19">
        <f t="shared" si="12"/>
        <v>0</v>
      </c>
      <c r="O114" s="19">
        <f t="shared" si="35"/>
        <v>0</v>
      </c>
      <c r="P114" s="19">
        <f t="shared" ref="P114" si="72">J114</f>
        <v>0</v>
      </c>
      <c r="Q114" s="19">
        <f t="shared" ref="Q114" si="73">K114</f>
        <v>0</v>
      </c>
      <c r="R114" s="19"/>
      <c r="S114" s="19"/>
      <c r="T114" s="19"/>
      <c r="U114" s="19"/>
      <c r="V114" s="19"/>
      <c r="W114" s="19"/>
      <c r="Y114" s="5" t="s">
        <v>82</v>
      </c>
    </row>
    <row r="115" spans="4:25" ht="12.75" customHeight="1" x14ac:dyDescent="0.2">
      <c r="E115" s="18"/>
      <c r="G115" s="19"/>
      <c r="H115" s="19"/>
      <c r="I115" s="19"/>
      <c r="K115" s="19">
        <f t="shared" si="34"/>
        <v>0</v>
      </c>
      <c r="M115" s="19">
        <f t="shared" si="11"/>
        <v>0</v>
      </c>
      <c r="N115" s="19">
        <f t="shared" si="12"/>
        <v>0</v>
      </c>
      <c r="O115" s="19">
        <f t="shared" si="35"/>
        <v>0</v>
      </c>
    </row>
    <row r="116" spans="4:25" x14ac:dyDescent="0.2">
      <c r="D116" s="12" t="s">
        <v>134</v>
      </c>
      <c r="E116" s="18" t="s">
        <v>31</v>
      </c>
      <c r="G116" s="19"/>
      <c r="H116" s="19"/>
      <c r="I116" s="19"/>
      <c r="J116" s="19">
        <v>0</v>
      </c>
      <c r="K116" s="19">
        <f t="shared" si="34"/>
        <v>0</v>
      </c>
      <c r="M116" s="19">
        <f t="shared" si="11"/>
        <v>0</v>
      </c>
      <c r="N116" s="19">
        <f t="shared" si="12"/>
        <v>0</v>
      </c>
      <c r="O116" s="19">
        <f t="shared" si="35"/>
        <v>0</v>
      </c>
      <c r="P116" s="19">
        <f t="shared" ref="P116" si="74">J116</f>
        <v>0</v>
      </c>
      <c r="Q116" s="19">
        <f t="shared" ref="Q116" si="75">K116</f>
        <v>0</v>
      </c>
      <c r="R116" s="19"/>
      <c r="S116" s="19"/>
      <c r="T116" s="19"/>
      <c r="U116" s="19"/>
      <c r="V116" s="19"/>
      <c r="W116" s="19"/>
      <c r="Y116" s="5" t="s">
        <v>82</v>
      </c>
    </row>
    <row r="117" spans="4:25" ht="12.75" customHeight="1" x14ac:dyDescent="0.2">
      <c r="E117" s="18"/>
      <c r="G117" s="19"/>
      <c r="H117" s="19"/>
      <c r="I117" s="19"/>
      <c r="K117" s="19">
        <f t="shared" si="34"/>
        <v>0</v>
      </c>
      <c r="M117" s="19">
        <f t="shared" si="11"/>
        <v>0</v>
      </c>
      <c r="N117" s="19">
        <f t="shared" si="12"/>
        <v>0</v>
      </c>
      <c r="O117" s="19">
        <f t="shared" si="35"/>
        <v>0</v>
      </c>
    </row>
    <row r="118" spans="4:25" x14ac:dyDescent="0.2">
      <c r="D118" s="12" t="s">
        <v>135</v>
      </c>
      <c r="E118" s="18" t="s">
        <v>31</v>
      </c>
      <c r="G118" s="19"/>
      <c r="H118" s="19"/>
      <c r="I118" s="19"/>
      <c r="J118" s="19">
        <v>0</v>
      </c>
      <c r="K118" s="19">
        <f t="shared" si="34"/>
        <v>0</v>
      </c>
      <c r="M118" s="19">
        <f t="shared" si="11"/>
        <v>0</v>
      </c>
      <c r="N118" s="19">
        <f t="shared" si="12"/>
        <v>0</v>
      </c>
      <c r="O118" s="19">
        <f t="shared" si="35"/>
        <v>0</v>
      </c>
      <c r="P118" s="19">
        <f t="shared" ref="P118" si="76">J118</f>
        <v>0</v>
      </c>
      <c r="Q118" s="19">
        <f t="shared" ref="Q118" si="77">K118</f>
        <v>0</v>
      </c>
      <c r="R118" s="19"/>
      <c r="S118" s="19"/>
      <c r="T118" s="19"/>
      <c r="U118" s="19"/>
      <c r="V118" s="19"/>
      <c r="W118" s="19"/>
      <c r="Y118" s="5" t="s">
        <v>82</v>
      </c>
    </row>
    <row r="119" spans="4:25" ht="12.75" customHeight="1" x14ac:dyDescent="0.2">
      <c r="E119" s="18"/>
      <c r="G119" s="19"/>
      <c r="H119" s="19"/>
      <c r="I119" s="19"/>
      <c r="K119" s="19">
        <f t="shared" si="34"/>
        <v>0</v>
      </c>
      <c r="M119" s="19">
        <f t="shared" si="11"/>
        <v>0</v>
      </c>
      <c r="N119" s="19">
        <f t="shared" si="12"/>
        <v>0</v>
      </c>
      <c r="O119" s="19">
        <f t="shared" si="35"/>
        <v>0</v>
      </c>
    </row>
    <row r="120" spans="4:25" x14ac:dyDescent="0.2">
      <c r="D120" s="12" t="s">
        <v>136</v>
      </c>
      <c r="E120" s="18" t="s">
        <v>31</v>
      </c>
      <c r="G120" s="19"/>
      <c r="H120" s="19"/>
      <c r="I120" s="19"/>
      <c r="J120" s="19">
        <v>0</v>
      </c>
      <c r="K120" s="19">
        <f t="shared" si="34"/>
        <v>0</v>
      </c>
      <c r="M120" s="19">
        <f t="shared" si="11"/>
        <v>0</v>
      </c>
      <c r="N120" s="19">
        <f t="shared" si="12"/>
        <v>0</v>
      </c>
      <c r="O120" s="19">
        <f t="shared" si="35"/>
        <v>0</v>
      </c>
      <c r="P120" s="19">
        <f t="shared" ref="P120" si="78">J120</f>
        <v>0</v>
      </c>
      <c r="Q120" s="19">
        <f t="shared" ref="Q120" si="79">K120</f>
        <v>0</v>
      </c>
      <c r="R120" s="19"/>
      <c r="S120" s="19"/>
      <c r="T120" s="19"/>
      <c r="U120" s="19"/>
      <c r="V120" s="19"/>
      <c r="W120" s="19"/>
      <c r="Y120" s="5" t="s">
        <v>82</v>
      </c>
    </row>
    <row r="121" spans="4:25" ht="12.75" customHeight="1" x14ac:dyDescent="0.2">
      <c r="E121" s="18"/>
      <c r="G121" s="19"/>
      <c r="H121" s="19"/>
      <c r="I121" s="19"/>
      <c r="K121" s="19">
        <f t="shared" si="34"/>
        <v>0</v>
      </c>
      <c r="M121" s="19">
        <f t="shared" si="11"/>
        <v>0</v>
      </c>
      <c r="N121" s="19">
        <f t="shared" si="12"/>
        <v>0</v>
      </c>
      <c r="O121" s="19">
        <f t="shared" si="35"/>
        <v>0</v>
      </c>
    </row>
    <row r="122" spans="4:25" x14ac:dyDescent="0.2">
      <c r="D122" s="12" t="s">
        <v>137</v>
      </c>
      <c r="E122" s="18" t="s">
        <v>31</v>
      </c>
      <c r="G122" s="19"/>
      <c r="H122" s="19"/>
      <c r="I122" s="19"/>
      <c r="J122" s="19">
        <v>0</v>
      </c>
      <c r="K122" s="19">
        <f t="shared" si="34"/>
        <v>0</v>
      </c>
      <c r="M122" s="19">
        <f t="shared" si="11"/>
        <v>0</v>
      </c>
      <c r="N122" s="19">
        <f t="shared" si="12"/>
        <v>0</v>
      </c>
      <c r="O122" s="19">
        <f t="shared" si="35"/>
        <v>0</v>
      </c>
      <c r="P122" s="19">
        <f t="shared" ref="P122" si="80">J122</f>
        <v>0</v>
      </c>
      <c r="Q122" s="19">
        <f t="shared" ref="Q122" si="81">K122</f>
        <v>0</v>
      </c>
      <c r="R122" s="19"/>
      <c r="S122" s="19"/>
      <c r="T122" s="19"/>
      <c r="U122" s="19"/>
      <c r="V122" s="19"/>
      <c r="W122" s="19"/>
      <c r="Y122" s="5" t="s">
        <v>82</v>
      </c>
    </row>
    <row r="123" spans="4:25" ht="12.75" customHeight="1" x14ac:dyDescent="0.2">
      <c r="E123" s="18"/>
      <c r="G123" s="19"/>
      <c r="H123" s="19"/>
      <c r="I123" s="19"/>
      <c r="K123" s="19">
        <f t="shared" si="34"/>
        <v>0</v>
      </c>
      <c r="M123" s="19">
        <f t="shared" si="11"/>
        <v>0</v>
      </c>
      <c r="N123" s="19">
        <f t="shared" si="12"/>
        <v>0</v>
      </c>
      <c r="O123" s="19">
        <f t="shared" si="35"/>
        <v>0</v>
      </c>
    </row>
    <row r="124" spans="4:25" x14ac:dyDescent="0.2">
      <c r="D124" s="12" t="s">
        <v>138</v>
      </c>
      <c r="E124" s="18" t="s">
        <v>31</v>
      </c>
      <c r="G124" s="19"/>
      <c r="H124" s="19"/>
      <c r="I124" s="19"/>
      <c r="J124" s="19">
        <v>0</v>
      </c>
      <c r="K124" s="19">
        <f t="shared" si="34"/>
        <v>0</v>
      </c>
      <c r="M124" s="19">
        <f t="shared" si="11"/>
        <v>0</v>
      </c>
      <c r="N124" s="19">
        <f t="shared" si="12"/>
        <v>0</v>
      </c>
      <c r="O124" s="19">
        <f t="shared" si="35"/>
        <v>0</v>
      </c>
      <c r="P124" s="19">
        <f t="shared" ref="P124" si="82">J124</f>
        <v>0</v>
      </c>
      <c r="Q124" s="19">
        <f t="shared" ref="Q124" si="83">K124</f>
        <v>0</v>
      </c>
      <c r="R124" s="19"/>
      <c r="S124" s="19"/>
      <c r="T124" s="19"/>
      <c r="U124" s="19"/>
      <c r="V124" s="19"/>
      <c r="W124" s="19"/>
      <c r="Y124" s="5" t="s">
        <v>82</v>
      </c>
    </row>
    <row r="125" spans="4:25" ht="12.75" customHeight="1" x14ac:dyDescent="0.2">
      <c r="E125" s="18"/>
      <c r="G125" s="19"/>
      <c r="H125" s="19"/>
      <c r="I125" s="19"/>
      <c r="K125" s="19">
        <f t="shared" si="34"/>
        <v>0</v>
      </c>
      <c r="M125" s="19">
        <f t="shared" si="11"/>
        <v>0</v>
      </c>
      <c r="N125" s="19">
        <f t="shared" si="12"/>
        <v>0</v>
      </c>
      <c r="O125" s="19">
        <f t="shared" si="35"/>
        <v>0</v>
      </c>
    </row>
    <row r="126" spans="4:25" x14ac:dyDescent="0.2">
      <c r="D126" s="12" t="s">
        <v>139</v>
      </c>
      <c r="E126" s="18" t="s">
        <v>31</v>
      </c>
      <c r="G126" s="19"/>
      <c r="H126" s="19"/>
      <c r="I126" s="19"/>
      <c r="J126" s="19">
        <v>0</v>
      </c>
      <c r="K126" s="19">
        <f t="shared" si="34"/>
        <v>0</v>
      </c>
      <c r="M126" s="19">
        <f t="shared" si="11"/>
        <v>0</v>
      </c>
      <c r="N126" s="19">
        <f t="shared" si="12"/>
        <v>0</v>
      </c>
      <c r="O126" s="19">
        <f t="shared" si="35"/>
        <v>0</v>
      </c>
      <c r="P126" s="19">
        <f t="shared" ref="P126" si="84">J126</f>
        <v>0</v>
      </c>
      <c r="Q126" s="19">
        <f t="shared" ref="Q126" si="85">K126</f>
        <v>0</v>
      </c>
      <c r="R126" s="19"/>
      <c r="S126" s="19"/>
      <c r="T126" s="19"/>
      <c r="U126" s="19"/>
      <c r="V126" s="19"/>
      <c r="W126" s="19"/>
      <c r="Y126" s="5" t="s">
        <v>82</v>
      </c>
    </row>
    <row r="127" spans="4:25" ht="12.75" customHeight="1" x14ac:dyDescent="0.2">
      <c r="E127" s="18"/>
      <c r="G127" s="19"/>
      <c r="H127" s="19"/>
      <c r="I127" s="19"/>
      <c r="K127" s="19">
        <f t="shared" si="34"/>
        <v>0</v>
      </c>
      <c r="M127" s="19">
        <f t="shared" si="11"/>
        <v>0</v>
      </c>
      <c r="N127" s="19">
        <f t="shared" si="12"/>
        <v>0</v>
      </c>
      <c r="O127" s="19">
        <f t="shared" si="35"/>
        <v>0</v>
      </c>
    </row>
    <row r="128" spans="4:25" x14ac:dyDescent="0.2">
      <c r="D128" s="12" t="s">
        <v>140</v>
      </c>
      <c r="E128" s="18" t="s">
        <v>31</v>
      </c>
      <c r="G128" s="19"/>
      <c r="H128" s="19"/>
      <c r="I128" s="19"/>
      <c r="J128" s="19">
        <v>0</v>
      </c>
      <c r="K128" s="19">
        <f t="shared" si="34"/>
        <v>0</v>
      </c>
      <c r="M128" s="19">
        <f t="shared" si="11"/>
        <v>0</v>
      </c>
      <c r="N128" s="19">
        <f t="shared" si="12"/>
        <v>0</v>
      </c>
      <c r="O128" s="19">
        <f t="shared" si="35"/>
        <v>0</v>
      </c>
      <c r="P128" s="19">
        <f t="shared" ref="P128" si="86">J128</f>
        <v>0</v>
      </c>
      <c r="Q128" s="19">
        <f t="shared" ref="Q128" si="87">K128</f>
        <v>0</v>
      </c>
      <c r="R128" s="19"/>
      <c r="S128" s="19"/>
      <c r="T128" s="19"/>
      <c r="U128" s="19"/>
      <c r="V128" s="19"/>
      <c r="W128" s="19"/>
      <c r="Y128" s="5" t="s">
        <v>82</v>
      </c>
    </row>
    <row r="129" spans="4:25" ht="12.75" customHeight="1" x14ac:dyDescent="0.2">
      <c r="E129" s="18"/>
      <c r="G129" s="19"/>
      <c r="H129" s="19"/>
      <c r="I129" s="19"/>
      <c r="K129" s="19">
        <f t="shared" si="34"/>
        <v>0</v>
      </c>
      <c r="M129" s="19">
        <f t="shared" ref="M129:M148" si="88">G129</f>
        <v>0</v>
      </c>
      <c r="N129" s="19">
        <f t="shared" ref="N129:N148" si="89">H129</f>
        <v>0</v>
      </c>
      <c r="O129" s="19">
        <f t="shared" si="35"/>
        <v>0</v>
      </c>
    </row>
    <row r="130" spans="4:25" x14ac:dyDescent="0.2">
      <c r="D130" s="12" t="s">
        <v>141</v>
      </c>
      <c r="E130" s="18" t="s">
        <v>31</v>
      </c>
      <c r="G130" s="19"/>
      <c r="H130" s="19"/>
      <c r="I130" s="19"/>
      <c r="J130" s="19">
        <v>0</v>
      </c>
      <c r="K130" s="19">
        <f t="shared" si="34"/>
        <v>0</v>
      </c>
      <c r="M130" s="19">
        <f t="shared" si="88"/>
        <v>0</v>
      </c>
      <c r="N130" s="19">
        <f t="shared" si="89"/>
        <v>0</v>
      </c>
      <c r="O130" s="19">
        <f t="shared" si="35"/>
        <v>0</v>
      </c>
      <c r="P130" s="19">
        <f t="shared" ref="P130" si="90">J130</f>
        <v>0</v>
      </c>
      <c r="Q130" s="19">
        <f t="shared" ref="Q130" si="91">K130</f>
        <v>0</v>
      </c>
      <c r="R130" s="19"/>
      <c r="S130" s="19"/>
      <c r="T130" s="19"/>
      <c r="U130" s="19"/>
      <c r="V130" s="19"/>
      <c r="W130" s="19"/>
      <c r="Y130" s="5" t="s">
        <v>82</v>
      </c>
    </row>
    <row r="131" spans="4:25" ht="12.75" customHeight="1" x14ac:dyDescent="0.2">
      <c r="E131" s="18"/>
      <c r="G131" s="19"/>
      <c r="H131" s="19"/>
      <c r="I131" s="19"/>
      <c r="K131" s="19">
        <f t="shared" si="34"/>
        <v>0</v>
      </c>
      <c r="M131" s="19">
        <f t="shared" si="88"/>
        <v>0</v>
      </c>
      <c r="N131" s="19">
        <f t="shared" si="89"/>
        <v>0</v>
      </c>
      <c r="O131" s="19">
        <f t="shared" si="35"/>
        <v>0</v>
      </c>
    </row>
    <row r="132" spans="4:25" x14ac:dyDescent="0.2">
      <c r="D132" s="12" t="s">
        <v>142</v>
      </c>
      <c r="E132" s="18" t="s">
        <v>31</v>
      </c>
      <c r="G132" s="19"/>
      <c r="H132" s="19"/>
      <c r="I132" s="19"/>
      <c r="J132" s="19">
        <v>0</v>
      </c>
      <c r="K132" s="19">
        <f t="shared" si="34"/>
        <v>0</v>
      </c>
      <c r="M132" s="19">
        <f t="shared" si="88"/>
        <v>0</v>
      </c>
      <c r="N132" s="19">
        <f t="shared" si="89"/>
        <v>0</v>
      </c>
      <c r="O132" s="19">
        <f t="shared" si="35"/>
        <v>0</v>
      </c>
      <c r="P132" s="19">
        <f t="shared" ref="P132" si="92">J132</f>
        <v>0</v>
      </c>
      <c r="Q132" s="19">
        <f t="shared" ref="Q132" si="93">K132</f>
        <v>0</v>
      </c>
      <c r="R132" s="19"/>
      <c r="S132" s="19"/>
      <c r="T132" s="19"/>
      <c r="U132" s="19"/>
      <c r="V132" s="19"/>
      <c r="W132" s="19"/>
      <c r="Y132" s="5" t="s">
        <v>82</v>
      </c>
    </row>
    <row r="133" spans="4:25" ht="12.75" customHeight="1" x14ac:dyDescent="0.2">
      <c r="E133" s="18"/>
      <c r="G133" s="19"/>
      <c r="H133" s="19"/>
      <c r="I133" s="19"/>
      <c r="K133" s="19">
        <f t="shared" si="34"/>
        <v>0</v>
      </c>
      <c r="M133" s="19">
        <f t="shared" si="88"/>
        <v>0</v>
      </c>
      <c r="N133" s="19">
        <f t="shared" si="89"/>
        <v>0</v>
      </c>
      <c r="O133" s="19">
        <f t="shared" si="35"/>
        <v>0</v>
      </c>
    </row>
    <row r="134" spans="4:25" x14ac:dyDescent="0.2">
      <c r="D134" s="12" t="s">
        <v>143</v>
      </c>
      <c r="E134" s="18" t="s">
        <v>31</v>
      </c>
      <c r="G134" s="19"/>
      <c r="H134" s="19"/>
      <c r="I134" s="19"/>
      <c r="J134" s="19">
        <v>0</v>
      </c>
      <c r="K134" s="19">
        <f t="shared" si="34"/>
        <v>0</v>
      </c>
      <c r="M134" s="19">
        <f t="shared" si="88"/>
        <v>0</v>
      </c>
      <c r="N134" s="19">
        <f t="shared" si="89"/>
        <v>0</v>
      </c>
      <c r="O134" s="19">
        <f t="shared" si="35"/>
        <v>0</v>
      </c>
      <c r="P134" s="19">
        <f t="shared" ref="P134" si="94">J134</f>
        <v>0</v>
      </c>
      <c r="Q134" s="19">
        <f t="shared" ref="Q134" si="95">K134</f>
        <v>0</v>
      </c>
      <c r="R134" s="19"/>
      <c r="S134" s="19"/>
      <c r="T134" s="19"/>
      <c r="U134" s="19"/>
      <c r="V134" s="19"/>
      <c r="W134" s="19"/>
      <c r="Y134" s="5" t="s">
        <v>82</v>
      </c>
    </row>
    <row r="135" spans="4:25" ht="12.75" customHeight="1" x14ac:dyDescent="0.2">
      <c r="E135" s="18"/>
      <c r="G135" s="19"/>
      <c r="H135" s="19"/>
      <c r="I135" s="19"/>
      <c r="K135" s="19">
        <f t="shared" si="34"/>
        <v>0</v>
      </c>
      <c r="M135" s="19">
        <f t="shared" si="88"/>
        <v>0</v>
      </c>
      <c r="N135" s="19">
        <f t="shared" si="89"/>
        <v>0</v>
      </c>
      <c r="O135" s="19">
        <f t="shared" si="35"/>
        <v>0</v>
      </c>
    </row>
    <row r="136" spans="4:25" x14ac:dyDescent="0.2">
      <c r="D136" s="12" t="s">
        <v>144</v>
      </c>
      <c r="E136" s="18" t="s">
        <v>31</v>
      </c>
      <c r="G136" s="19"/>
      <c r="H136" s="19"/>
      <c r="I136" s="19"/>
      <c r="J136" s="19">
        <v>0</v>
      </c>
      <c r="K136" s="19">
        <f t="shared" si="34"/>
        <v>0</v>
      </c>
      <c r="M136" s="19">
        <f t="shared" si="88"/>
        <v>0</v>
      </c>
      <c r="N136" s="19">
        <f t="shared" si="89"/>
        <v>0</v>
      </c>
      <c r="O136" s="19">
        <f t="shared" si="35"/>
        <v>0</v>
      </c>
      <c r="P136" s="19">
        <f t="shared" ref="P136" si="96">J136</f>
        <v>0</v>
      </c>
      <c r="Q136" s="19">
        <f t="shared" ref="Q136" si="97">K136</f>
        <v>0</v>
      </c>
      <c r="R136" s="19"/>
      <c r="S136" s="19"/>
      <c r="T136" s="19"/>
      <c r="U136" s="19"/>
      <c r="V136" s="19"/>
      <c r="W136" s="19"/>
      <c r="Y136" s="5" t="s">
        <v>82</v>
      </c>
    </row>
    <row r="137" spans="4:25" ht="12.75" customHeight="1" x14ac:dyDescent="0.2">
      <c r="E137" s="18"/>
      <c r="G137" s="19"/>
      <c r="H137" s="19"/>
      <c r="I137" s="19"/>
      <c r="K137" s="19">
        <f t="shared" si="34"/>
        <v>0</v>
      </c>
      <c r="M137" s="19">
        <f t="shared" si="88"/>
        <v>0</v>
      </c>
      <c r="N137" s="19">
        <f t="shared" si="89"/>
        <v>0</v>
      </c>
      <c r="O137" s="19">
        <f t="shared" si="35"/>
        <v>0</v>
      </c>
    </row>
    <row r="138" spans="4:25" x14ac:dyDescent="0.2">
      <c r="D138" s="12" t="s">
        <v>145</v>
      </c>
      <c r="E138" s="18" t="s">
        <v>31</v>
      </c>
      <c r="G138" s="19"/>
      <c r="H138" s="19"/>
      <c r="I138" s="19"/>
      <c r="J138" s="19">
        <v>0</v>
      </c>
      <c r="K138" s="19">
        <f t="shared" si="34"/>
        <v>0</v>
      </c>
      <c r="M138" s="19">
        <f t="shared" si="88"/>
        <v>0</v>
      </c>
      <c r="N138" s="19">
        <f t="shared" si="89"/>
        <v>0</v>
      </c>
      <c r="O138" s="19">
        <f t="shared" si="35"/>
        <v>0</v>
      </c>
      <c r="P138" s="19">
        <f t="shared" ref="P138" si="98">J138</f>
        <v>0</v>
      </c>
      <c r="Q138" s="19">
        <f t="shared" ref="Q138" si="99">K138</f>
        <v>0</v>
      </c>
      <c r="R138" s="19"/>
      <c r="S138" s="19"/>
      <c r="T138" s="19"/>
      <c r="U138" s="19"/>
      <c r="V138" s="19"/>
      <c r="W138" s="19"/>
      <c r="Y138" s="5" t="s">
        <v>82</v>
      </c>
    </row>
    <row r="139" spans="4:25" ht="12.75" customHeight="1" x14ac:dyDescent="0.2">
      <c r="E139" s="18"/>
      <c r="G139" s="19"/>
      <c r="H139" s="19"/>
      <c r="I139" s="19"/>
      <c r="K139" s="19">
        <f t="shared" si="34"/>
        <v>0</v>
      </c>
      <c r="M139" s="19">
        <f t="shared" si="88"/>
        <v>0</v>
      </c>
      <c r="N139" s="19">
        <f t="shared" si="89"/>
        <v>0</v>
      </c>
      <c r="O139" s="19">
        <f t="shared" si="35"/>
        <v>0</v>
      </c>
    </row>
    <row r="140" spans="4:25" x14ac:dyDescent="0.2">
      <c r="D140" s="12" t="s">
        <v>146</v>
      </c>
      <c r="E140" s="18" t="s">
        <v>31</v>
      </c>
      <c r="G140" s="19"/>
      <c r="H140" s="19"/>
      <c r="I140" s="19"/>
      <c r="J140" s="19">
        <v>0</v>
      </c>
      <c r="K140" s="19">
        <f t="shared" si="34"/>
        <v>0</v>
      </c>
      <c r="M140" s="19">
        <f t="shared" si="88"/>
        <v>0</v>
      </c>
      <c r="N140" s="19">
        <f t="shared" si="89"/>
        <v>0</v>
      </c>
      <c r="O140" s="19">
        <f t="shared" si="35"/>
        <v>0</v>
      </c>
      <c r="P140" s="19">
        <f t="shared" ref="P140" si="100">J140</f>
        <v>0</v>
      </c>
      <c r="Q140" s="19">
        <f t="shared" ref="Q140" si="101">K140</f>
        <v>0</v>
      </c>
      <c r="R140" s="19"/>
      <c r="S140" s="19"/>
      <c r="T140" s="19"/>
      <c r="U140" s="19"/>
      <c r="V140" s="19"/>
      <c r="W140" s="19"/>
      <c r="Y140" s="5" t="s">
        <v>82</v>
      </c>
    </row>
    <row r="141" spans="4:25" ht="12.75" customHeight="1" x14ac:dyDescent="0.2">
      <c r="E141" s="18"/>
      <c r="G141" s="19"/>
      <c r="H141" s="19"/>
      <c r="I141" s="19"/>
      <c r="K141" s="19">
        <f t="shared" si="34"/>
        <v>0</v>
      </c>
      <c r="M141" s="19">
        <f t="shared" si="88"/>
        <v>0</v>
      </c>
      <c r="N141" s="19">
        <f t="shared" si="89"/>
        <v>0</v>
      </c>
      <c r="O141" s="19">
        <f t="shared" si="35"/>
        <v>0</v>
      </c>
    </row>
    <row r="142" spans="4:25" x14ac:dyDescent="0.2">
      <c r="D142" s="12" t="s">
        <v>147</v>
      </c>
      <c r="E142" s="18" t="s">
        <v>31</v>
      </c>
      <c r="G142" s="19"/>
      <c r="H142" s="19"/>
      <c r="I142" s="19"/>
      <c r="J142" s="19">
        <v>0</v>
      </c>
      <c r="K142" s="19">
        <f t="shared" si="34"/>
        <v>0</v>
      </c>
      <c r="M142" s="19">
        <f t="shared" si="88"/>
        <v>0</v>
      </c>
      <c r="N142" s="19">
        <f t="shared" si="89"/>
        <v>0</v>
      </c>
      <c r="O142" s="19">
        <f t="shared" si="35"/>
        <v>0</v>
      </c>
      <c r="P142" s="19">
        <f t="shared" ref="P142" si="102">J142</f>
        <v>0</v>
      </c>
      <c r="Q142" s="19">
        <f t="shared" ref="Q142" si="103">K142</f>
        <v>0</v>
      </c>
      <c r="R142" s="19"/>
      <c r="S142" s="19"/>
      <c r="T142" s="19"/>
      <c r="U142" s="19"/>
      <c r="V142" s="19"/>
      <c r="W142" s="19"/>
      <c r="Y142" s="5" t="s">
        <v>82</v>
      </c>
    </row>
    <row r="143" spans="4:25" ht="12.75" customHeight="1" x14ac:dyDescent="0.2">
      <c r="E143" s="18"/>
      <c r="G143" s="19"/>
      <c r="H143" s="19"/>
      <c r="I143" s="19"/>
      <c r="K143" s="19">
        <f t="shared" ref="K143:K148" si="104">I143+H143+G143</f>
        <v>0</v>
      </c>
      <c r="M143" s="19">
        <f t="shared" si="88"/>
        <v>0</v>
      </c>
      <c r="N143" s="19">
        <f t="shared" si="89"/>
        <v>0</v>
      </c>
      <c r="O143" s="19">
        <f t="shared" ref="O143:O148" si="105">I143</f>
        <v>0</v>
      </c>
    </row>
    <row r="144" spans="4:25" x14ac:dyDescent="0.2">
      <c r="D144" s="12" t="s">
        <v>148</v>
      </c>
      <c r="E144" s="18" t="s">
        <v>31</v>
      </c>
      <c r="G144" s="19"/>
      <c r="H144" s="19"/>
      <c r="I144" s="19"/>
      <c r="J144" s="19">
        <v>0</v>
      </c>
      <c r="K144" s="19">
        <f t="shared" si="104"/>
        <v>0</v>
      </c>
      <c r="M144" s="19">
        <f t="shared" si="88"/>
        <v>0</v>
      </c>
      <c r="N144" s="19">
        <f t="shared" si="89"/>
        <v>0</v>
      </c>
      <c r="O144" s="19">
        <f t="shared" si="105"/>
        <v>0</v>
      </c>
      <c r="P144" s="19">
        <f t="shared" ref="P144" si="106">J144</f>
        <v>0</v>
      </c>
      <c r="Q144" s="19">
        <f t="shared" ref="Q144" si="107">K144</f>
        <v>0</v>
      </c>
      <c r="R144" s="19"/>
      <c r="S144" s="19"/>
      <c r="T144" s="19"/>
      <c r="U144" s="19"/>
      <c r="V144" s="19"/>
      <c r="W144" s="19"/>
      <c r="Y144" s="5" t="s">
        <v>82</v>
      </c>
    </row>
    <row r="145" spans="1:25" ht="12.75" customHeight="1" x14ac:dyDescent="0.2">
      <c r="E145" s="18"/>
      <c r="G145" s="19"/>
      <c r="H145" s="19"/>
      <c r="I145" s="19"/>
      <c r="K145" s="19">
        <f t="shared" si="104"/>
        <v>0</v>
      </c>
      <c r="M145" s="19">
        <f t="shared" si="88"/>
        <v>0</v>
      </c>
      <c r="N145" s="19">
        <f t="shared" si="89"/>
        <v>0</v>
      </c>
      <c r="O145" s="19">
        <f t="shared" si="105"/>
        <v>0</v>
      </c>
    </row>
    <row r="146" spans="1:25" x14ac:dyDescent="0.2">
      <c r="D146" s="12" t="s">
        <v>149</v>
      </c>
      <c r="E146" s="18" t="s">
        <v>31</v>
      </c>
      <c r="G146" s="19"/>
      <c r="H146" s="19"/>
      <c r="I146" s="19"/>
      <c r="J146" s="19">
        <v>0</v>
      </c>
      <c r="K146" s="19">
        <f t="shared" si="104"/>
        <v>0</v>
      </c>
      <c r="M146" s="19">
        <f t="shared" si="88"/>
        <v>0</v>
      </c>
      <c r="N146" s="19">
        <f t="shared" si="89"/>
        <v>0</v>
      </c>
      <c r="O146" s="19">
        <f t="shared" si="105"/>
        <v>0</v>
      </c>
      <c r="P146" s="19">
        <f t="shared" ref="P146" si="108">J146</f>
        <v>0</v>
      </c>
      <c r="Q146" s="19">
        <f t="shared" ref="Q146" si="109">K146</f>
        <v>0</v>
      </c>
      <c r="R146" s="19"/>
      <c r="S146" s="19"/>
      <c r="T146" s="19"/>
      <c r="U146" s="19"/>
      <c r="V146" s="19"/>
      <c r="W146" s="19"/>
      <c r="Y146" s="5" t="s">
        <v>82</v>
      </c>
    </row>
    <row r="147" spans="1:25" ht="12.75" customHeight="1" x14ac:dyDescent="0.2">
      <c r="E147" s="18"/>
      <c r="G147" s="19"/>
      <c r="H147" s="19"/>
      <c r="I147" s="19"/>
      <c r="K147" s="19">
        <f t="shared" si="104"/>
        <v>0</v>
      </c>
      <c r="M147" s="19">
        <f t="shared" si="88"/>
        <v>0</v>
      </c>
      <c r="N147" s="19">
        <f t="shared" si="89"/>
        <v>0</v>
      </c>
      <c r="O147" s="19">
        <f t="shared" si="105"/>
        <v>0</v>
      </c>
    </row>
    <row r="148" spans="1:25" x14ac:dyDescent="0.2">
      <c r="D148" s="12" t="s">
        <v>101</v>
      </c>
      <c r="E148" s="18" t="s">
        <v>31</v>
      </c>
      <c r="G148" s="19">
        <v>715000</v>
      </c>
      <c r="H148" s="19">
        <v>79000</v>
      </c>
      <c r="I148" s="19">
        <v>1854000</v>
      </c>
      <c r="J148" s="19">
        <v>0</v>
      </c>
      <c r="K148" s="19">
        <f t="shared" si="104"/>
        <v>2648000</v>
      </c>
      <c r="M148" s="19">
        <f t="shared" si="88"/>
        <v>715000</v>
      </c>
      <c r="N148" s="19">
        <f t="shared" si="89"/>
        <v>79000</v>
      </c>
      <c r="O148" s="19">
        <f t="shared" si="105"/>
        <v>1854000</v>
      </c>
      <c r="P148" s="19">
        <f t="shared" ref="P148" si="110">J148</f>
        <v>0</v>
      </c>
      <c r="Q148" s="19">
        <f>K148</f>
        <v>2648000</v>
      </c>
      <c r="R148" s="19"/>
      <c r="S148" s="19"/>
      <c r="T148" s="19"/>
      <c r="U148" s="19"/>
      <c r="V148" s="19"/>
      <c r="W148" s="19"/>
    </row>
    <row r="149" spans="1:25" s="5" customFormat="1" ht="13.5" thickBo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94"/>
    </row>
    <row r="150" spans="1:25" s="5" customFormat="1" ht="13.5" thickBot="1" x14ac:dyDescent="0.25">
      <c r="A150" s="12"/>
      <c r="B150" s="134" t="s">
        <v>85</v>
      </c>
      <c r="C150" s="12"/>
      <c r="D150" s="12"/>
      <c r="E150" s="18" t="s">
        <v>31</v>
      </c>
      <c r="F150" s="12"/>
      <c r="G150" s="148">
        <f>SUM(G62:G148)</f>
        <v>964065.55</v>
      </c>
      <c r="H150" s="148">
        <f>SUM(H62:H148)</f>
        <v>106673.95</v>
      </c>
      <c r="I150" s="148">
        <f>SUM(I62:I148)</f>
        <v>2785403.5</v>
      </c>
      <c r="J150" s="148">
        <f>J62+J64+J148</f>
        <v>0</v>
      </c>
      <c r="K150" s="148">
        <f>SUM(K62:K148)</f>
        <v>3856143</v>
      </c>
      <c r="L150" s="12"/>
      <c r="M150" s="148">
        <f>SUM(M62:M148)</f>
        <v>939161.95959999994</v>
      </c>
      <c r="N150" s="148">
        <f>SUM(N62:N148)</f>
        <v>103906.8844</v>
      </c>
      <c r="O150" s="148">
        <f>SUM(O62:O148)</f>
        <v>2720838.6359999999</v>
      </c>
      <c r="P150" s="148">
        <f>SUM(P62:P148)</f>
        <v>0</v>
      </c>
      <c r="Q150" s="148">
        <f>SUM(Q62:Q148)</f>
        <v>3763907.48</v>
      </c>
      <c r="R150" s="143"/>
      <c r="S150" s="143"/>
      <c r="T150" s="143"/>
      <c r="U150" s="143"/>
      <c r="V150" s="143"/>
      <c r="W150" s="143"/>
      <c r="X150" s="147"/>
    </row>
    <row r="151" spans="1:25" s="5" customFormat="1" x14ac:dyDescent="0.2">
      <c r="A151" s="12"/>
      <c r="B151" s="134"/>
      <c r="C151" s="12"/>
      <c r="D151" s="12"/>
      <c r="E151" s="18" t="s">
        <v>33</v>
      </c>
      <c r="F151" s="12"/>
      <c r="G151" s="150"/>
      <c r="H151" s="150"/>
      <c r="I151" s="150"/>
      <c r="J151" s="150"/>
      <c r="K151" s="150"/>
      <c r="L151" s="12"/>
      <c r="M151" s="150"/>
      <c r="N151" s="150"/>
      <c r="O151" s="150"/>
      <c r="P151" s="150"/>
      <c r="Q151" s="150"/>
      <c r="R151" s="151"/>
      <c r="S151" s="151"/>
      <c r="T151" s="151"/>
      <c r="U151" s="151"/>
      <c r="V151" s="151"/>
      <c r="W151" s="151"/>
      <c r="X151" s="12"/>
    </row>
    <row r="152" spans="1:25" s="5" customFormat="1" x14ac:dyDescent="0.2">
      <c r="A152" s="12"/>
      <c r="B152" s="12"/>
      <c r="C152" s="12"/>
      <c r="D152" s="12"/>
      <c r="E152" s="12"/>
      <c r="F152" s="12"/>
      <c r="G152" s="12"/>
      <c r="H152" s="12" t="s">
        <v>102</v>
      </c>
      <c r="I152" s="12"/>
      <c r="J152" s="12"/>
      <c r="K152" s="19"/>
      <c r="L152" s="12"/>
      <c r="M152" s="12"/>
      <c r="N152" s="12"/>
      <c r="O152" s="12"/>
      <c r="P152" s="12"/>
      <c r="Q152" s="12"/>
      <c r="R152" s="12"/>
      <c r="S152" s="12"/>
      <c r="T152" s="12"/>
      <c r="U152" s="12"/>
      <c r="V152" s="12"/>
      <c r="W152" s="12"/>
      <c r="X152" s="19"/>
    </row>
    <row r="153" spans="1:25" s="5" customFormat="1" ht="13.5" thickBo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5" s="5" customFormat="1" ht="15" thickBot="1" x14ac:dyDescent="0.25">
      <c r="A154" s="12"/>
      <c r="B154" s="138" t="s">
        <v>86</v>
      </c>
      <c r="C154" s="12"/>
      <c r="D154" s="12"/>
      <c r="E154" s="12"/>
      <c r="F154" s="12"/>
      <c r="G154" s="56">
        <f t="shared" ref="G154:Q154" si="111">G58+G150</f>
        <v>1454020.55</v>
      </c>
      <c r="H154" s="56">
        <f t="shared" si="111"/>
        <v>142523.95000000001</v>
      </c>
      <c r="I154" s="56">
        <f t="shared" si="111"/>
        <v>3358916.5</v>
      </c>
      <c r="J154" s="56">
        <f t="shared" si="111"/>
        <v>11810</v>
      </c>
      <c r="K154" s="56">
        <f t="shared" si="111"/>
        <v>4967271</v>
      </c>
      <c r="L154" s="56">
        <f t="shared" si="111"/>
        <v>0</v>
      </c>
      <c r="M154" s="56">
        <f t="shared" si="111"/>
        <v>1348861.5824537897</v>
      </c>
      <c r="N154" s="56">
        <f t="shared" si="111"/>
        <v>131073.50916153222</v>
      </c>
      <c r="O154" s="56">
        <f t="shared" si="111"/>
        <v>3088342.8804357513</v>
      </c>
      <c r="P154" s="56">
        <f t="shared" si="111"/>
        <v>422</v>
      </c>
      <c r="Q154" s="56">
        <f t="shared" si="111"/>
        <v>4568699.9720510738</v>
      </c>
      <c r="R154" s="143"/>
      <c r="S154" s="143"/>
      <c r="T154" s="143"/>
      <c r="U154" s="143"/>
      <c r="V154" s="143"/>
      <c r="W154" s="143"/>
      <c r="X154" s="12"/>
    </row>
    <row r="155" spans="1:25" s="5" customFormat="1" ht="13.5" thickTop="1" x14ac:dyDescent="0.2">
      <c r="A155" s="12"/>
      <c r="B155" s="12"/>
      <c r="C155" s="12"/>
      <c r="D155" s="12"/>
      <c r="E155" s="12"/>
      <c r="F155" s="12"/>
      <c r="G155" s="12"/>
      <c r="H155" s="12"/>
      <c r="I155" s="57"/>
      <c r="J155" s="12"/>
      <c r="K155" s="12"/>
      <c r="L155" s="12"/>
      <c r="M155" s="12"/>
      <c r="N155" s="12"/>
      <c r="O155" s="58"/>
      <c r="P155" s="12"/>
      <c r="Q155" s="12"/>
      <c r="R155" s="12"/>
      <c r="S155" s="12"/>
      <c r="T155" s="12"/>
      <c r="U155" s="12"/>
      <c r="V155" s="12"/>
      <c r="W155" s="12"/>
      <c r="X155" s="12"/>
    </row>
    <row r="156" spans="1:25" x14ac:dyDescent="0.2">
      <c r="I156" s="57"/>
      <c r="K156" s="19"/>
      <c r="O156" s="58"/>
    </row>
    <row r="157" spans="1:25" x14ac:dyDescent="0.2">
      <c r="G157" s="142"/>
      <c r="H157" s="142"/>
      <c r="I157" s="142"/>
      <c r="J157" s="19"/>
      <c r="K157" s="19"/>
      <c r="O157" s="58"/>
    </row>
    <row r="158" spans="1:25" x14ac:dyDescent="0.2">
      <c r="G158" s="57"/>
      <c r="H158" s="57"/>
      <c r="I158" s="57"/>
      <c r="K158" s="142"/>
      <c r="O158" s="59"/>
    </row>
    <row r="159" spans="1:25" x14ac:dyDescent="0.2">
      <c r="G159" s="60"/>
      <c r="H159" s="60"/>
      <c r="I159" s="60"/>
      <c r="K159" s="19"/>
      <c r="O159" s="58"/>
    </row>
    <row r="160" spans="1:25" x14ac:dyDescent="0.2">
      <c r="G160" s="57"/>
      <c r="H160" s="57"/>
      <c r="I160" s="57"/>
      <c r="J160" s="19"/>
      <c r="K160" s="19"/>
      <c r="M160" s="152"/>
      <c r="N160" s="152"/>
      <c r="O160" s="62"/>
      <c r="P160" s="152"/>
      <c r="Q160" s="152"/>
      <c r="R160" s="152"/>
      <c r="S160" s="152"/>
      <c r="T160" s="152"/>
      <c r="U160" s="152"/>
    </row>
    <row r="161" spans="5:25" x14ac:dyDescent="0.2">
      <c r="G161" s="57"/>
      <c r="H161" s="57"/>
      <c r="I161" s="57"/>
      <c r="K161" s="19"/>
      <c r="M161" s="152"/>
      <c r="N161" s="152"/>
      <c r="O161" s="62"/>
      <c r="P161" s="152"/>
      <c r="Q161" s="152"/>
      <c r="R161" s="152"/>
      <c r="S161" s="152"/>
      <c r="T161" s="152"/>
      <c r="U161" s="152"/>
    </row>
    <row r="162" spans="5:25" x14ac:dyDescent="0.2">
      <c r="G162" s="153"/>
      <c r="I162" s="57"/>
      <c r="M162" s="152"/>
      <c r="N162" s="152"/>
      <c r="O162" s="62"/>
      <c r="P162" s="152"/>
      <c r="Q162" s="152"/>
      <c r="R162" s="152"/>
      <c r="S162" s="152"/>
      <c r="T162" s="152"/>
      <c r="U162" s="152"/>
    </row>
    <row r="163" spans="5:25" ht="13.5" thickBot="1" x14ac:dyDescent="0.25">
      <c r="M163" s="152"/>
      <c r="N163" s="152"/>
      <c r="O163" s="152"/>
      <c r="P163" s="152"/>
      <c r="Q163" s="152"/>
      <c r="R163" s="152"/>
      <c r="S163" s="152"/>
      <c r="T163" s="152"/>
      <c r="U163" s="152"/>
    </row>
    <row r="164" spans="5:25" x14ac:dyDescent="0.2">
      <c r="E164" s="154"/>
      <c r="F164" s="155"/>
      <c r="G164" s="156">
        <v>0.27</v>
      </c>
      <c r="H164" s="156">
        <v>0.03</v>
      </c>
      <c r="I164" s="156">
        <v>0.7</v>
      </c>
      <c r="J164" s="155"/>
      <c r="K164" s="157">
        <f>K154</f>
        <v>4967271</v>
      </c>
      <c r="M164" s="158"/>
      <c r="N164" s="159"/>
      <c r="O164" s="159"/>
      <c r="P164" s="159"/>
      <c r="Q164" s="160"/>
      <c r="R164" s="141"/>
      <c r="S164" s="141"/>
      <c r="T164" s="141"/>
      <c r="U164" s="141"/>
    </row>
    <row r="165" spans="5:25" x14ac:dyDescent="0.2">
      <c r="E165" s="130"/>
      <c r="F165" s="94"/>
      <c r="G165" s="94"/>
      <c r="H165" s="94"/>
      <c r="I165" s="94"/>
      <c r="J165" s="94"/>
      <c r="K165" s="161"/>
      <c r="M165" s="72"/>
      <c r="N165" s="141"/>
      <c r="O165" s="141"/>
      <c r="P165" s="141"/>
      <c r="Q165" s="141"/>
      <c r="R165" s="141"/>
      <c r="S165" s="141"/>
      <c r="T165" s="141"/>
      <c r="U165" s="141"/>
    </row>
    <row r="166" spans="5:25" x14ac:dyDescent="0.2">
      <c r="E166" s="162" t="s">
        <v>99</v>
      </c>
      <c r="F166" s="94"/>
      <c r="G166" s="94"/>
      <c r="H166" s="94"/>
      <c r="I166" s="94"/>
      <c r="J166" s="94"/>
      <c r="K166" s="163">
        <f>K164</f>
        <v>4967271</v>
      </c>
      <c r="M166" s="74"/>
      <c r="N166" s="160"/>
      <c r="O166" s="160"/>
      <c r="P166" s="160"/>
      <c r="Q166" s="160"/>
      <c r="R166" s="141"/>
      <c r="S166" s="141"/>
      <c r="T166" s="141"/>
      <c r="U166" s="141"/>
    </row>
    <row r="167" spans="5:25" x14ac:dyDescent="0.2">
      <c r="E167" s="130" t="s">
        <v>88</v>
      </c>
      <c r="F167" s="94"/>
      <c r="G167" s="94"/>
      <c r="H167" s="94"/>
      <c r="I167" s="94"/>
      <c r="J167" s="94"/>
      <c r="K167" s="163">
        <v>0</v>
      </c>
      <c r="M167" s="152"/>
      <c r="N167" s="141"/>
      <c r="O167" s="141"/>
      <c r="P167" s="141"/>
      <c r="Q167" s="141"/>
      <c r="R167" s="141"/>
      <c r="S167" s="141"/>
      <c r="T167" s="141"/>
      <c r="U167" s="141"/>
    </row>
    <row r="168" spans="5:25" x14ac:dyDescent="0.2">
      <c r="E168" s="130"/>
      <c r="F168" s="94"/>
      <c r="G168" s="94"/>
      <c r="H168" s="94"/>
      <c r="I168" s="94"/>
      <c r="J168" s="94"/>
      <c r="K168" s="163"/>
      <c r="M168" s="74"/>
      <c r="N168" s="141"/>
      <c r="O168" s="141"/>
      <c r="P168" s="141"/>
      <c r="Q168" s="141"/>
      <c r="R168" s="141"/>
      <c r="S168" s="141"/>
      <c r="T168" s="141"/>
      <c r="U168" s="141"/>
    </row>
    <row r="169" spans="5:25" x14ac:dyDescent="0.2">
      <c r="E169" s="130" t="s">
        <v>89</v>
      </c>
      <c r="F169" s="94"/>
      <c r="G169" s="94"/>
      <c r="H169" s="94"/>
      <c r="I169" s="94"/>
      <c r="J169" s="94"/>
      <c r="K169" s="164">
        <f>SUM(K166:K168)</f>
        <v>4967271</v>
      </c>
      <c r="M169" s="74"/>
      <c r="N169" s="141"/>
      <c r="O169" s="141"/>
      <c r="P169" s="141"/>
      <c r="Q169" s="141"/>
      <c r="R169" s="141"/>
      <c r="S169" s="141"/>
      <c r="T169" s="141"/>
      <c r="U169" s="141"/>
    </row>
    <row r="170" spans="5:25" x14ac:dyDescent="0.2">
      <c r="E170" s="130" t="s">
        <v>103</v>
      </c>
      <c r="F170" s="94"/>
      <c r="G170" s="94"/>
      <c r="H170" s="94"/>
      <c r="I170" s="94"/>
      <c r="J170" s="94"/>
      <c r="K170" s="163">
        <f>I70+I66</f>
        <v>285678</v>
      </c>
      <c r="M170" s="74"/>
      <c r="N170" s="141"/>
      <c r="O170" s="165"/>
      <c r="P170" s="165"/>
      <c r="Q170" s="160"/>
      <c r="R170" s="141"/>
      <c r="S170" s="141"/>
      <c r="T170" s="141"/>
      <c r="U170" s="141"/>
    </row>
    <row r="171" spans="5:25" x14ac:dyDescent="0.2">
      <c r="E171" s="130" t="s">
        <v>91</v>
      </c>
      <c r="F171" s="94"/>
      <c r="G171" s="94"/>
      <c r="H171" s="94"/>
      <c r="I171" s="94"/>
      <c r="J171" s="94"/>
      <c r="K171" s="163">
        <f>G53</f>
        <v>189117</v>
      </c>
      <c r="M171" s="74"/>
      <c r="N171" s="166"/>
      <c r="O171" s="165"/>
      <c r="P171" s="165"/>
      <c r="Q171" s="160"/>
      <c r="R171" s="141"/>
      <c r="S171" s="141"/>
      <c r="T171" s="141"/>
      <c r="U171" s="141"/>
    </row>
    <row r="172" spans="5:25" x14ac:dyDescent="0.2">
      <c r="E172" s="130"/>
      <c r="F172" s="94"/>
      <c r="G172" s="94"/>
      <c r="H172" s="94"/>
      <c r="I172" s="94"/>
      <c r="J172" s="94"/>
      <c r="K172" s="163"/>
      <c r="M172" s="74"/>
      <c r="N172" s="141"/>
      <c r="O172" s="165"/>
      <c r="P172" s="165"/>
      <c r="Q172" s="160"/>
      <c r="R172" s="141"/>
      <c r="S172" s="141"/>
      <c r="T172" s="141"/>
      <c r="U172" s="141"/>
    </row>
    <row r="173" spans="5:25" ht="13.5" thickBot="1" x14ac:dyDescent="0.25">
      <c r="E173" s="130" t="s">
        <v>92</v>
      </c>
      <c r="F173" s="94"/>
      <c r="G173" s="94"/>
      <c r="H173" s="94"/>
      <c r="I173" s="94"/>
      <c r="J173" s="94"/>
      <c r="K173" s="167">
        <f>K169-K170-K171-K172</f>
        <v>4492476</v>
      </c>
      <c r="M173" s="74"/>
      <c r="N173" s="141"/>
      <c r="O173" s="141"/>
      <c r="P173" s="141"/>
      <c r="Q173" s="141"/>
      <c r="R173" s="141"/>
      <c r="S173" s="141"/>
      <c r="T173" s="141"/>
      <c r="U173" s="141"/>
    </row>
    <row r="174" spans="5:25" ht="13.5" thickTop="1" x14ac:dyDescent="0.2">
      <c r="E174" s="130"/>
      <c r="F174" s="94"/>
      <c r="G174" s="94"/>
      <c r="H174" s="94"/>
      <c r="I174" s="94"/>
      <c r="J174" s="168" t="s">
        <v>93</v>
      </c>
      <c r="K174" s="163"/>
      <c r="M174" s="74"/>
      <c r="N174" s="141"/>
      <c r="O174" s="141"/>
      <c r="P174" s="141"/>
      <c r="Q174" s="160"/>
      <c r="R174" s="141"/>
      <c r="S174" s="141"/>
      <c r="T174" s="141"/>
      <c r="U174" s="141"/>
    </row>
    <row r="175" spans="5:25" x14ac:dyDescent="0.2">
      <c r="E175" s="130" t="s">
        <v>104</v>
      </c>
      <c r="F175" s="94"/>
      <c r="G175" s="86">
        <f>G154</f>
        <v>1454020.55</v>
      </c>
      <c r="H175" s="86">
        <f>H154</f>
        <v>142523.95000000001</v>
      </c>
      <c r="I175" s="86">
        <f>I154</f>
        <v>3358916.5</v>
      </c>
      <c r="J175" s="86"/>
      <c r="K175" s="163"/>
      <c r="M175" s="74"/>
      <c r="N175" s="141"/>
      <c r="O175" s="141"/>
      <c r="P175" s="141"/>
      <c r="Q175" s="141"/>
      <c r="R175" s="141"/>
      <c r="S175" s="141"/>
      <c r="T175" s="141"/>
      <c r="U175" s="141">
        <v>0</v>
      </c>
      <c r="Y175" s="5">
        <v>900323.36</v>
      </c>
    </row>
    <row r="176" spans="5:25" x14ac:dyDescent="0.2">
      <c r="E176" s="130" t="s">
        <v>94</v>
      </c>
      <c r="F176" s="94"/>
      <c r="G176" s="86">
        <v>0</v>
      </c>
      <c r="H176" s="169">
        <v>0</v>
      </c>
      <c r="I176" s="169">
        <v>0</v>
      </c>
      <c r="K176" s="161"/>
      <c r="M176" s="152"/>
      <c r="N176" s="141"/>
      <c r="O176" s="141"/>
      <c r="P176" s="141"/>
      <c r="Q176" s="141"/>
      <c r="R176" s="141"/>
      <c r="S176" s="141"/>
      <c r="T176" s="141"/>
      <c r="U176" s="141"/>
    </row>
    <row r="177" spans="5:21" ht="13.5" thickBot="1" x14ac:dyDescent="0.25">
      <c r="E177" s="130" t="s">
        <v>95</v>
      </c>
      <c r="F177" s="94"/>
      <c r="G177" s="170">
        <f>G175+G176</f>
        <v>1454020.55</v>
      </c>
      <c r="H177" s="170">
        <f t="shared" ref="H177" si="112">H175+H176</f>
        <v>142523.95000000001</v>
      </c>
      <c r="I177" s="170">
        <f>I175+I176</f>
        <v>3358916.5</v>
      </c>
      <c r="J177" s="84"/>
      <c r="K177" s="163"/>
      <c r="M177" s="152"/>
      <c r="N177" s="141"/>
      <c r="O177" s="141"/>
      <c r="P177" s="139"/>
      <c r="Q177" s="141"/>
      <c r="R177" s="141"/>
      <c r="S177" s="141"/>
      <c r="T177" s="141"/>
      <c r="U177" s="141"/>
    </row>
    <row r="178" spans="5:21" ht="14.25" thickTop="1" thickBot="1" x14ac:dyDescent="0.25">
      <c r="E178" s="130" t="s">
        <v>96</v>
      </c>
      <c r="F178" s="94"/>
      <c r="G178" s="171">
        <f>G177/$K$154</f>
        <v>0.2927201978712255</v>
      </c>
      <c r="H178" s="171">
        <f t="shared" ref="H178:I178" si="113">H177/$K$154</f>
        <v>2.8692606060752475E-2</v>
      </c>
      <c r="I178" s="171">
        <f t="shared" si="113"/>
        <v>0.67620963301579484</v>
      </c>
      <c r="J178" s="86"/>
      <c r="K178" s="163"/>
      <c r="M178" s="152"/>
      <c r="N178" s="141"/>
      <c r="O178" s="141"/>
      <c r="P178" s="141"/>
      <c r="Q178" s="141"/>
      <c r="R178" s="141"/>
      <c r="S178" s="141"/>
      <c r="T178" s="141"/>
      <c r="U178" s="141"/>
    </row>
    <row r="179" spans="5:21" ht="14.25" thickTop="1" thickBot="1" x14ac:dyDescent="0.25">
      <c r="E179" s="172"/>
      <c r="F179" s="173"/>
      <c r="G179" s="174" t="s">
        <v>97</v>
      </c>
      <c r="H179" s="174" t="s">
        <v>98</v>
      </c>
      <c r="I179" s="174" t="s">
        <v>6</v>
      </c>
      <c r="J179" s="173"/>
      <c r="K179" s="175"/>
      <c r="M179" s="152"/>
      <c r="N179" s="176"/>
      <c r="O179" s="176"/>
      <c r="P179" s="176"/>
      <c r="Q179" s="141"/>
      <c r="R179" s="141"/>
      <c r="S179" s="141"/>
      <c r="T179" s="141"/>
      <c r="U179" s="141"/>
    </row>
    <row r="180" spans="5:21" x14ac:dyDescent="0.2">
      <c r="J180" s="155"/>
      <c r="K180" s="177"/>
      <c r="M180" s="152"/>
      <c r="N180" s="176"/>
      <c r="O180" s="176"/>
      <c r="P180" s="176"/>
      <c r="Q180" s="141"/>
      <c r="R180" s="141"/>
      <c r="S180" s="141"/>
      <c r="T180" s="141"/>
      <c r="U180" s="141"/>
    </row>
    <row r="181" spans="5:21" x14ac:dyDescent="0.2">
      <c r="J181" s="86"/>
      <c r="K181" s="86"/>
      <c r="M181" s="152"/>
      <c r="N181" s="141"/>
      <c r="O181" s="141"/>
      <c r="P181" s="141"/>
      <c r="Q181" s="141"/>
      <c r="R181" s="141"/>
      <c r="S181" s="141"/>
      <c r="T181" s="141"/>
      <c r="U181" s="141"/>
    </row>
    <row r="182" spans="5:21" x14ac:dyDescent="0.2">
      <c r="E182" s="93"/>
      <c r="F182" s="94"/>
      <c r="G182" s="86"/>
      <c r="H182" s="86"/>
      <c r="I182" s="95"/>
      <c r="J182" s="178"/>
      <c r="K182" s="95"/>
      <c r="M182" s="152"/>
      <c r="N182" s="141"/>
      <c r="O182" s="141"/>
      <c r="P182" s="141"/>
      <c r="Q182" s="141"/>
      <c r="R182" s="141"/>
      <c r="S182" s="141"/>
      <c r="T182" s="141"/>
      <c r="U182" s="141"/>
    </row>
    <row r="183" spans="5:21" x14ac:dyDescent="0.2">
      <c r="E183" s="94"/>
      <c r="F183" s="94"/>
      <c r="G183" s="94"/>
      <c r="H183" s="94"/>
      <c r="I183" s="95"/>
      <c r="J183" s="178"/>
      <c r="K183" s="178"/>
      <c r="M183" s="179"/>
      <c r="N183" s="180"/>
      <c r="O183" s="180"/>
      <c r="P183" s="180"/>
      <c r="Q183" s="141"/>
      <c r="R183" s="141"/>
      <c r="S183" s="141"/>
      <c r="T183" s="141"/>
      <c r="U183" s="141"/>
    </row>
    <row r="184" spans="5:21" x14ac:dyDescent="0.2">
      <c r="E184" s="94"/>
      <c r="F184" s="94"/>
      <c r="G184" s="94"/>
      <c r="H184" s="86"/>
      <c r="I184" s="86"/>
      <c r="J184" s="94"/>
      <c r="K184" s="94"/>
      <c r="M184" s="152"/>
      <c r="N184" s="141"/>
      <c r="O184" s="141"/>
      <c r="P184" s="141"/>
      <c r="Q184" s="141"/>
      <c r="R184" s="141"/>
      <c r="S184" s="141"/>
      <c r="T184" s="141"/>
      <c r="U184" s="141"/>
    </row>
    <row r="185" spans="5:21" x14ac:dyDescent="0.2">
      <c r="E185" s="94"/>
      <c r="F185" s="94"/>
      <c r="G185" s="100"/>
      <c r="H185" s="100"/>
      <c r="I185" s="100"/>
      <c r="M185" s="152"/>
      <c r="N185" s="152"/>
      <c r="O185" s="152"/>
      <c r="P185" s="152"/>
      <c r="Q185" s="152"/>
      <c r="R185" s="152"/>
      <c r="S185" s="152"/>
      <c r="T185" s="152"/>
      <c r="U185" s="152"/>
    </row>
    <row r="186" spans="5:21" x14ac:dyDescent="0.2">
      <c r="E186" s="94"/>
      <c r="F186" s="94"/>
      <c r="G186" s="86"/>
      <c r="H186" s="86"/>
      <c r="I186" s="86"/>
      <c r="M186" s="152"/>
      <c r="N186" s="152"/>
      <c r="O186" s="152"/>
      <c r="P186" s="152"/>
      <c r="Q186" s="152"/>
      <c r="R186" s="152"/>
      <c r="S186" s="152"/>
      <c r="T186" s="152"/>
      <c r="U186" s="152"/>
    </row>
    <row r="187" spans="5:21" x14ac:dyDescent="0.2">
      <c r="E187" s="94"/>
      <c r="F187" s="94"/>
      <c r="G187" s="100"/>
      <c r="H187" s="100"/>
      <c r="I187" s="100"/>
      <c r="M187" s="152"/>
      <c r="N187" s="152"/>
      <c r="O187" s="152"/>
      <c r="P187" s="152"/>
      <c r="Q187" s="152"/>
      <c r="R187" s="152"/>
      <c r="S187" s="152"/>
      <c r="T187" s="152"/>
      <c r="U187" s="152"/>
    </row>
    <row r="188" spans="5:21" x14ac:dyDescent="0.2">
      <c r="E188" s="94"/>
      <c r="F188" s="94"/>
      <c r="G188" s="101"/>
      <c r="H188" s="101"/>
      <c r="I188" s="101"/>
      <c r="J188" s="94"/>
      <c r="M188" s="152"/>
      <c r="N188" s="152"/>
      <c r="O188" s="152"/>
      <c r="P188" s="152"/>
      <c r="Q188" s="152"/>
      <c r="R188" s="152"/>
      <c r="S188" s="152"/>
      <c r="T188" s="152"/>
      <c r="U188" s="152"/>
    </row>
    <row r="189" spans="5:21" x14ac:dyDescent="0.2">
      <c r="G189" s="86"/>
      <c r="H189" s="86"/>
      <c r="I189" s="86"/>
      <c r="J189" s="94"/>
      <c r="M189" s="152"/>
      <c r="N189" s="152"/>
      <c r="O189" s="152"/>
      <c r="P189" s="152"/>
      <c r="Q189" s="152"/>
      <c r="R189" s="152"/>
      <c r="S189" s="152"/>
      <c r="T189" s="152"/>
      <c r="U189" s="152"/>
    </row>
    <row r="190" spans="5:21" ht="13.5" thickBot="1" x14ac:dyDescent="0.25">
      <c r="G190" s="181" t="s">
        <v>156</v>
      </c>
      <c r="H190" s="181" t="s">
        <v>6</v>
      </c>
      <c r="I190" s="181" t="s">
        <v>97</v>
      </c>
      <c r="J190" s="181" t="s">
        <v>98</v>
      </c>
      <c r="K190" s="181" t="s">
        <v>157</v>
      </c>
      <c r="M190" s="152"/>
      <c r="N190" s="152"/>
      <c r="O190" s="152"/>
      <c r="P190" s="152"/>
      <c r="Q190" s="152"/>
      <c r="R190" s="152"/>
      <c r="S190" s="152"/>
      <c r="T190" s="152"/>
      <c r="U190" s="152"/>
    </row>
    <row r="191" spans="5:21" ht="15" x14ac:dyDescent="0.25">
      <c r="G191" s="135" t="s">
        <v>158</v>
      </c>
      <c r="H191" s="182">
        <v>0.7</v>
      </c>
      <c r="I191" s="182">
        <v>0.25</v>
      </c>
      <c r="J191" s="182">
        <v>0.05</v>
      </c>
      <c r="K191" s="182">
        <f t="shared" ref="K191:K198" si="114">SUM(H191:J191)</f>
        <v>1</v>
      </c>
    </row>
    <row r="192" spans="5:21" ht="15" x14ac:dyDescent="0.25">
      <c r="G192" s="135" t="s">
        <v>159</v>
      </c>
      <c r="H192" s="182">
        <v>0.55000000000000004</v>
      </c>
      <c r="I192" s="182">
        <v>0.4</v>
      </c>
      <c r="J192" s="182">
        <v>0.05</v>
      </c>
      <c r="K192" s="182">
        <f t="shared" si="114"/>
        <v>1</v>
      </c>
    </row>
    <row r="193" spans="7:11" ht="15" x14ac:dyDescent="0.25">
      <c r="G193" s="135" t="s">
        <v>160</v>
      </c>
      <c r="H193" s="182">
        <f>68%-5%</f>
        <v>0.63</v>
      </c>
      <c r="I193" s="182">
        <f>27%+5%</f>
        <v>0.32</v>
      </c>
      <c r="J193" s="182">
        <v>0.05</v>
      </c>
      <c r="K193" s="182">
        <f t="shared" si="114"/>
        <v>1</v>
      </c>
    </row>
    <row r="194" spans="7:11" ht="15" x14ac:dyDescent="0.25">
      <c r="G194" s="135" t="s">
        <v>161</v>
      </c>
      <c r="H194" s="182">
        <v>0.45</v>
      </c>
      <c r="I194" s="182">
        <v>0.47</v>
      </c>
      <c r="J194" s="182">
        <v>0.08</v>
      </c>
      <c r="K194" s="182">
        <f t="shared" si="114"/>
        <v>0.99999999999999989</v>
      </c>
    </row>
    <row r="195" spans="7:11" ht="15" x14ac:dyDescent="0.25">
      <c r="G195" s="135" t="s">
        <v>162</v>
      </c>
      <c r="H195" s="182">
        <f>79%-5%</f>
        <v>0.74</v>
      </c>
      <c r="I195" s="182">
        <f>18%+5%</f>
        <v>0.22999999999999998</v>
      </c>
      <c r="J195" s="182">
        <v>0.03</v>
      </c>
      <c r="K195" s="182">
        <f t="shared" si="114"/>
        <v>1</v>
      </c>
    </row>
    <row r="196" spans="7:11" ht="15" x14ac:dyDescent="0.25">
      <c r="G196" s="135" t="s">
        <v>163</v>
      </c>
      <c r="H196" s="182">
        <f>75%-5%</f>
        <v>0.7</v>
      </c>
      <c r="I196" s="182">
        <f>22%+5%</f>
        <v>0.27</v>
      </c>
      <c r="J196" s="182">
        <v>0.03</v>
      </c>
      <c r="K196" s="182">
        <f t="shared" si="114"/>
        <v>1</v>
      </c>
    </row>
    <row r="197" spans="7:11" ht="15" x14ac:dyDescent="0.25">
      <c r="G197" s="135" t="s">
        <v>164</v>
      </c>
      <c r="H197" s="182">
        <f>52%-5%</f>
        <v>0.47000000000000003</v>
      </c>
      <c r="I197" s="182">
        <f>44%+5%</f>
        <v>0.49</v>
      </c>
      <c r="J197" s="182">
        <v>0.04</v>
      </c>
      <c r="K197" s="182">
        <f t="shared" si="114"/>
        <v>1</v>
      </c>
    </row>
    <row r="198" spans="7:11" ht="15" x14ac:dyDescent="0.25">
      <c r="G198" s="135" t="s">
        <v>165</v>
      </c>
      <c r="H198" s="182">
        <f>70%-5%</f>
        <v>0.64999999999999991</v>
      </c>
      <c r="I198" s="182">
        <f>26%+5%</f>
        <v>0.31</v>
      </c>
      <c r="J198" s="182">
        <v>0.04</v>
      </c>
      <c r="K198" s="182">
        <f t="shared" si="114"/>
        <v>1</v>
      </c>
    </row>
    <row r="199" spans="7:11" ht="15" x14ac:dyDescent="0.25">
      <c r="G199" s="135"/>
      <c r="H199" s="135"/>
      <c r="I199" s="135"/>
      <c r="J199" s="135"/>
      <c r="K199" s="135"/>
    </row>
  </sheetData>
  <mergeCells count="2">
    <mergeCell ref="G2:K2"/>
    <mergeCell ref="M2:Q2"/>
  </mergeCells>
  <printOptions horizontalCentered="1"/>
  <pageMargins left="0.25" right="0.25" top="0.25" bottom="0.25" header="0.25" footer="0"/>
  <pageSetup scale="24" orientation="landscape" copies="2" r:id="rId1"/>
  <headerFooter alignWithMargins="0"/>
  <rowBreaks count="1" manualBreakCount="1">
    <brk id="59" min="1"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F323-365C-4B88-8354-7F2814B93B8F}">
  <sheetPr>
    <tabColor theme="4" tint="0.39997558519241921"/>
    <pageSetUpPr fitToPage="1"/>
  </sheetPr>
  <dimension ref="A1:Y190"/>
  <sheetViews>
    <sheetView zoomScaleNormal="100" workbookViewId="0">
      <selection activeCell="K172" sqref="K172"/>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4"/>
      <c r="F1" s="134"/>
      <c r="I1" s="135"/>
    </row>
    <row r="2" spans="2:25" ht="20.25" thickBot="1" x14ac:dyDescent="0.3">
      <c r="B2" s="136" t="s">
        <v>11</v>
      </c>
      <c r="C2" s="134"/>
      <c r="D2" s="134"/>
      <c r="E2" s="134"/>
      <c r="F2" s="134"/>
      <c r="G2" s="188" t="s">
        <v>168</v>
      </c>
      <c r="H2" s="188"/>
      <c r="I2" s="188"/>
      <c r="J2" s="188"/>
      <c r="K2" s="188"/>
      <c r="M2" s="188" t="s">
        <v>169</v>
      </c>
      <c r="N2" s="188"/>
      <c r="O2" s="188"/>
      <c r="P2" s="188"/>
      <c r="Q2" s="188"/>
      <c r="R2" s="8"/>
      <c r="S2" s="8"/>
      <c r="T2" s="8"/>
      <c r="U2" s="8"/>
      <c r="V2" s="8"/>
      <c r="W2" s="8"/>
    </row>
    <row r="3" spans="2:25" ht="19.5" x14ac:dyDescent="0.25">
      <c r="B3" s="136" t="s">
        <v>12</v>
      </c>
      <c r="C3" s="134"/>
      <c r="D3" s="134"/>
    </row>
    <row r="4" spans="2:25" x14ac:dyDescent="0.2">
      <c r="B4" s="134" t="s">
        <v>170</v>
      </c>
      <c r="C4" s="134"/>
      <c r="D4" s="134"/>
      <c r="G4" s="16" t="s">
        <v>13</v>
      </c>
      <c r="H4" s="16" t="s">
        <v>14</v>
      </c>
      <c r="I4" s="16" t="s">
        <v>15</v>
      </c>
      <c r="J4" s="16" t="s">
        <v>16</v>
      </c>
      <c r="K4" s="16" t="s">
        <v>17</v>
      </c>
      <c r="M4" s="16" t="s">
        <v>13</v>
      </c>
      <c r="N4" s="16" t="s">
        <v>14</v>
      </c>
      <c r="O4" s="16" t="s">
        <v>15</v>
      </c>
      <c r="P4" s="16" t="s">
        <v>16</v>
      </c>
      <c r="Q4" s="16" t="s">
        <v>17</v>
      </c>
      <c r="R4" s="16"/>
      <c r="S4" s="16"/>
      <c r="T4" s="16"/>
      <c r="U4" s="16"/>
      <c r="V4" s="16"/>
      <c r="W4" s="16"/>
    </row>
    <row r="5" spans="2:25" ht="15" x14ac:dyDescent="0.2">
      <c r="B5" s="137"/>
      <c r="C5" s="134"/>
      <c r="D5" s="137" t="s">
        <v>18</v>
      </c>
      <c r="G5" s="16" t="s">
        <v>19</v>
      </c>
      <c r="H5" s="16" t="s">
        <v>20</v>
      </c>
      <c r="I5" s="16" t="s">
        <v>21</v>
      </c>
      <c r="J5" s="16" t="s">
        <v>22</v>
      </c>
      <c r="K5" s="16" t="s">
        <v>23</v>
      </c>
      <c r="M5" s="16" t="s">
        <v>19</v>
      </c>
      <c r="N5" s="16" t="s">
        <v>20</v>
      </c>
      <c r="O5" s="16" t="s">
        <v>21</v>
      </c>
      <c r="P5" s="16" t="s">
        <v>22</v>
      </c>
      <c r="Q5" s="16" t="s">
        <v>23</v>
      </c>
      <c r="R5" s="16"/>
      <c r="S5" s="16"/>
      <c r="T5" s="16"/>
      <c r="U5" s="16"/>
      <c r="V5" s="16"/>
      <c r="W5" s="16"/>
    </row>
    <row r="6" spans="2:25" x14ac:dyDescent="0.2">
      <c r="B6" s="12" t="s">
        <v>173</v>
      </c>
      <c r="D6" s="11"/>
      <c r="G6" s="16"/>
      <c r="H6" s="16" t="s">
        <v>24</v>
      </c>
      <c r="I6" s="16"/>
      <c r="J6" s="16"/>
      <c r="K6" s="16"/>
      <c r="M6" s="16"/>
      <c r="N6" s="16" t="s">
        <v>24</v>
      </c>
      <c r="O6" s="16"/>
      <c r="P6" s="16"/>
      <c r="Q6" s="16"/>
      <c r="R6" s="16"/>
      <c r="S6" s="16"/>
      <c r="T6" s="16"/>
      <c r="U6" s="16"/>
      <c r="V6" s="16"/>
      <c r="W6" s="16"/>
    </row>
    <row r="7" spans="2:25" ht="13.5" thickBot="1" x14ac:dyDescent="0.25">
      <c r="B7" s="134"/>
      <c r="G7" s="133" t="s">
        <v>25</v>
      </c>
      <c r="H7" s="133" t="s">
        <v>26</v>
      </c>
      <c r="I7" s="133" t="s">
        <v>27</v>
      </c>
      <c r="J7" s="133"/>
      <c r="K7" s="133" t="s">
        <v>28</v>
      </c>
      <c r="M7" s="133" t="s">
        <v>25</v>
      </c>
      <c r="N7" s="133" t="s">
        <v>26</v>
      </c>
      <c r="O7" s="133" t="s">
        <v>27</v>
      </c>
      <c r="P7" s="133"/>
      <c r="Q7" s="133" t="s">
        <v>28</v>
      </c>
      <c r="R7" s="8"/>
      <c r="S7" s="8"/>
      <c r="T7" s="8"/>
      <c r="U7" s="8"/>
      <c r="V7" s="8"/>
      <c r="W7" s="8"/>
    </row>
    <row r="8" spans="2:25" ht="5.0999999999999996" customHeight="1" x14ac:dyDescent="0.2">
      <c r="B8" s="134"/>
      <c r="G8" s="16"/>
      <c r="H8" s="16"/>
      <c r="I8" s="16"/>
      <c r="J8" s="16"/>
      <c r="K8" s="16"/>
      <c r="M8" s="16"/>
      <c r="N8" s="16"/>
      <c r="O8" s="16"/>
      <c r="P8" s="16"/>
      <c r="Q8" s="16"/>
      <c r="R8" s="16"/>
      <c r="S8" s="16"/>
      <c r="T8" s="16"/>
      <c r="U8" s="16"/>
      <c r="V8" s="16"/>
      <c r="W8" s="16"/>
    </row>
    <row r="9" spans="2:25" ht="15" thickBot="1" x14ac:dyDescent="0.25">
      <c r="B9" s="138" t="s">
        <v>29</v>
      </c>
      <c r="D9" s="12" t="s">
        <v>30</v>
      </c>
      <c r="E9" s="18" t="s">
        <v>31</v>
      </c>
      <c r="G9" s="108">
        <v>76337</v>
      </c>
      <c r="H9" s="108">
        <v>8482</v>
      </c>
      <c r="I9" s="108">
        <v>197913</v>
      </c>
      <c r="J9" s="19"/>
      <c r="K9" s="19">
        <v>282733</v>
      </c>
      <c r="M9" s="19">
        <v>0</v>
      </c>
      <c r="N9" s="19">
        <v>0</v>
      </c>
      <c r="O9" s="19">
        <v>0</v>
      </c>
      <c r="P9" s="19">
        <v>0</v>
      </c>
      <c r="Q9" s="19">
        <f>SUM(M9:P9)</f>
        <v>0</v>
      </c>
      <c r="R9" s="19"/>
      <c r="S9" s="19"/>
      <c r="T9" s="19"/>
      <c r="U9" s="19"/>
      <c r="V9" s="19"/>
      <c r="W9" s="19"/>
    </row>
    <row r="10" spans="2:25" x14ac:dyDescent="0.2">
      <c r="B10" s="134" t="s">
        <v>32</v>
      </c>
      <c r="E10" s="18" t="s">
        <v>33</v>
      </c>
      <c r="G10" s="107">
        <v>1365</v>
      </c>
      <c r="H10" s="107">
        <v>151.80000000000001</v>
      </c>
      <c r="I10" s="107">
        <v>3540.4</v>
      </c>
      <c r="J10" s="21"/>
      <c r="K10" s="21">
        <v>5057.2</v>
      </c>
      <c r="M10" s="21"/>
      <c r="N10" s="21"/>
      <c r="O10" s="21"/>
      <c r="P10" s="21">
        <v>0</v>
      </c>
      <c r="Q10" s="21">
        <f>SUM(M10:P10)</f>
        <v>0</v>
      </c>
      <c r="R10" s="51"/>
      <c r="S10" s="51"/>
      <c r="T10" s="51"/>
      <c r="U10" s="51"/>
      <c r="V10" s="51"/>
      <c r="W10" s="51"/>
    </row>
    <row r="11" spans="2:25" x14ac:dyDescent="0.2">
      <c r="E11" s="18"/>
    </row>
    <row r="12" spans="2:25" ht="13.5" thickBot="1" x14ac:dyDescent="0.25">
      <c r="D12" s="12" t="s">
        <v>34</v>
      </c>
      <c r="E12" s="18" t="s">
        <v>31</v>
      </c>
      <c r="G12" s="108">
        <v>292231</v>
      </c>
      <c r="H12" s="108">
        <v>32470</v>
      </c>
      <c r="I12" s="108">
        <v>757635</v>
      </c>
      <c r="J12" s="19"/>
      <c r="K12" s="19">
        <v>1082336</v>
      </c>
      <c r="M12" s="19">
        <f t="shared" ref="M12:P13" si="0">G12</f>
        <v>292231</v>
      </c>
      <c r="N12" s="19">
        <f t="shared" si="0"/>
        <v>32470</v>
      </c>
      <c r="O12" s="19">
        <f t="shared" si="0"/>
        <v>757635</v>
      </c>
      <c r="P12" s="19">
        <f t="shared" si="0"/>
        <v>0</v>
      </c>
      <c r="Q12" s="19">
        <f>SUM(M12:P12)</f>
        <v>1082336</v>
      </c>
      <c r="R12" s="19"/>
      <c r="S12" s="19"/>
      <c r="T12" s="139">
        <f>223294-K12</f>
        <v>-859042</v>
      </c>
      <c r="U12" s="19"/>
      <c r="V12" s="19"/>
      <c r="W12" s="19"/>
    </row>
    <row r="13" spans="2:25" x14ac:dyDescent="0.2">
      <c r="E13" s="18" t="s">
        <v>33</v>
      </c>
      <c r="G13" s="107">
        <v>5091.1000000000004</v>
      </c>
      <c r="H13" s="107">
        <v>565</v>
      </c>
      <c r="I13" s="107">
        <v>13198.2</v>
      </c>
      <c r="J13" s="21"/>
      <c r="K13" s="21">
        <v>18854.3</v>
      </c>
      <c r="M13" s="21">
        <f t="shared" si="0"/>
        <v>5091.1000000000004</v>
      </c>
      <c r="N13" s="21">
        <f t="shared" si="0"/>
        <v>565</v>
      </c>
      <c r="O13" s="21">
        <f t="shared" si="0"/>
        <v>13198.2</v>
      </c>
      <c r="P13" s="21">
        <v>0</v>
      </c>
      <c r="Q13" s="21">
        <f>SUM(M13:P13)</f>
        <v>18854.300000000003</v>
      </c>
      <c r="R13" s="51"/>
      <c r="S13" s="51"/>
      <c r="T13" s="140"/>
      <c r="U13" s="51"/>
      <c r="V13" s="51"/>
      <c r="W13" s="51"/>
    </row>
    <row r="14" spans="2:25" x14ac:dyDescent="0.2">
      <c r="T14" s="141"/>
      <c r="Y14" s="27" t="s">
        <v>35</v>
      </c>
    </row>
    <row r="15" spans="2:25" x14ac:dyDescent="0.2">
      <c r="D15" s="12" t="s">
        <v>36</v>
      </c>
      <c r="E15" s="18" t="s">
        <v>37</v>
      </c>
      <c r="G15" s="19">
        <v>32184</v>
      </c>
      <c r="H15" s="19">
        <v>3576</v>
      </c>
      <c r="I15" s="19">
        <v>83440</v>
      </c>
      <c r="J15" s="19"/>
      <c r="K15" s="19">
        <v>119201</v>
      </c>
      <c r="M15" s="19">
        <v>0</v>
      </c>
      <c r="N15" s="19">
        <v>0</v>
      </c>
      <c r="O15" s="19">
        <v>0</v>
      </c>
      <c r="P15" s="19">
        <v>0</v>
      </c>
      <c r="Q15" s="19">
        <f t="shared" ref="Q15:Q20" si="1">SUM(M15:P15)</f>
        <v>0</v>
      </c>
      <c r="R15" s="19"/>
      <c r="S15" s="19"/>
      <c r="T15" s="139"/>
      <c r="U15" s="19"/>
      <c r="V15" s="19"/>
      <c r="W15" s="19"/>
    </row>
    <row r="16" spans="2:25" x14ac:dyDescent="0.2">
      <c r="D16" s="12" t="s">
        <v>38</v>
      </c>
      <c r="E16" s="18" t="s">
        <v>39</v>
      </c>
      <c r="G16" s="19">
        <v>33022</v>
      </c>
      <c r="H16" s="19">
        <v>3669</v>
      </c>
      <c r="I16" s="19">
        <v>85613</v>
      </c>
      <c r="J16" s="19"/>
      <c r="K16" s="19">
        <v>122304</v>
      </c>
      <c r="M16" s="19">
        <f>G16</f>
        <v>33022</v>
      </c>
      <c r="N16" s="19">
        <f>H16</f>
        <v>3669</v>
      </c>
      <c r="O16" s="19">
        <f>I16</f>
        <v>85613</v>
      </c>
      <c r="P16" s="19">
        <f>J16</f>
        <v>0</v>
      </c>
      <c r="Q16" s="19">
        <f t="shared" si="1"/>
        <v>122304</v>
      </c>
      <c r="R16" s="19"/>
      <c r="S16" s="19"/>
      <c r="T16" s="139"/>
      <c r="U16" s="19"/>
      <c r="V16" s="19"/>
      <c r="W16" s="19"/>
      <c r="Y16" s="5" t="s">
        <v>40</v>
      </c>
    </row>
    <row r="17" spans="2:25" x14ac:dyDescent="0.2">
      <c r="D17" s="142"/>
      <c r="E17" s="18" t="s">
        <v>41</v>
      </c>
      <c r="G17" s="19">
        <v>3140</v>
      </c>
      <c r="H17" s="19">
        <v>349</v>
      </c>
      <c r="I17" s="19">
        <v>8142</v>
      </c>
      <c r="J17" s="19"/>
      <c r="K17" s="19">
        <v>11631</v>
      </c>
      <c r="M17" s="19">
        <v>0</v>
      </c>
      <c r="N17" s="19">
        <v>0</v>
      </c>
      <c r="O17" s="19">
        <v>0</v>
      </c>
      <c r="P17" s="19">
        <v>0</v>
      </c>
      <c r="Q17" s="19">
        <f t="shared" si="1"/>
        <v>0</v>
      </c>
      <c r="R17" s="19"/>
      <c r="S17" s="19"/>
      <c r="T17" s="139"/>
      <c r="U17" s="19"/>
      <c r="V17" s="19"/>
      <c r="W17" s="19"/>
      <c r="Y17" s="29">
        <v>614800</v>
      </c>
    </row>
    <row r="18" spans="2:25" x14ac:dyDescent="0.2">
      <c r="E18" s="18" t="s">
        <v>42</v>
      </c>
      <c r="G18" s="19">
        <v>32610</v>
      </c>
      <c r="H18" s="19">
        <v>3596</v>
      </c>
      <c r="I18" s="19">
        <v>84588</v>
      </c>
      <c r="J18" s="19"/>
      <c r="K18" s="19">
        <v>120794</v>
      </c>
      <c r="M18" s="19">
        <v>0</v>
      </c>
      <c r="N18" s="19">
        <v>0</v>
      </c>
      <c r="O18" s="19">
        <v>0</v>
      </c>
      <c r="P18" s="19">
        <v>0</v>
      </c>
      <c r="Q18" s="19">
        <f t="shared" si="1"/>
        <v>0</v>
      </c>
      <c r="R18" s="19"/>
      <c r="S18" s="19"/>
      <c r="T18" s="139"/>
      <c r="U18" s="19"/>
      <c r="V18" s="19"/>
      <c r="W18" s="19"/>
    </row>
    <row r="19" spans="2:25" x14ac:dyDescent="0.2">
      <c r="E19" s="18" t="s">
        <v>43</v>
      </c>
      <c r="G19" s="19">
        <v>139746</v>
      </c>
      <c r="H19" s="19">
        <v>19745</v>
      </c>
      <c r="I19" s="19"/>
      <c r="J19" s="19"/>
      <c r="K19" s="19">
        <v>159491</v>
      </c>
      <c r="M19" s="19">
        <f>G19</f>
        <v>139746</v>
      </c>
      <c r="N19" s="19">
        <f>H19</f>
        <v>19745</v>
      </c>
      <c r="O19" s="19">
        <f>I19</f>
        <v>0</v>
      </c>
      <c r="P19" s="19">
        <f>J19</f>
        <v>0</v>
      </c>
      <c r="Q19" s="19">
        <f t="shared" si="1"/>
        <v>159491</v>
      </c>
      <c r="R19" s="19"/>
      <c r="S19" s="19"/>
      <c r="T19" s="139"/>
      <c r="U19" s="19"/>
      <c r="V19" s="19"/>
      <c r="W19" s="19"/>
      <c r="Y19" s="5" t="s">
        <v>44</v>
      </c>
    </row>
    <row r="20" spans="2:25" x14ac:dyDescent="0.2">
      <c r="E20" s="18" t="s">
        <v>45</v>
      </c>
      <c r="G20" s="31">
        <v>85</v>
      </c>
      <c r="H20" s="31"/>
      <c r="I20" s="31"/>
      <c r="J20" s="31"/>
      <c r="K20" s="31"/>
      <c r="M20" s="19">
        <v>0</v>
      </c>
      <c r="N20" s="19">
        <v>0</v>
      </c>
      <c r="O20" s="19">
        <v>0</v>
      </c>
      <c r="P20" s="19">
        <v>0</v>
      </c>
      <c r="Q20" s="19">
        <f t="shared" si="1"/>
        <v>0</v>
      </c>
      <c r="R20" s="19"/>
      <c r="S20" s="19"/>
      <c r="T20" s="139"/>
      <c r="U20" s="19"/>
      <c r="V20" s="19"/>
      <c r="W20" s="19"/>
      <c r="Y20" s="29">
        <f>31030+1679</f>
        <v>32709</v>
      </c>
    </row>
    <row r="21" spans="2:25" x14ac:dyDescent="0.2">
      <c r="D21" s="134" t="s">
        <v>46</v>
      </c>
      <c r="E21" s="18"/>
      <c r="G21" s="32">
        <f>SUM(G15:G20)+G12+G9</f>
        <v>609355</v>
      </c>
      <c r="H21" s="32">
        <f t="shared" ref="H21:K21" si="2">SUM(H15:H20)+H12+H9</f>
        <v>71887</v>
      </c>
      <c r="I21" s="32">
        <f t="shared" si="2"/>
        <v>1217331</v>
      </c>
      <c r="J21" s="32"/>
      <c r="K21" s="32">
        <f t="shared" si="2"/>
        <v>1898490</v>
      </c>
      <c r="M21" s="34">
        <f>M9+M12+SUM(M15:M20)</f>
        <v>464999</v>
      </c>
      <c r="N21" s="34">
        <f>N9+N12+SUM(N15:N20)</f>
        <v>55884</v>
      </c>
      <c r="O21" s="34">
        <f>O9+O12+SUM(O15:O20)</f>
        <v>843248</v>
      </c>
      <c r="P21" s="34">
        <f>P9+P12+SUM(P15:P20)</f>
        <v>0</v>
      </c>
      <c r="Q21" s="34">
        <f>Q9+Q12+SUM(Q15:Q20)</f>
        <v>1364131</v>
      </c>
      <c r="R21" s="143"/>
      <c r="S21" s="143"/>
      <c r="T21" s="144"/>
      <c r="U21" s="143"/>
      <c r="V21" s="143"/>
      <c r="W21" s="143"/>
    </row>
    <row r="22" spans="2:25" x14ac:dyDescent="0.2">
      <c r="E22" s="18"/>
      <c r="G22" s="19"/>
      <c r="H22" s="19"/>
      <c r="I22" s="19"/>
      <c r="J22" s="19"/>
      <c r="K22" s="19"/>
      <c r="M22" s="38"/>
      <c r="N22" s="19"/>
      <c r="O22" s="19"/>
      <c r="P22" s="19"/>
      <c r="Q22" s="19"/>
      <c r="R22" s="19"/>
      <c r="S22" s="19"/>
      <c r="T22" s="139"/>
      <c r="U22" s="19"/>
      <c r="V22" s="19"/>
      <c r="W22" s="19"/>
      <c r="Y22" s="5" t="s">
        <v>47</v>
      </c>
    </row>
    <row r="23" spans="2:25" x14ac:dyDescent="0.2">
      <c r="B23" s="134" t="s">
        <v>48</v>
      </c>
      <c r="E23" s="18" t="s">
        <v>49</v>
      </c>
      <c r="G23" s="31">
        <v>175500</v>
      </c>
      <c r="H23" s="31">
        <v>19500</v>
      </c>
      <c r="I23" s="31">
        <v>455000</v>
      </c>
      <c r="J23" s="31"/>
      <c r="K23" s="31">
        <v>650000</v>
      </c>
      <c r="M23" s="31">
        <f>$Q$23*G$164</f>
        <v>9337.0681522446339</v>
      </c>
      <c r="N23" s="31">
        <f>$Q$23*H$164</f>
        <v>1037.4520169160703</v>
      </c>
      <c r="O23" s="31">
        <f>$Q$23*I$164</f>
        <v>24207.213728041639</v>
      </c>
      <c r="P23" s="31">
        <v>0</v>
      </c>
      <c r="Q23" s="31">
        <f>K23*Y23</f>
        <v>34581.733897202343</v>
      </c>
      <c r="R23" s="39"/>
      <c r="S23" s="39"/>
      <c r="T23" s="40">
        <f>251603.59-K23</f>
        <v>-398396.41000000003</v>
      </c>
      <c r="U23" s="39"/>
      <c r="V23" s="39"/>
      <c r="W23" s="39"/>
      <c r="Y23" s="41">
        <f>Y20/Y17</f>
        <v>5.320266753415745E-2</v>
      </c>
    </row>
    <row r="24" spans="2:25" x14ac:dyDescent="0.2">
      <c r="B24" s="134"/>
      <c r="D24" s="134" t="s">
        <v>50</v>
      </c>
      <c r="E24" s="18"/>
      <c r="G24" s="32"/>
      <c r="H24" s="32"/>
      <c r="I24" s="32"/>
      <c r="J24" s="32"/>
      <c r="K24" s="32"/>
      <c r="M24" s="32">
        <f>SUM(M23)</f>
        <v>9337.0681522446339</v>
      </c>
      <c r="N24" s="32">
        <f>SUM(N23)</f>
        <v>1037.4520169160703</v>
      </c>
      <c r="O24" s="32">
        <f>SUM(O23)</f>
        <v>24207.213728041639</v>
      </c>
      <c r="P24" s="32">
        <f>SUM(P23)</f>
        <v>0</v>
      </c>
      <c r="Q24" s="32">
        <f>SUM(M24:P24)</f>
        <v>34581.733897202343</v>
      </c>
      <c r="R24" s="32"/>
      <c r="S24" s="32"/>
      <c r="T24" s="145"/>
      <c r="U24" s="32"/>
      <c r="V24" s="32"/>
      <c r="W24" s="32"/>
    </row>
    <row r="25" spans="2:25" x14ac:dyDescent="0.2">
      <c r="B25" s="134"/>
    </row>
    <row r="26" spans="2:25" x14ac:dyDescent="0.2">
      <c r="B26" s="134" t="s">
        <v>51</v>
      </c>
      <c r="E26" s="18" t="s">
        <v>52</v>
      </c>
      <c r="G26" s="19"/>
      <c r="H26" s="19"/>
      <c r="I26" s="19"/>
      <c r="J26" s="19"/>
      <c r="K26" s="19"/>
      <c r="M26" s="39">
        <v>0</v>
      </c>
      <c r="N26" s="39">
        <v>0</v>
      </c>
      <c r="O26" s="39">
        <v>0</v>
      </c>
      <c r="P26" s="19">
        <v>0</v>
      </c>
      <c r="Q26" s="19">
        <f t="shared" ref="Q26:Q31" si="3">SUM(M26:P26)</f>
        <v>0</v>
      </c>
      <c r="R26" s="19"/>
      <c r="S26" s="19"/>
      <c r="T26" s="19"/>
      <c r="U26" s="19"/>
      <c r="V26" s="19"/>
      <c r="W26" s="19"/>
    </row>
    <row r="27" spans="2:25" x14ac:dyDescent="0.2">
      <c r="B27" s="134"/>
      <c r="E27" s="18" t="s">
        <v>53</v>
      </c>
      <c r="G27" s="19">
        <v>5505</v>
      </c>
      <c r="H27" s="19">
        <v>612</v>
      </c>
      <c r="I27" s="19">
        <v>14273</v>
      </c>
      <c r="J27" s="19"/>
      <c r="K27" s="19">
        <v>20390</v>
      </c>
      <c r="M27" s="19">
        <f>G27</f>
        <v>5505</v>
      </c>
      <c r="N27" s="19">
        <f>H27</f>
        <v>612</v>
      </c>
      <c r="O27" s="19">
        <f>I27</f>
        <v>14273</v>
      </c>
      <c r="P27" s="19">
        <f>J27</f>
        <v>0</v>
      </c>
      <c r="Q27" s="19">
        <f>SUM(M27:P27)</f>
        <v>20390</v>
      </c>
      <c r="R27" s="19"/>
      <c r="S27" s="19"/>
      <c r="T27" s="19"/>
      <c r="U27" s="19"/>
      <c r="V27" s="19"/>
      <c r="W27" s="19"/>
    </row>
    <row r="28" spans="2:25" x14ac:dyDescent="0.2">
      <c r="B28" s="134"/>
      <c r="E28" s="12" t="s">
        <v>54</v>
      </c>
      <c r="G28" s="19"/>
      <c r="H28" s="19"/>
      <c r="I28" s="19"/>
      <c r="J28" s="19"/>
      <c r="K28" s="19"/>
      <c r="M28" s="19">
        <v>0</v>
      </c>
      <c r="N28" s="19">
        <v>0</v>
      </c>
      <c r="O28" s="19">
        <v>0</v>
      </c>
      <c r="P28" s="19">
        <v>0</v>
      </c>
      <c r="Q28" s="19">
        <f t="shared" si="3"/>
        <v>0</v>
      </c>
      <c r="R28" s="19"/>
      <c r="S28" s="19"/>
      <c r="T28" s="19"/>
      <c r="U28" s="19"/>
      <c r="V28" s="19"/>
      <c r="W28" s="19"/>
    </row>
    <row r="29" spans="2:25" x14ac:dyDescent="0.2">
      <c r="B29" s="134"/>
      <c r="E29" s="18" t="s">
        <v>55</v>
      </c>
      <c r="G29" s="19">
        <v>108329.13</v>
      </c>
      <c r="H29" s="19">
        <v>12036.57</v>
      </c>
      <c r="I29" s="19">
        <v>280853.3</v>
      </c>
      <c r="J29" s="19"/>
      <c r="K29" s="19">
        <v>401219</v>
      </c>
      <c r="M29" s="19">
        <f t="shared" ref="M29:O30" si="4">G29</f>
        <v>108329.13</v>
      </c>
      <c r="N29" s="19">
        <f t="shared" si="4"/>
        <v>12036.57</v>
      </c>
      <c r="O29" s="19">
        <f t="shared" si="4"/>
        <v>280853.3</v>
      </c>
      <c r="P29" s="19">
        <f>J29</f>
        <v>0</v>
      </c>
      <c r="Q29" s="19">
        <f>SUM(M29:P29)</f>
        <v>401219</v>
      </c>
      <c r="R29" s="19"/>
      <c r="S29" s="19"/>
      <c r="T29" s="19"/>
      <c r="U29" s="19"/>
      <c r="V29" s="19"/>
      <c r="W29" s="19"/>
    </row>
    <row r="30" spans="2:25" x14ac:dyDescent="0.2">
      <c r="B30" s="134"/>
      <c r="E30" s="18" t="s">
        <v>56</v>
      </c>
      <c r="G30" s="31">
        <v>603807.75</v>
      </c>
      <c r="H30" s="31">
        <v>67089.75</v>
      </c>
      <c r="I30" s="31">
        <v>1565427.5</v>
      </c>
      <c r="J30" s="31"/>
      <c r="K30" s="31">
        <v>2236325</v>
      </c>
      <c r="M30" s="31">
        <f t="shared" si="4"/>
        <v>603807.75</v>
      </c>
      <c r="N30" s="31">
        <f t="shared" si="4"/>
        <v>67089.75</v>
      </c>
      <c r="O30" s="31">
        <f t="shared" si="4"/>
        <v>1565427.5</v>
      </c>
      <c r="P30" s="31">
        <f>J30</f>
        <v>0</v>
      </c>
      <c r="Q30" s="31">
        <f t="shared" si="3"/>
        <v>2236325</v>
      </c>
      <c r="R30" s="39"/>
      <c r="S30" s="39"/>
      <c r="T30" s="39"/>
      <c r="U30" s="39"/>
      <c r="V30" s="39"/>
      <c r="W30" s="39"/>
    </row>
    <row r="31" spans="2:25" x14ac:dyDescent="0.2">
      <c r="B31" s="134"/>
      <c r="D31" s="134" t="s">
        <v>57</v>
      </c>
      <c r="G31" s="32">
        <f>SUM(G26:G30)</f>
        <v>717641.88</v>
      </c>
      <c r="H31" s="32">
        <f t="shared" ref="H31:K31" si="5">SUM(H26:H30)</f>
        <v>79738.320000000007</v>
      </c>
      <c r="I31" s="32">
        <f t="shared" si="5"/>
        <v>1860553.8</v>
      </c>
      <c r="J31" s="32">
        <f t="shared" si="5"/>
        <v>0</v>
      </c>
      <c r="K31" s="32">
        <f t="shared" si="5"/>
        <v>2657934</v>
      </c>
      <c r="M31" s="32">
        <f>SUM(M26:M30)</f>
        <v>717641.88</v>
      </c>
      <c r="N31" s="32">
        <f>SUM(N26:N30)</f>
        <v>79738.320000000007</v>
      </c>
      <c r="O31" s="32">
        <f>SUM(O26:O30)</f>
        <v>1860553.8</v>
      </c>
      <c r="P31" s="32">
        <f>SUM(P26:P30)</f>
        <v>0</v>
      </c>
      <c r="Q31" s="32">
        <f t="shared" si="3"/>
        <v>2657934</v>
      </c>
      <c r="R31" s="32"/>
      <c r="S31" s="32"/>
      <c r="T31" s="32"/>
      <c r="U31" s="32"/>
      <c r="V31" s="32"/>
      <c r="W31" s="32"/>
    </row>
    <row r="32" spans="2:25" x14ac:dyDescent="0.2">
      <c r="B32" s="134"/>
    </row>
    <row r="33" spans="2:23" x14ac:dyDescent="0.2">
      <c r="B33" s="134" t="s">
        <v>58</v>
      </c>
      <c r="D33" s="134" t="s">
        <v>59</v>
      </c>
      <c r="E33" s="12" t="s">
        <v>60</v>
      </c>
      <c r="G33" s="19">
        <v>108541</v>
      </c>
      <c r="H33" s="19">
        <v>0</v>
      </c>
      <c r="I33" s="19">
        <v>0</v>
      </c>
      <c r="J33" s="19">
        <v>0</v>
      </c>
      <c r="K33" s="19">
        <v>108541</v>
      </c>
      <c r="M33" s="19">
        <f t="shared" ref="M33:P34" si="6">G33</f>
        <v>108541</v>
      </c>
      <c r="N33" s="19">
        <f t="shared" si="6"/>
        <v>0</v>
      </c>
      <c r="O33" s="19">
        <f t="shared" si="6"/>
        <v>0</v>
      </c>
      <c r="P33" s="19">
        <f t="shared" si="6"/>
        <v>0</v>
      </c>
      <c r="Q33" s="19">
        <f>SUM(M33:P33)</f>
        <v>108541</v>
      </c>
      <c r="R33" s="19"/>
      <c r="S33" s="19"/>
      <c r="T33" s="19"/>
      <c r="U33" s="19"/>
      <c r="V33" s="19"/>
      <c r="W33" s="19"/>
    </row>
    <row r="34" spans="2:23" x14ac:dyDescent="0.2">
      <c r="B34" s="134" t="s">
        <v>61</v>
      </c>
      <c r="D34" s="134" t="s">
        <v>62</v>
      </c>
      <c r="E34" s="12" t="s">
        <v>63</v>
      </c>
      <c r="G34" s="19"/>
      <c r="H34" s="19">
        <v>0</v>
      </c>
      <c r="I34" s="19">
        <v>0</v>
      </c>
      <c r="J34" s="19">
        <v>0</v>
      </c>
      <c r="K34" s="19">
        <v>0</v>
      </c>
      <c r="M34" s="19">
        <f t="shared" si="6"/>
        <v>0</v>
      </c>
      <c r="N34" s="19">
        <f t="shared" si="6"/>
        <v>0</v>
      </c>
      <c r="O34" s="19">
        <f t="shared" si="6"/>
        <v>0</v>
      </c>
      <c r="P34" s="19">
        <f t="shared" si="6"/>
        <v>0</v>
      </c>
      <c r="Q34" s="19">
        <f>SUM(M34:P34)</f>
        <v>0</v>
      </c>
      <c r="R34" s="19"/>
      <c r="S34" s="19"/>
      <c r="T34" s="19"/>
      <c r="U34" s="19"/>
      <c r="V34" s="19"/>
      <c r="W34" s="19"/>
    </row>
    <row r="35" spans="2:23" x14ac:dyDescent="0.2">
      <c r="D35" s="134"/>
      <c r="Q35" s="19"/>
      <c r="R35" s="19"/>
      <c r="S35" s="19"/>
      <c r="T35" s="19"/>
      <c r="U35" s="19"/>
      <c r="V35" s="19"/>
      <c r="W35" s="19"/>
    </row>
    <row r="36" spans="2:23" x14ac:dyDescent="0.2">
      <c r="D36" s="134" t="s">
        <v>64</v>
      </c>
      <c r="E36" s="12" t="s">
        <v>65</v>
      </c>
      <c r="G36" s="19">
        <v>94424</v>
      </c>
      <c r="H36" s="19"/>
      <c r="I36" s="19">
        <v>0</v>
      </c>
      <c r="J36" s="19">
        <v>0</v>
      </c>
      <c r="K36" s="19">
        <v>94424</v>
      </c>
      <c r="M36" s="19">
        <f t="shared" ref="M36:P41" si="7">G36</f>
        <v>94424</v>
      </c>
      <c r="N36" s="19">
        <f t="shared" si="7"/>
        <v>0</v>
      </c>
      <c r="O36" s="19">
        <f t="shared" si="7"/>
        <v>0</v>
      </c>
      <c r="P36" s="19">
        <f t="shared" si="7"/>
        <v>0</v>
      </c>
      <c r="Q36" s="19">
        <f t="shared" ref="Q36:Q41" si="8">SUM(M36:P36)</f>
        <v>94424</v>
      </c>
      <c r="R36" s="19"/>
      <c r="S36" s="19"/>
      <c r="T36" s="19"/>
      <c r="U36" s="19"/>
      <c r="V36" s="19"/>
      <c r="W36" s="19"/>
    </row>
    <row r="37" spans="2:23" x14ac:dyDescent="0.2">
      <c r="D37" s="134" t="s">
        <v>66</v>
      </c>
      <c r="E37" s="12" t="s">
        <v>67</v>
      </c>
      <c r="G37" s="19">
        <v>27999</v>
      </c>
      <c r="H37" s="19">
        <v>0</v>
      </c>
      <c r="I37" s="19">
        <v>0</v>
      </c>
      <c r="J37" s="19">
        <v>0</v>
      </c>
      <c r="K37" s="19">
        <v>27999</v>
      </c>
      <c r="M37" s="19">
        <f t="shared" si="7"/>
        <v>27999</v>
      </c>
      <c r="N37" s="19">
        <f t="shared" si="7"/>
        <v>0</v>
      </c>
      <c r="O37" s="19">
        <f t="shared" si="7"/>
        <v>0</v>
      </c>
      <c r="P37" s="19">
        <f t="shared" si="7"/>
        <v>0</v>
      </c>
      <c r="Q37" s="19">
        <f t="shared" si="8"/>
        <v>27999</v>
      </c>
      <c r="R37" s="19"/>
      <c r="S37" s="19"/>
      <c r="T37" s="19"/>
      <c r="U37" s="19"/>
      <c r="V37" s="19"/>
      <c r="W37" s="19"/>
    </row>
    <row r="38" spans="2:23" x14ac:dyDescent="0.2">
      <c r="D38" s="134"/>
      <c r="E38" s="12" t="s">
        <v>68</v>
      </c>
      <c r="G38" s="19">
        <v>17902</v>
      </c>
      <c r="H38" s="19">
        <v>0</v>
      </c>
      <c r="I38" s="19">
        <v>0</v>
      </c>
      <c r="J38" s="19">
        <v>0</v>
      </c>
      <c r="K38" s="19">
        <v>17902</v>
      </c>
      <c r="M38" s="19">
        <f t="shared" si="7"/>
        <v>17902</v>
      </c>
      <c r="N38" s="19">
        <f t="shared" si="7"/>
        <v>0</v>
      </c>
      <c r="O38" s="19">
        <f t="shared" si="7"/>
        <v>0</v>
      </c>
      <c r="P38" s="19">
        <f t="shared" si="7"/>
        <v>0</v>
      </c>
      <c r="Q38" s="19">
        <f t="shared" si="8"/>
        <v>17902</v>
      </c>
      <c r="R38" s="19"/>
      <c r="S38" s="19"/>
      <c r="T38" s="19"/>
      <c r="U38" s="19"/>
      <c r="V38" s="19"/>
      <c r="W38" s="19"/>
    </row>
    <row r="39" spans="2:23" x14ac:dyDescent="0.2">
      <c r="D39" s="134"/>
      <c r="E39" s="12" t="s">
        <v>69</v>
      </c>
      <c r="G39" s="19">
        <v>195419</v>
      </c>
      <c r="H39" s="19">
        <v>0</v>
      </c>
      <c r="I39" s="19"/>
      <c r="J39" s="19">
        <v>0</v>
      </c>
      <c r="K39" s="19">
        <v>195419</v>
      </c>
      <c r="M39" s="19">
        <f t="shared" si="7"/>
        <v>195419</v>
      </c>
      <c r="N39" s="19">
        <f t="shared" si="7"/>
        <v>0</v>
      </c>
      <c r="O39" s="19">
        <f t="shared" si="7"/>
        <v>0</v>
      </c>
      <c r="P39" s="19">
        <f t="shared" si="7"/>
        <v>0</v>
      </c>
      <c r="Q39" s="19">
        <f t="shared" si="8"/>
        <v>195419</v>
      </c>
      <c r="R39" s="19"/>
      <c r="S39" s="19"/>
      <c r="T39" s="19"/>
      <c r="U39" s="19"/>
      <c r="V39" s="19"/>
      <c r="W39" s="19"/>
    </row>
    <row r="40" spans="2:23" x14ac:dyDescent="0.2">
      <c r="D40" s="134"/>
      <c r="E40" s="12" t="s">
        <v>70</v>
      </c>
      <c r="G40" s="19">
        <v>19635</v>
      </c>
      <c r="H40" s="19">
        <v>0</v>
      </c>
      <c r="I40" s="19"/>
      <c r="J40" s="19">
        <v>0</v>
      </c>
      <c r="K40" s="19">
        <v>19635</v>
      </c>
      <c r="M40" s="19">
        <f t="shared" si="7"/>
        <v>19635</v>
      </c>
      <c r="N40" s="19">
        <f t="shared" si="7"/>
        <v>0</v>
      </c>
      <c r="O40" s="19">
        <f t="shared" si="7"/>
        <v>0</v>
      </c>
      <c r="P40" s="19">
        <f t="shared" si="7"/>
        <v>0</v>
      </c>
      <c r="Q40" s="19">
        <f t="shared" si="8"/>
        <v>19635</v>
      </c>
      <c r="R40" s="19"/>
      <c r="S40" s="19"/>
      <c r="T40" s="19"/>
      <c r="U40" s="19"/>
      <c r="V40" s="19"/>
      <c r="W40" s="19"/>
    </row>
    <row r="41" spans="2:23" x14ac:dyDescent="0.2">
      <c r="D41" s="134"/>
      <c r="E41" s="12" t="s">
        <v>71</v>
      </c>
      <c r="G41" s="19">
        <v>259000</v>
      </c>
      <c r="H41" s="19">
        <v>0</v>
      </c>
      <c r="I41" s="19"/>
      <c r="J41" s="19"/>
      <c r="K41" s="19">
        <v>259000</v>
      </c>
      <c r="M41" s="19">
        <f t="shared" si="7"/>
        <v>259000</v>
      </c>
      <c r="N41" s="19">
        <f t="shared" si="7"/>
        <v>0</v>
      </c>
      <c r="O41" s="19">
        <f t="shared" si="7"/>
        <v>0</v>
      </c>
      <c r="P41" s="19">
        <f t="shared" si="7"/>
        <v>0</v>
      </c>
      <c r="Q41" s="19">
        <f t="shared" si="8"/>
        <v>259000</v>
      </c>
      <c r="R41" s="19"/>
      <c r="S41" s="19"/>
      <c r="T41" s="19"/>
      <c r="U41" s="19"/>
      <c r="V41" s="19"/>
      <c r="W41" s="19"/>
    </row>
    <row r="42" spans="2:23" x14ac:dyDescent="0.2">
      <c r="D42" s="134"/>
      <c r="Q42" s="19"/>
      <c r="R42" s="19"/>
      <c r="S42" s="19"/>
      <c r="T42" s="19"/>
      <c r="U42" s="19"/>
      <c r="V42" s="19"/>
      <c r="W42" s="19"/>
    </row>
    <row r="43" spans="2:23" x14ac:dyDescent="0.2">
      <c r="D43" s="134" t="s">
        <v>72</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4"/>
    </row>
    <row r="45" spans="2:23" x14ac:dyDescent="0.2">
      <c r="D45" s="134" t="s">
        <v>73</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4"/>
    </row>
    <row r="47" spans="2:23" x14ac:dyDescent="0.2">
      <c r="D47" s="134" t="s">
        <v>74</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4"/>
    </row>
    <row r="49" spans="2:25" x14ac:dyDescent="0.2">
      <c r="D49" s="134" t="s">
        <v>75</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4" t="s">
        <v>76</v>
      </c>
    </row>
    <row r="51" spans="2:25" x14ac:dyDescent="0.2">
      <c r="D51" s="134"/>
    </row>
    <row r="52" spans="2:25" x14ac:dyDescent="0.2">
      <c r="B52" s="134"/>
      <c r="D52" s="134" t="s">
        <v>71</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4" t="s">
        <v>77</v>
      </c>
      <c r="G53" s="32">
        <f>SUM(G33:G52)</f>
        <v>722920</v>
      </c>
      <c r="H53" s="32">
        <f>SUM(H33:H52)</f>
        <v>0</v>
      </c>
      <c r="I53" s="32">
        <f>SUM(I33:I52)</f>
        <v>0</v>
      </c>
      <c r="J53" s="32">
        <f>SUM(J33:J52)</f>
        <v>0</v>
      </c>
      <c r="K53" s="32">
        <f>SUM(G53:J53)</f>
        <v>722920</v>
      </c>
      <c r="M53" s="32">
        <f>SUM(M33:M52)</f>
        <v>722920</v>
      </c>
      <c r="N53" s="32">
        <f>SUM(N33:N52)</f>
        <v>0</v>
      </c>
      <c r="O53" s="32">
        <f>SUM(O33:O52)</f>
        <v>0</v>
      </c>
      <c r="P53" s="32">
        <f>SUM(P33:P52)</f>
        <v>0</v>
      </c>
      <c r="Q53" s="32">
        <f>SUM(M53:P53)</f>
        <v>722920</v>
      </c>
      <c r="R53" s="32"/>
      <c r="S53" s="32"/>
      <c r="T53" s="32"/>
      <c r="U53" s="32"/>
      <c r="V53" s="32"/>
      <c r="W53" s="32"/>
    </row>
    <row r="54" spans="2:25" x14ac:dyDescent="0.2">
      <c r="B54" s="134"/>
      <c r="G54" s="19"/>
    </row>
    <row r="55" spans="2:25" x14ac:dyDescent="0.2">
      <c r="B55" s="134" t="s">
        <v>78</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4" t="s">
        <v>79</v>
      </c>
      <c r="D56" s="19"/>
    </row>
    <row r="57" spans="2:25" ht="13.5" thickBot="1" x14ac:dyDescent="0.25">
      <c r="K57" s="19"/>
      <c r="Q57" s="146"/>
      <c r="R57" s="147"/>
      <c r="S57" s="147"/>
      <c r="T57" s="147"/>
      <c r="U57" s="147"/>
      <c r="V57" s="147"/>
      <c r="W57" s="147"/>
    </row>
    <row r="58" spans="2:25" x14ac:dyDescent="0.2">
      <c r="B58" s="134" t="s">
        <v>80</v>
      </c>
      <c r="E58" s="19"/>
      <c r="G58" s="148">
        <f>G21+G24+G31+G53+G55</f>
        <v>2049916.88</v>
      </c>
      <c r="H58" s="148">
        <f>H21+H24+H31+H53+H55</f>
        <v>151625.32</v>
      </c>
      <c r="I58" s="148">
        <f>I21+I24+I31+I53+I55</f>
        <v>3077884.8</v>
      </c>
      <c r="J58" s="148">
        <f>J21+J24+J31+J53+J55</f>
        <v>0</v>
      </c>
      <c r="K58" s="148">
        <f>SUM(G58:J58)</f>
        <v>5279427</v>
      </c>
      <c r="L58" s="149"/>
      <c r="M58" s="148">
        <f>M21+M24+M31+M53+M55</f>
        <v>1914897.9481522446</v>
      </c>
      <c r="N58" s="148">
        <f>N21+N24+N31+N53+N55</f>
        <v>136659.77201691607</v>
      </c>
      <c r="O58" s="148">
        <f>O21+O24+O31+O53+O55</f>
        <v>2728009.0137280417</v>
      </c>
      <c r="P58" s="148">
        <f>P21+P24+P31+P53+P55</f>
        <v>0</v>
      </c>
      <c r="Q58" s="148">
        <f>SUM(M58:P58)</f>
        <v>4779566.7338972017</v>
      </c>
      <c r="R58" s="143"/>
      <c r="S58" s="143"/>
      <c r="T58" s="143"/>
      <c r="U58" s="143"/>
      <c r="V58" s="143"/>
      <c r="W58" s="143"/>
    </row>
    <row r="61" spans="2:25" ht="14.25" x14ac:dyDescent="0.2">
      <c r="B61" s="138" t="s">
        <v>81</v>
      </c>
    </row>
    <row r="62" spans="2:25" x14ac:dyDescent="0.2">
      <c r="D62" s="12" t="s">
        <v>83</v>
      </c>
      <c r="E62" s="18" t="s">
        <v>31</v>
      </c>
      <c r="G62" s="19">
        <v>663390</v>
      </c>
      <c r="H62" s="19">
        <v>73710</v>
      </c>
      <c r="I62" s="19">
        <v>1719900</v>
      </c>
      <c r="J62" s="19">
        <v>0</v>
      </c>
      <c r="K62" s="19">
        <v>3097808</v>
      </c>
      <c r="M62" s="19">
        <f>$G$164*Q62</f>
        <v>715482.07200000004</v>
      </c>
      <c r="N62" s="19">
        <f>$H$164*Q62</f>
        <v>79498.008000000002</v>
      </c>
      <c r="O62" s="19">
        <f>$I$164*Q62</f>
        <v>1854953.52</v>
      </c>
      <c r="P62" s="19">
        <f t="shared" ref="P62" si="9">J62</f>
        <v>0</v>
      </c>
      <c r="Q62" s="19">
        <f>K62-(((((52*110.86)*8)*6)+(((31*110.86)*8)*4))+(((23*110.86)*8)*3))</f>
        <v>2649933.6</v>
      </c>
      <c r="R62" s="19"/>
      <c r="S62" s="19"/>
      <c r="T62" s="19"/>
      <c r="U62" s="19">
        <f>1837234-O62</f>
        <v>-17719.520000000019</v>
      </c>
      <c r="V62" s="19"/>
      <c r="W62" s="19"/>
    </row>
    <row r="63" spans="2:25" ht="12.75" customHeight="1" x14ac:dyDescent="0.2">
      <c r="E63" s="18"/>
      <c r="G63" s="19"/>
      <c r="H63" s="19"/>
      <c r="I63" s="19"/>
    </row>
    <row r="64" spans="2:25" x14ac:dyDescent="0.2">
      <c r="D64" s="12" t="s">
        <v>108</v>
      </c>
      <c r="E64" s="18" t="s">
        <v>31</v>
      </c>
      <c r="G64" s="19"/>
      <c r="H64" s="19"/>
      <c r="I64" s="19"/>
      <c r="J64" s="19">
        <v>0</v>
      </c>
      <c r="K64" s="19">
        <f>I64</f>
        <v>0</v>
      </c>
      <c r="M64" s="19">
        <f>G64</f>
        <v>0</v>
      </c>
      <c r="N64" s="19">
        <f>H64</f>
        <v>0</v>
      </c>
      <c r="O64" s="19">
        <f>Q64</f>
        <v>0</v>
      </c>
      <c r="P64" s="19">
        <f t="shared" ref="P64" si="10">J64</f>
        <v>0</v>
      </c>
      <c r="Q64" s="19">
        <f>K64</f>
        <v>0</v>
      </c>
      <c r="R64" s="19"/>
      <c r="S64" s="19"/>
      <c r="T64" s="19"/>
      <c r="U64" s="19"/>
      <c r="V64" s="19"/>
      <c r="W64" s="19"/>
      <c r="Y64" s="5" t="s">
        <v>82</v>
      </c>
    </row>
    <row r="65" spans="4:25" ht="12.75" customHeight="1" x14ac:dyDescent="0.2">
      <c r="E65" s="18"/>
      <c r="G65" s="19"/>
      <c r="H65" s="19"/>
      <c r="I65" s="19"/>
      <c r="K65" s="19">
        <f t="shared" ref="K65:K76" si="11">I65</f>
        <v>0</v>
      </c>
      <c r="M65" s="19">
        <f t="shared" ref="M65:Q128" si="12">G65</f>
        <v>0</v>
      </c>
      <c r="N65" s="19">
        <f t="shared" si="12"/>
        <v>0</v>
      </c>
    </row>
    <row r="66" spans="4:25" x14ac:dyDescent="0.2">
      <c r="D66" s="12" t="s">
        <v>166</v>
      </c>
      <c r="E66" s="18" t="s">
        <v>31</v>
      </c>
      <c r="G66" s="19"/>
      <c r="H66" s="19"/>
      <c r="I66" s="19">
        <v>3273000</v>
      </c>
      <c r="J66" s="19">
        <v>0</v>
      </c>
      <c r="K66" s="19">
        <f t="shared" si="11"/>
        <v>3273000</v>
      </c>
      <c r="M66" s="19">
        <f t="shared" si="12"/>
        <v>0</v>
      </c>
      <c r="N66" s="19">
        <f t="shared" si="12"/>
        <v>0</v>
      </c>
      <c r="O66" s="19">
        <f t="shared" ref="O66" si="13">Q66</f>
        <v>3273000</v>
      </c>
      <c r="P66" s="19">
        <f t="shared" ref="P66:Q66" si="14">J66</f>
        <v>0</v>
      </c>
      <c r="Q66" s="19">
        <f t="shared" si="14"/>
        <v>3273000</v>
      </c>
      <c r="R66" s="19"/>
      <c r="S66" s="19"/>
      <c r="T66" s="19"/>
      <c r="U66" s="19"/>
      <c r="V66" s="19"/>
      <c r="W66" s="19"/>
      <c r="Y66" s="5" t="s">
        <v>82</v>
      </c>
    </row>
    <row r="67" spans="4:25" ht="12.75" customHeight="1" x14ac:dyDescent="0.2">
      <c r="E67" s="18"/>
      <c r="G67" s="19"/>
      <c r="H67" s="19"/>
      <c r="I67" s="19"/>
      <c r="K67" s="19">
        <f t="shared" si="11"/>
        <v>0</v>
      </c>
      <c r="M67" s="19">
        <f t="shared" si="12"/>
        <v>0</v>
      </c>
      <c r="N67" s="19">
        <f t="shared" si="12"/>
        <v>0</v>
      </c>
    </row>
    <row r="68" spans="4:25" hidden="1" x14ac:dyDescent="0.2">
      <c r="D68" s="12" t="s">
        <v>110</v>
      </c>
      <c r="E68" s="18" t="s">
        <v>31</v>
      </c>
      <c r="G68" s="19"/>
      <c r="H68" s="19"/>
      <c r="I68" s="19"/>
      <c r="J68" s="19">
        <v>0</v>
      </c>
      <c r="K68" s="19">
        <f t="shared" si="11"/>
        <v>0</v>
      </c>
      <c r="M68" s="19">
        <f t="shared" si="12"/>
        <v>0</v>
      </c>
      <c r="N68" s="19">
        <f t="shared" si="12"/>
        <v>0</v>
      </c>
      <c r="O68" s="19">
        <f t="shared" ref="O68" si="15">Q68</f>
        <v>0</v>
      </c>
      <c r="P68" s="19">
        <f t="shared" ref="P68:Q68" si="16">J68</f>
        <v>0</v>
      </c>
      <c r="Q68" s="19">
        <f t="shared" si="16"/>
        <v>0</v>
      </c>
      <c r="R68" s="19"/>
      <c r="S68" s="19"/>
      <c r="T68" s="19"/>
      <c r="U68" s="19"/>
      <c r="V68" s="19"/>
      <c r="W68" s="19"/>
      <c r="Y68" s="5" t="s">
        <v>82</v>
      </c>
    </row>
    <row r="69" spans="4:25" ht="12.75" hidden="1" customHeight="1" x14ac:dyDescent="0.2">
      <c r="E69" s="18"/>
      <c r="G69" s="19"/>
      <c r="H69" s="19"/>
      <c r="I69" s="19"/>
      <c r="K69" s="19">
        <f t="shared" si="11"/>
        <v>0</v>
      </c>
      <c r="M69" s="19">
        <f t="shared" si="12"/>
        <v>0</v>
      </c>
      <c r="N69" s="19">
        <f t="shared" si="12"/>
        <v>0</v>
      </c>
    </row>
    <row r="70" spans="4:25" hidden="1" x14ac:dyDescent="0.2">
      <c r="D70" s="12" t="s">
        <v>111</v>
      </c>
      <c r="E70" s="18" t="s">
        <v>31</v>
      </c>
      <c r="G70" s="19"/>
      <c r="H70" s="19"/>
      <c r="I70" s="19"/>
      <c r="J70" s="19">
        <v>0</v>
      </c>
      <c r="K70" s="19">
        <f t="shared" si="11"/>
        <v>0</v>
      </c>
      <c r="M70" s="19">
        <f t="shared" si="12"/>
        <v>0</v>
      </c>
      <c r="N70" s="19">
        <f t="shared" si="12"/>
        <v>0</v>
      </c>
      <c r="O70" s="19">
        <f t="shared" ref="O70" si="17">Q70</f>
        <v>0</v>
      </c>
      <c r="P70" s="19">
        <f t="shared" ref="P70:Q70" si="18">J70</f>
        <v>0</v>
      </c>
      <c r="Q70" s="19">
        <f t="shared" si="18"/>
        <v>0</v>
      </c>
      <c r="R70" s="19"/>
      <c r="S70" s="19"/>
      <c r="T70" s="19"/>
      <c r="U70" s="19"/>
      <c r="V70" s="19"/>
      <c r="W70" s="19"/>
      <c r="Y70" s="5" t="s">
        <v>82</v>
      </c>
    </row>
    <row r="71" spans="4:25" ht="12.75" hidden="1" customHeight="1" x14ac:dyDescent="0.2">
      <c r="E71" s="18"/>
      <c r="G71" s="19"/>
      <c r="H71" s="19"/>
      <c r="I71" s="19"/>
      <c r="K71" s="19">
        <f t="shared" si="11"/>
        <v>0</v>
      </c>
      <c r="M71" s="19">
        <f t="shared" si="12"/>
        <v>0</v>
      </c>
      <c r="N71" s="19">
        <f t="shared" si="12"/>
        <v>0</v>
      </c>
    </row>
    <row r="72" spans="4:25" hidden="1" x14ac:dyDescent="0.2">
      <c r="D72" s="12" t="s">
        <v>112</v>
      </c>
      <c r="E72" s="18" t="s">
        <v>31</v>
      </c>
      <c r="G72" s="19"/>
      <c r="H72" s="19"/>
      <c r="I72" s="19"/>
      <c r="J72" s="19">
        <v>0</v>
      </c>
      <c r="K72" s="19">
        <f t="shared" si="11"/>
        <v>0</v>
      </c>
      <c r="M72" s="19">
        <f t="shared" si="12"/>
        <v>0</v>
      </c>
      <c r="N72" s="19">
        <f t="shared" si="12"/>
        <v>0</v>
      </c>
      <c r="O72" s="19">
        <f t="shared" ref="O72" si="19">Q72</f>
        <v>0</v>
      </c>
      <c r="P72" s="19">
        <f t="shared" ref="P72:Q72" si="20">J72</f>
        <v>0</v>
      </c>
      <c r="Q72" s="19">
        <f t="shared" si="20"/>
        <v>0</v>
      </c>
      <c r="R72" s="19"/>
      <c r="S72" s="19"/>
      <c r="T72" s="19"/>
      <c r="U72" s="19"/>
      <c r="V72" s="19"/>
      <c r="W72" s="19"/>
      <c r="Y72" s="5" t="s">
        <v>82</v>
      </c>
    </row>
    <row r="73" spans="4:25" ht="12.75" hidden="1" customHeight="1" x14ac:dyDescent="0.2">
      <c r="E73" s="18"/>
      <c r="G73" s="19"/>
      <c r="H73" s="19"/>
      <c r="I73" s="19"/>
      <c r="K73" s="19">
        <f t="shared" si="11"/>
        <v>0</v>
      </c>
      <c r="M73" s="19">
        <f t="shared" si="12"/>
        <v>0</v>
      </c>
      <c r="N73" s="19">
        <f t="shared" si="12"/>
        <v>0</v>
      </c>
    </row>
    <row r="74" spans="4:25" hidden="1" x14ac:dyDescent="0.2">
      <c r="D74" s="12" t="s">
        <v>113</v>
      </c>
      <c r="E74" s="18" t="s">
        <v>31</v>
      </c>
      <c r="G74" s="19"/>
      <c r="H74" s="19"/>
      <c r="I74" s="19"/>
      <c r="J74" s="19">
        <v>0</v>
      </c>
      <c r="K74" s="19">
        <f t="shared" si="11"/>
        <v>0</v>
      </c>
      <c r="M74" s="19">
        <f t="shared" si="12"/>
        <v>0</v>
      </c>
      <c r="N74" s="19">
        <f t="shared" si="12"/>
        <v>0</v>
      </c>
      <c r="O74" s="19">
        <f t="shared" ref="O74" si="21">Q74</f>
        <v>0</v>
      </c>
      <c r="P74" s="19">
        <f t="shared" ref="P74:Q74" si="22">J74</f>
        <v>0</v>
      </c>
      <c r="Q74" s="19">
        <f t="shared" si="22"/>
        <v>0</v>
      </c>
      <c r="R74" s="19"/>
      <c r="S74" s="19"/>
      <c r="T74" s="19"/>
      <c r="U74" s="19"/>
      <c r="V74" s="19"/>
      <c r="W74" s="19"/>
      <c r="Y74" s="5" t="s">
        <v>82</v>
      </c>
    </row>
    <row r="75" spans="4:25" ht="12.75" hidden="1" customHeight="1" x14ac:dyDescent="0.2">
      <c r="E75" s="18"/>
      <c r="G75" s="19"/>
      <c r="H75" s="19"/>
      <c r="I75" s="19"/>
      <c r="K75" s="19">
        <f t="shared" si="11"/>
        <v>0</v>
      </c>
      <c r="M75" s="19">
        <f t="shared" si="12"/>
        <v>0</v>
      </c>
      <c r="N75" s="19">
        <f t="shared" si="12"/>
        <v>0</v>
      </c>
    </row>
    <row r="76" spans="4:25" hidden="1" x14ac:dyDescent="0.2">
      <c r="D76" s="12" t="s">
        <v>114</v>
      </c>
      <c r="E76" s="18" t="s">
        <v>31</v>
      </c>
      <c r="G76" s="19"/>
      <c r="H76" s="19"/>
      <c r="I76" s="19"/>
      <c r="J76" s="19">
        <v>0</v>
      </c>
      <c r="K76" s="19">
        <f t="shared" si="11"/>
        <v>0</v>
      </c>
      <c r="M76" s="19">
        <f t="shared" si="12"/>
        <v>0</v>
      </c>
      <c r="N76" s="19">
        <f t="shared" si="12"/>
        <v>0</v>
      </c>
      <c r="O76" s="19">
        <f t="shared" ref="O76" si="23">Q76</f>
        <v>0</v>
      </c>
      <c r="P76" s="19">
        <f t="shared" ref="P76:Q76" si="24">J76</f>
        <v>0</v>
      </c>
      <c r="Q76" s="19">
        <f t="shared" si="24"/>
        <v>0</v>
      </c>
      <c r="R76" s="19"/>
      <c r="S76" s="19"/>
      <c r="T76" s="19"/>
      <c r="U76" s="19"/>
      <c r="V76" s="19"/>
      <c r="W76" s="19"/>
      <c r="Y76" s="5" t="s">
        <v>82</v>
      </c>
    </row>
    <row r="77" spans="4:25" ht="12.75" hidden="1" customHeight="1" x14ac:dyDescent="0.2">
      <c r="E77" s="18"/>
      <c r="G77" s="19"/>
      <c r="H77" s="19"/>
      <c r="I77" s="19"/>
      <c r="M77" s="19">
        <f t="shared" si="12"/>
        <v>0</v>
      </c>
      <c r="N77" s="19">
        <f t="shared" si="12"/>
        <v>0</v>
      </c>
    </row>
    <row r="78" spans="4:25" hidden="1" x14ac:dyDescent="0.2">
      <c r="D78" s="12" t="s">
        <v>115</v>
      </c>
      <c r="E78" s="18" t="s">
        <v>31</v>
      </c>
      <c r="G78" s="19"/>
      <c r="H78" s="19"/>
      <c r="I78" s="19"/>
      <c r="J78" s="19">
        <v>0</v>
      </c>
      <c r="K78" s="19">
        <f>I78+H78+G78</f>
        <v>0</v>
      </c>
      <c r="M78" s="19">
        <f t="shared" si="12"/>
        <v>0</v>
      </c>
      <c r="N78" s="19">
        <f t="shared" si="12"/>
        <v>0</v>
      </c>
      <c r="O78" s="19">
        <f>I78</f>
        <v>0</v>
      </c>
      <c r="P78" s="19">
        <f t="shared" ref="P78:Q78" si="25">J78</f>
        <v>0</v>
      </c>
      <c r="Q78" s="19">
        <f t="shared" si="25"/>
        <v>0</v>
      </c>
      <c r="R78" s="19"/>
      <c r="S78" s="19"/>
      <c r="T78" s="19"/>
      <c r="U78" s="19"/>
      <c r="V78" s="19"/>
      <c r="W78" s="19"/>
      <c r="Y78" s="5" t="s">
        <v>82</v>
      </c>
    </row>
    <row r="79" spans="4:25" ht="12.75" hidden="1" customHeight="1" x14ac:dyDescent="0.2">
      <c r="E79" s="18"/>
      <c r="G79" s="19"/>
      <c r="H79" s="19"/>
      <c r="I79" s="19"/>
      <c r="K79" s="19">
        <f t="shared" ref="K79:K142" si="26">I79+H79+G79</f>
        <v>0</v>
      </c>
      <c r="M79" s="19">
        <f t="shared" si="12"/>
        <v>0</v>
      </c>
      <c r="N79" s="19">
        <f t="shared" si="12"/>
        <v>0</v>
      </c>
      <c r="O79" s="19">
        <f t="shared" si="12"/>
        <v>0</v>
      </c>
    </row>
    <row r="80" spans="4:25" hidden="1" x14ac:dyDescent="0.2">
      <c r="D80" s="12" t="s">
        <v>116</v>
      </c>
      <c r="E80" s="18" t="s">
        <v>31</v>
      </c>
      <c r="G80" s="19"/>
      <c r="H80" s="19"/>
      <c r="I80" s="19"/>
      <c r="J80" s="19">
        <v>0</v>
      </c>
      <c r="K80" s="19">
        <f t="shared" si="26"/>
        <v>0</v>
      </c>
      <c r="M80" s="19">
        <f t="shared" si="12"/>
        <v>0</v>
      </c>
      <c r="N80" s="19">
        <f t="shared" si="12"/>
        <v>0</v>
      </c>
      <c r="O80" s="19">
        <f t="shared" si="12"/>
        <v>0</v>
      </c>
      <c r="P80" s="19">
        <f t="shared" si="12"/>
        <v>0</v>
      </c>
      <c r="Q80" s="19">
        <f>K80</f>
        <v>0</v>
      </c>
      <c r="R80" s="19"/>
      <c r="S80" s="19"/>
      <c r="T80" s="19"/>
      <c r="U80" s="19"/>
      <c r="V80" s="19"/>
      <c r="W80" s="19"/>
      <c r="Y80" s="5" t="s">
        <v>82</v>
      </c>
    </row>
    <row r="81" spans="4:25" ht="12.75" hidden="1" customHeight="1" x14ac:dyDescent="0.2">
      <c r="E81" s="18"/>
      <c r="G81" s="19"/>
      <c r="H81" s="19"/>
      <c r="I81" s="19"/>
      <c r="K81" s="19">
        <f t="shared" si="26"/>
        <v>0</v>
      </c>
      <c r="M81" s="19">
        <f t="shared" si="12"/>
        <v>0</v>
      </c>
      <c r="N81" s="19">
        <f t="shared" si="12"/>
        <v>0</v>
      </c>
      <c r="O81" s="19">
        <f t="shared" si="12"/>
        <v>0</v>
      </c>
    </row>
    <row r="82" spans="4:25" hidden="1" x14ac:dyDescent="0.2">
      <c r="D82" s="12" t="s">
        <v>117</v>
      </c>
      <c r="E82" s="18" t="s">
        <v>31</v>
      </c>
      <c r="G82" s="19"/>
      <c r="H82" s="19"/>
      <c r="I82" s="19"/>
      <c r="J82" s="19">
        <v>0</v>
      </c>
      <c r="K82" s="19">
        <f t="shared" si="26"/>
        <v>0</v>
      </c>
      <c r="M82" s="19">
        <f t="shared" si="12"/>
        <v>0</v>
      </c>
      <c r="N82" s="19">
        <f t="shared" si="12"/>
        <v>0</v>
      </c>
      <c r="O82" s="19">
        <f t="shared" si="12"/>
        <v>0</v>
      </c>
      <c r="P82" s="19">
        <f t="shared" si="12"/>
        <v>0</v>
      </c>
      <c r="Q82" s="19">
        <f t="shared" si="12"/>
        <v>0</v>
      </c>
      <c r="R82" s="19"/>
      <c r="S82" s="19"/>
      <c r="T82" s="19"/>
      <c r="U82" s="19"/>
      <c r="V82" s="19"/>
      <c r="W82" s="19"/>
      <c r="Y82" s="5" t="s">
        <v>82</v>
      </c>
    </row>
    <row r="83" spans="4:25" ht="12.75" hidden="1" customHeight="1" x14ac:dyDescent="0.2">
      <c r="E83" s="18"/>
      <c r="G83" s="19"/>
      <c r="H83" s="19"/>
      <c r="I83" s="19"/>
      <c r="K83" s="19">
        <f t="shared" si="26"/>
        <v>0</v>
      </c>
      <c r="M83" s="19">
        <f t="shared" si="12"/>
        <v>0</v>
      </c>
      <c r="N83" s="19">
        <f t="shared" si="12"/>
        <v>0</v>
      </c>
      <c r="O83" s="19">
        <f t="shared" si="12"/>
        <v>0</v>
      </c>
    </row>
    <row r="84" spans="4:25" hidden="1" x14ac:dyDescent="0.2">
      <c r="D84" s="12" t="s">
        <v>118</v>
      </c>
      <c r="E84" s="18" t="s">
        <v>31</v>
      </c>
      <c r="G84" s="19"/>
      <c r="H84" s="19"/>
      <c r="I84" s="19"/>
      <c r="J84" s="19">
        <v>0</v>
      </c>
      <c r="K84" s="19">
        <f t="shared" si="26"/>
        <v>0</v>
      </c>
      <c r="M84" s="19">
        <f t="shared" si="12"/>
        <v>0</v>
      </c>
      <c r="N84" s="19">
        <f t="shared" si="12"/>
        <v>0</v>
      </c>
      <c r="O84" s="19">
        <f t="shared" si="12"/>
        <v>0</v>
      </c>
      <c r="P84" s="19">
        <f t="shared" si="12"/>
        <v>0</v>
      </c>
      <c r="Q84" s="19">
        <f t="shared" si="12"/>
        <v>0</v>
      </c>
      <c r="R84" s="19"/>
      <c r="S84" s="19"/>
      <c r="T84" s="19"/>
      <c r="U84" s="19"/>
      <c r="V84" s="19"/>
      <c r="W84" s="19"/>
      <c r="Y84" s="5" t="s">
        <v>82</v>
      </c>
    </row>
    <row r="85" spans="4:25" ht="12.75" hidden="1" customHeight="1" x14ac:dyDescent="0.2">
      <c r="E85" s="18"/>
      <c r="G85" s="19"/>
      <c r="H85" s="19"/>
      <c r="I85" s="19"/>
      <c r="K85" s="19">
        <f t="shared" si="26"/>
        <v>0</v>
      </c>
      <c r="M85" s="19">
        <f t="shared" si="12"/>
        <v>0</v>
      </c>
      <c r="N85" s="19">
        <f t="shared" si="12"/>
        <v>0</v>
      </c>
      <c r="O85" s="19">
        <f t="shared" si="12"/>
        <v>0</v>
      </c>
    </row>
    <row r="86" spans="4:25" hidden="1" x14ac:dyDescent="0.2">
      <c r="D86" s="12" t="s">
        <v>119</v>
      </c>
      <c r="E86" s="18" t="s">
        <v>31</v>
      </c>
      <c r="G86" s="19"/>
      <c r="H86" s="19"/>
      <c r="I86" s="19"/>
      <c r="J86" s="19">
        <v>0</v>
      </c>
      <c r="K86" s="19">
        <f t="shared" si="26"/>
        <v>0</v>
      </c>
      <c r="M86" s="19">
        <f t="shared" si="12"/>
        <v>0</v>
      </c>
      <c r="N86" s="19">
        <f t="shared" si="12"/>
        <v>0</v>
      </c>
      <c r="O86" s="19">
        <f t="shared" si="12"/>
        <v>0</v>
      </c>
      <c r="P86" s="19">
        <f t="shared" si="12"/>
        <v>0</v>
      </c>
      <c r="Q86" s="19">
        <f t="shared" si="12"/>
        <v>0</v>
      </c>
      <c r="R86" s="19"/>
      <c r="S86" s="19"/>
      <c r="T86" s="19"/>
      <c r="U86" s="19"/>
      <c r="V86" s="19"/>
      <c r="W86" s="19"/>
      <c r="Y86" s="5" t="s">
        <v>82</v>
      </c>
    </row>
    <row r="87" spans="4:25" ht="12.75" hidden="1" customHeight="1" x14ac:dyDescent="0.2">
      <c r="E87" s="18"/>
      <c r="G87" s="19"/>
      <c r="H87" s="19"/>
      <c r="I87" s="19"/>
      <c r="K87" s="19">
        <f t="shared" si="26"/>
        <v>0</v>
      </c>
      <c r="M87" s="19">
        <f t="shared" si="12"/>
        <v>0</v>
      </c>
      <c r="N87" s="19">
        <f t="shared" si="12"/>
        <v>0</v>
      </c>
      <c r="O87" s="19">
        <f t="shared" si="12"/>
        <v>0</v>
      </c>
    </row>
    <row r="88" spans="4:25" hidden="1" x14ac:dyDescent="0.2">
      <c r="D88" s="12" t="s">
        <v>120</v>
      </c>
      <c r="E88" s="18" t="s">
        <v>31</v>
      </c>
      <c r="G88" s="19"/>
      <c r="H88" s="19"/>
      <c r="I88" s="19"/>
      <c r="J88" s="19">
        <v>0</v>
      </c>
      <c r="K88" s="19">
        <f t="shared" si="26"/>
        <v>0</v>
      </c>
      <c r="M88" s="19">
        <f t="shared" si="12"/>
        <v>0</v>
      </c>
      <c r="N88" s="19">
        <f t="shared" si="12"/>
        <v>0</v>
      </c>
      <c r="O88" s="19">
        <f t="shared" si="12"/>
        <v>0</v>
      </c>
      <c r="P88" s="19">
        <f t="shared" si="12"/>
        <v>0</v>
      </c>
      <c r="Q88" s="19">
        <f t="shared" si="12"/>
        <v>0</v>
      </c>
      <c r="R88" s="19"/>
      <c r="S88" s="19"/>
      <c r="T88" s="19"/>
      <c r="U88" s="19"/>
      <c r="V88" s="19"/>
      <c r="W88" s="19"/>
      <c r="Y88" s="5" t="s">
        <v>82</v>
      </c>
    </row>
    <row r="89" spans="4:25" ht="12.75" hidden="1" customHeight="1" x14ac:dyDescent="0.2">
      <c r="E89" s="18"/>
      <c r="G89" s="19"/>
      <c r="H89" s="19"/>
      <c r="I89" s="19"/>
      <c r="K89" s="19">
        <f t="shared" si="26"/>
        <v>0</v>
      </c>
      <c r="M89" s="19">
        <f t="shared" si="12"/>
        <v>0</v>
      </c>
      <c r="N89" s="19">
        <f t="shared" si="12"/>
        <v>0</v>
      </c>
      <c r="O89" s="19">
        <f t="shared" si="12"/>
        <v>0</v>
      </c>
    </row>
    <row r="90" spans="4:25" hidden="1" x14ac:dyDescent="0.2">
      <c r="D90" s="12" t="s">
        <v>121</v>
      </c>
      <c r="E90" s="18" t="s">
        <v>31</v>
      </c>
      <c r="G90" s="19"/>
      <c r="H90" s="19"/>
      <c r="I90" s="19"/>
      <c r="J90" s="19">
        <v>0</v>
      </c>
      <c r="K90" s="19">
        <f t="shared" si="26"/>
        <v>0</v>
      </c>
      <c r="M90" s="19">
        <f t="shared" si="12"/>
        <v>0</v>
      </c>
      <c r="N90" s="19">
        <f t="shared" si="12"/>
        <v>0</v>
      </c>
      <c r="O90" s="19">
        <f t="shared" si="12"/>
        <v>0</v>
      </c>
      <c r="P90" s="19">
        <f t="shared" si="12"/>
        <v>0</v>
      </c>
      <c r="Q90" s="19">
        <f t="shared" si="12"/>
        <v>0</v>
      </c>
      <c r="R90" s="19"/>
      <c r="S90" s="19"/>
      <c r="T90" s="19"/>
      <c r="U90" s="19"/>
      <c r="V90" s="19"/>
      <c r="W90" s="19"/>
      <c r="Y90" s="5" t="s">
        <v>82</v>
      </c>
    </row>
    <row r="91" spans="4:25" ht="12.75" hidden="1" customHeight="1" x14ac:dyDescent="0.2">
      <c r="E91" s="18"/>
      <c r="G91" s="19"/>
      <c r="H91" s="19"/>
      <c r="I91" s="19"/>
      <c r="K91" s="19">
        <f t="shared" si="26"/>
        <v>0</v>
      </c>
      <c r="M91" s="19">
        <f t="shared" si="12"/>
        <v>0</v>
      </c>
      <c r="N91" s="19">
        <f t="shared" si="12"/>
        <v>0</v>
      </c>
      <c r="O91" s="19">
        <f t="shared" si="12"/>
        <v>0</v>
      </c>
    </row>
    <row r="92" spans="4:25" hidden="1" x14ac:dyDescent="0.2">
      <c r="D92" s="12" t="s">
        <v>122</v>
      </c>
      <c r="E92" s="18" t="s">
        <v>31</v>
      </c>
      <c r="G92" s="19"/>
      <c r="H92" s="19"/>
      <c r="I92" s="19"/>
      <c r="J92" s="19">
        <v>0</v>
      </c>
      <c r="K92" s="19">
        <f t="shared" si="26"/>
        <v>0</v>
      </c>
      <c r="M92" s="19">
        <f t="shared" si="12"/>
        <v>0</v>
      </c>
      <c r="N92" s="19">
        <f t="shared" si="12"/>
        <v>0</v>
      </c>
      <c r="O92" s="19">
        <f t="shared" si="12"/>
        <v>0</v>
      </c>
      <c r="P92" s="19">
        <f t="shared" si="12"/>
        <v>0</v>
      </c>
      <c r="Q92" s="19">
        <f t="shared" si="12"/>
        <v>0</v>
      </c>
      <c r="R92" s="19"/>
      <c r="S92" s="19"/>
      <c r="T92" s="19"/>
      <c r="U92" s="19"/>
      <c r="V92" s="19"/>
      <c r="W92" s="19"/>
      <c r="Y92" s="5" t="s">
        <v>82</v>
      </c>
    </row>
    <row r="93" spans="4:25" ht="12.75" hidden="1" customHeight="1" x14ac:dyDescent="0.2">
      <c r="E93" s="18"/>
      <c r="G93" s="19"/>
      <c r="H93" s="19"/>
      <c r="I93" s="19"/>
      <c r="K93" s="19">
        <f t="shared" si="26"/>
        <v>0</v>
      </c>
      <c r="M93" s="19">
        <f t="shared" si="12"/>
        <v>0</v>
      </c>
      <c r="N93" s="19">
        <f t="shared" si="12"/>
        <v>0</v>
      </c>
      <c r="O93" s="19">
        <f t="shared" si="12"/>
        <v>0</v>
      </c>
    </row>
    <row r="94" spans="4:25" hidden="1" x14ac:dyDescent="0.2">
      <c r="D94" s="12" t="s">
        <v>123</v>
      </c>
      <c r="E94" s="18" t="s">
        <v>31</v>
      </c>
      <c r="G94" s="19"/>
      <c r="H94" s="19"/>
      <c r="I94" s="19"/>
      <c r="J94" s="19">
        <v>0</v>
      </c>
      <c r="K94" s="19">
        <f t="shared" si="26"/>
        <v>0</v>
      </c>
      <c r="M94" s="19">
        <f t="shared" si="12"/>
        <v>0</v>
      </c>
      <c r="N94" s="19">
        <f t="shared" si="12"/>
        <v>0</v>
      </c>
      <c r="O94" s="19">
        <f t="shared" si="12"/>
        <v>0</v>
      </c>
      <c r="P94" s="19">
        <f t="shared" si="12"/>
        <v>0</v>
      </c>
      <c r="Q94" s="19">
        <f t="shared" si="12"/>
        <v>0</v>
      </c>
      <c r="R94" s="19"/>
      <c r="S94" s="19"/>
      <c r="T94" s="19"/>
      <c r="U94" s="19"/>
      <c r="V94" s="19"/>
      <c r="W94" s="19"/>
      <c r="Y94" s="5" t="s">
        <v>82</v>
      </c>
    </row>
    <row r="95" spans="4:25" ht="12.75" hidden="1" customHeight="1" x14ac:dyDescent="0.2">
      <c r="E95" s="18"/>
      <c r="G95" s="19"/>
      <c r="H95" s="19"/>
      <c r="I95" s="19"/>
      <c r="K95" s="19">
        <f t="shared" si="26"/>
        <v>0</v>
      </c>
      <c r="M95" s="19">
        <f t="shared" si="12"/>
        <v>0</v>
      </c>
      <c r="N95" s="19">
        <f t="shared" si="12"/>
        <v>0</v>
      </c>
      <c r="O95" s="19">
        <f t="shared" si="12"/>
        <v>0</v>
      </c>
    </row>
    <row r="96" spans="4:25" hidden="1" x14ac:dyDescent="0.2">
      <c r="D96" s="12" t="s">
        <v>124</v>
      </c>
      <c r="E96" s="18" t="s">
        <v>31</v>
      </c>
      <c r="G96" s="19"/>
      <c r="H96" s="19"/>
      <c r="I96" s="19"/>
      <c r="J96" s="19">
        <v>0</v>
      </c>
      <c r="K96" s="19">
        <f t="shared" si="26"/>
        <v>0</v>
      </c>
      <c r="M96" s="19">
        <f t="shared" si="12"/>
        <v>0</v>
      </c>
      <c r="N96" s="19">
        <f t="shared" si="12"/>
        <v>0</v>
      </c>
      <c r="O96" s="19">
        <f t="shared" si="12"/>
        <v>0</v>
      </c>
      <c r="P96" s="19">
        <f t="shared" si="12"/>
        <v>0</v>
      </c>
      <c r="Q96" s="19">
        <f t="shared" si="12"/>
        <v>0</v>
      </c>
      <c r="R96" s="19"/>
      <c r="S96" s="19"/>
      <c r="T96" s="19"/>
      <c r="U96" s="19"/>
      <c r="V96" s="19"/>
      <c r="W96" s="19"/>
      <c r="Y96" s="5" t="s">
        <v>82</v>
      </c>
    </row>
    <row r="97" spans="4:25" ht="12.75" hidden="1" customHeight="1" x14ac:dyDescent="0.2">
      <c r="E97" s="18"/>
      <c r="G97" s="19"/>
      <c r="H97" s="19"/>
      <c r="I97" s="19"/>
      <c r="K97" s="19">
        <f t="shared" si="26"/>
        <v>0</v>
      </c>
      <c r="M97" s="19">
        <f t="shared" si="12"/>
        <v>0</v>
      </c>
      <c r="N97" s="19">
        <f t="shared" si="12"/>
        <v>0</v>
      </c>
      <c r="O97" s="19">
        <f t="shared" si="12"/>
        <v>0</v>
      </c>
    </row>
    <row r="98" spans="4:25" hidden="1" x14ac:dyDescent="0.2">
      <c r="D98" s="12" t="s">
        <v>125</v>
      </c>
      <c r="E98" s="18" t="s">
        <v>31</v>
      </c>
      <c r="G98" s="19"/>
      <c r="H98" s="19"/>
      <c r="I98" s="19"/>
      <c r="J98" s="19">
        <v>0</v>
      </c>
      <c r="K98" s="19">
        <f t="shared" si="26"/>
        <v>0</v>
      </c>
      <c r="M98" s="19">
        <f t="shared" si="12"/>
        <v>0</v>
      </c>
      <c r="N98" s="19">
        <f t="shared" si="12"/>
        <v>0</v>
      </c>
      <c r="O98" s="19">
        <f t="shared" si="12"/>
        <v>0</v>
      </c>
      <c r="P98" s="19">
        <f t="shared" si="12"/>
        <v>0</v>
      </c>
      <c r="Q98" s="19">
        <f t="shared" si="12"/>
        <v>0</v>
      </c>
      <c r="R98" s="19"/>
      <c r="S98" s="19"/>
      <c r="T98" s="19"/>
      <c r="U98" s="19"/>
      <c r="V98" s="19"/>
      <c r="W98" s="19"/>
      <c r="Y98" s="5" t="s">
        <v>82</v>
      </c>
    </row>
    <row r="99" spans="4:25" ht="12.75" hidden="1" customHeight="1" x14ac:dyDescent="0.2">
      <c r="E99" s="18"/>
      <c r="G99" s="19"/>
      <c r="H99" s="19"/>
      <c r="I99" s="19"/>
      <c r="K99" s="19">
        <f t="shared" si="26"/>
        <v>0</v>
      </c>
      <c r="M99" s="19">
        <f t="shared" si="12"/>
        <v>0</v>
      </c>
      <c r="N99" s="19">
        <f t="shared" si="12"/>
        <v>0</v>
      </c>
      <c r="O99" s="19">
        <f t="shared" si="12"/>
        <v>0</v>
      </c>
    </row>
    <row r="100" spans="4:25" hidden="1" x14ac:dyDescent="0.2">
      <c r="D100" s="12" t="s">
        <v>126</v>
      </c>
      <c r="E100" s="18" t="s">
        <v>31</v>
      </c>
      <c r="G100" s="19"/>
      <c r="H100" s="19"/>
      <c r="I100" s="19"/>
      <c r="J100" s="19">
        <v>0</v>
      </c>
      <c r="K100" s="19">
        <f t="shared" si="26"/>
        <v>0</v>
      </c>
      <c r="M100" s="19">
        <f t="shared" si="12"/>
        <v>0</v>
      </c>
      <c r="N100" s="19">
        <f t="shared" si="12"/>
        <v>0</v>
      </c>
      <c r="O100" s="19">
        <f t="shared" si="12"/>
        <v>0</v>
      </c>
      <c r="P100" s="19">
        <f t="shared" si="12"/>
        <v>0</v>
      </c>
      <c r="Q100" s="19">
        <f t="shared" si="12"/>
        <v>0</v>
      </c>
      <c r="R100" s="19"/>
      <c r="S100" s="19"/>
      <c r="T100" s="19"/>
      <c r="U100" s="19"/>
      <c r="V100" s="19"/>
      <c r="W100" s="19"/>
      <c r="Y100" s="5" t="s">
        <v>82</v>
      </c>
    </row>
    <row r="101" spans="4:25" ht="12.75" hidden="1" customHeight="1" x14ac:dyDescent="0.2">
      <c r="E101" s="18"/>
      <c r="G101" s="19"/>
      <c r="H101" s="19"/>
      <c r="I101" s="19"/>
      <c r="K101" s="19">
        <f t="shared" si="26"/>
        <v>0</v>
      </c>
      <c r="M101" s="19">
        <f t="shared" si="12"/>
        <v>0</v>
      </c>
      <c r="N101" s="19">
        <f t="shared" si="12"/>
        <v>0</v>
      </c>
      <c r="O101" s="19">
        <f t="shared" si="12"/>
        <v>0</v>
      </c>
    </row>
    <row r="102" spans="4:25" hidden="1" x14ac:dyDescent="0.2">
      <c r="D102" s="12" t="s">
        <v>127</v>
      </c>
      <c r="E102" s="18" t="s">
        <v>31</v>
      </c>
      <c r="G102" s="19"/>
      <c r="H102" s="19"/>
      <c r="I102" s="19"/>
      <c r="J102" s="19">
        <v>0</v>
      </c>
      <c r="K102" s="19">
        <f t="shared" si="26"/>
        <v>0</v>
      </c>
      <c r="M102" s="19">
        <f t="shared" si="12"/>
        <v>0</v>
      </c>
      <c r="N102" s="19">
        <f t="shared" si="12"/>
        <v>0</v>
      </c>
      <c r="O102" s="19">
        <f t="shared" si="12"/>
        <v>0</v>
      </c>
      <c r="P102" s="19">
        <f t="shared" si="12"/>
        <v>0</v>
      </c>
      <c r="Q102" s="19">
        <f t="shared" si="12"/>
        <v>0</v>
      </c>
      <c r="R102" s="19"/>
      <c r="S102" s="19"/>
      <c r="T102" s="19"/>
      <c r="U102" s="19"/>
      <c r="V102" s="19"/>
      <c r="W102" s="19"/>
      <c r="Y102" s="5" t="s">
        <v>82</v>
      </c>
    </row>
    <row r="103" spans="4:25" ht="12.75" hidden="1" customHeight="1" x14ac:dyDescent="0.2">
      <c r="E103" s="18"/>
      <c r="G103" s="19"/>
      <c r="H103" s="19"/>
      <c r="I103" s="19"/>
      <c r="K103" s="19">
        <f t="shared" si="26"/>
        <v>0</v>
      </c>
      <c r="M103" s="19">
        <f t="shared" si="12"/>
        <v>0</v>
      </c>
      <c r="N103" s="19">
        <f t="shared" si="12"/>
        <v>0</v>
      </c>
      <c r="O103" s="19">
        <f t="shared" si="12"/>
        <v>0</v>
      </c>
    </row>
    <row r="104" spans="4:25" hidden="1" x14ac:dyDescent="0.2">
      <c r="D104" s="12" t="s">
        <v>128</v>
      </c>
      <c r="E104" s="18" t="s">
        <v>31</v>
      </c>
      <c r="G104" s="19"/>
      <c r="H104" s="19"/>
      <c r="I104" s="19"/>
      <c r="J104" s="19">
        <v>0</v>
      </c>
      <c r="K104" s="19">
        <f t="shared" si="26"/>
        <v>0</v>
      </c>
      <c r="M104" s="19">
        <f t="shared" si="12"/>
        <v>0</v>
      </c>
      <c r="N104" s="19">
        <f t="shared" si="12"/>
        <v>0</v>
      </c>
      <c r="O104" s="19">
        <f t="shared" si="12"/>
        <v>0</v>
      </c>
      <c r="P104" s="19">
        <f t="shared" si="12"/>
        <v>0</v>
      </c>
      <c r="Q104" s="19">
        <f t="shared" si="12"/>
        <v>0</v>
      </c>
      <c r="R104" s="19"/>
      <c r="S104" s="19"/>
      <c r="T104" s="19"/>
      <c r="U104" s="19"/>
      <c r="V104" s="19"/>
      <c r="W104" s="19"/>
      <c r="Y104" s="5" t="s">
        <v>82</v>
      </c>
    </row>
    <row r="105" spans="4:25" ht="12.75" hidden="1" customHeight="1" x14ac:dyDescent="0.2">
      <c r="E105" s="18"/>
      <c r="G105" s="19"/>
      <c r="H105" s="19"/>
      <c r="I105" s="19"/>
      <c r="K105" s="19">
        <f t="shared" si="26"/>
        <v>0</v>
      </c>
      <c r="M105" s="19">
        <f t="shared" si="12"/>
        <v>0</v>
      </c>
      <c r="N105" s="19">
        <f t="shared" si="12"/>
        <v>0</v>
      </c>
      <c r="O105" s="19">
        <f t="shared" si="12"/>
        <v>0</v>
      </c>
    </row>
    <row r="106" spans="4:25" hidden="1" x14ac:dyDescent="0.2">
      <c r="D106" s="12" t="s">
        <v>129</v>
      </c>
      <c r="E106" s="18" t="s">
        <v>31</v>
      </c>
      <c r="G106" s="19"/>
      <c r="H106" s="19"/>
      <c r="I106" s="19"/>
      <c r="J106" s="19">
        <v>0</v>
      </c>
      <c r="K106" s="19">
        <f t="shared" si="26"/>
        <v>0</v>
      </c>
      <c r="M106" s="19">
        <f t="shared" si="12"/>
        <v>0</v>
      </c>
      <c r="N106" s="19">
        <f t="shared" si="12"/>
        <v>0</v>
      </c>
      <c r="O106" s="19">
        <f t="shared" si="12"/>
        <v>0</v>
      </c>
      <c r="P106" s="19">
        <f t="shared" si="12"/>
        <v>0</v>
      </c>
      <c r="Q106" s="19">
        <f t="shared" si="12"/>
        <v>0</v>
      </c>
      <c r="R106" s="19"/>
      <c r="S106" s="19"/>
      <c r="T106" s="19"/>
      <c r="U106" s="19"/>
      <c r="V106" s="19"/>
      <c r="W106" s="19"/>
      <c r="Y106" s="5" t="s">
        <v>82</v>
      </c>
    </row>
    <row r="107" spans="4:25" ht="12.75" hidden="1" customHeight="1" x14ac:dyDescent="0.2">
      <c r="E107" s="18"/>
      <c r="G107" s="19"/>
      <c r="H107" s="19"/>
      <c r="I107" s="19"/>
      <c r="K107" s="19">
        <f t="shared" si="26"/>
        <v>0</v>
      </c>
      <c r="M107" s="19">
        <f t="shared" si="12"/>
        <v>0</v>
      </c>
      <c r="N107" s="19">
        <f t="shared" si="12"/>
        <v>0</v>
      </c>
      <c r="O107" s="19">
        <f t="shared" si="12"/>
        <v>0</v>
      </c>
    </row>
    <row r="108" spans="4:25" hidden="1" x14ac:dyDescent="0.2">
      <c r="D108" s="12" t="s">
        <v>130</v>
      </c>
      <c r="E108" s="18" t="s">
        <v>31</v>
      </c>
      <c r="G108" s="19"/>
      <c r="H108" s="19"/>
      <c r="I108" s="19"/>
      <c r="J108" s="19">
        <v>0</v>
      </c>
      <c r="K108" s="19">
        <f t="shared" si="26"/>
        <v>0</v>
      </c>
      <c r="M108" s="19">
        <f t="shared" si="12"/>
        <v>0</v>
      </c>
      <c r="N108" s="19">
        <f t="shared" si="12"/>
        <v>0</v>
      </c>
      <c r="O108" s="19">
        <f t="shared" si="12"/>
        <v>0</v>
      </c>
      <c r="P108" s="19">
        <f t="shared" si="12"/>
        <v>0</v>
      </c>
      <c r="Q108" s="19">
        <f t="shared" si="12"/>
        <v>0</v>
      </c>
      <c r="R108" s="19"/>
      <c r="S108" s="19"/>
      <c r="T108" s="19"/>
      <c r="U108" s="19"/>
      <c r="V108" s="19"/>
      <c r="W108" s="19"/>
      <c r="Y108" s="5" t="s">
        <v>82</v>
      </c>
    </row>
    <row r="109" spans="4:25" ht="12.75" hidden="1" customHeight="1" x14ac:dyDescent="0.2">
      <c r="E109" s="18"/>
      <c r="G109" s="19"/>
      <c r="H109" s="19"/>
      <c r="I109" s="19"/>
      <c r="K109" s="19">
        <f t="shared" si="26"/>
        <v>0</v>
      </c>
      <c r="M109" s="19">
        <f t="shared" si="12"/>
        <v>0</v>
      </c>
      <c r="N109" s="19">
        <f t="shared" si="12"/>
        <v>0</v>
      </c>
      <c r="O109" s="19">
        <f t="shared" si="12"/>
        <v>0</v>
      </c>
    </row>
    <row r="110" spans="4:25" hidden="1" x14ac:dyDescent="0.2">
      <c r="D110" s="12" t="s">
        <v>131</v>
      </c>
      <c r="E110" s="18" t="s">
        <v>31</v>
      </c>
      <c r="G110" s="19"/>
      <c r="H110" s="19"/>
      <c r="I110" s="19"/>
      <c r="J110" s="19">
        <v>0</v>
      </c>
      <c r="K110" s="19">
        <f t="shared" si="26"/>
        <v>0</v>
      </c>
      <c r="M110" s="19">
        <f t="shared" si="12"/>
        <v>0</v>
      </c>
      <c r="N110" s="19">
        <f t="shared" si="12"/>
        <v>0</v>
      </c>
      <c r="O110" s="19">
        <f t="shared" si="12"/>
        <v>0</v>
      </c>
      <c r="P110" s="19">
        <f t="shared" si="12"/>
        <v>0</v>
      </c>
      <c r="Q110" s="19">
        <f t="shared" si="12"/>
        <v>0</v>
      </c>
      <c r="R110" s="19"/>
      <c r="S110" s="19"/>
      <c r="T110" s="19"/>
      <c r="U110" s="19"/>
      <c r="V110" s="19"/>
      <c r="W110" s="19"/>
      <c r="Y110" s="5" t="s">
        <v>82</v>
      </c>
    </row>
    <row r="111" spans="4:25" ht="12.75" hidden="1" customHeight="1" x14ac:dyDescent="0.2">
      <c r="E111" s="18"/>
      <c r="G111" s="19"/>
      <c r="H111" s="19"/>
      <c r="I111" s="19"/>
      <c r="K111" s="19">
        <f t="shared" si="26"/>
        <v>0</v>
      </c>
      <c r="M111" s="19">
        <f t="shared" si="12"/>
        <v>0</v>
      </c>
      <c r="N111" s="19">
        <f t="shared" si="12"/>
        <v>0</v>
      </c>
      <c r="O111" s="19">
        <f t="shared" si="12"/>
        <v>0</v>
      </c>
    </row>
    <row r="112" spans="4:25" hidden="1" x14ac:dyDescent="0.2">
      <c r="D112" s="12" t="s">
        <v>132</v>
      </c>
      <c r="E112" s="18" t="s">
        <v>31</v>
      </c>
      <c r="G112" s="19"/>
      <c r="H112" s="19"/>
      <c r="I112" s="19"/>
      <c r="J112" s="19">
        <v>0</v>
      </c>
      <c r="K112" s="19">
        <f t="shared" si="26"/>
        <v>0</v>
      </c>
      <c r="M112" s="19">
        <f t="shared" si="12"/>
        <v>0</v>
      </c>
      <c r="N112" s="19">
        <f t="shared" si="12"/>
        <v>0</v>
      </c>
      <c r="O112" s="19">
        <f t="shared" si="12"/>
        <v>0</v>
      </c>
      <c r="P112" s="19">
        <f t="shared" si="12"/>
        <v>0</v>
      </c>
      <c r="Q112" s="19">
        <f t="shared" si="12"/>
        <v>0</v>
      </c>
      <c r="R112" s="19"/>
      <c r="S112" s="19"/>
      <c r="T112" s="19"/>
      <c r="U112" s="19"/>
      <c r="V112" s="19"/>
      <c r="W112" s="19"/>
      <c r="Y112" s="5" t="s">
        <v>82</v>
      </c>
    </row>
    <row r="113" spans="4:25" ht="12.75" hidden="1" customHeight="1" x14ac:dyDescent="0.2">
      <c r="E113" s="18"/>
      <c r="G113" s="19"/>
      <c r="H113" s="19"/>
      <c r="I113" s="19"/>
      <c r="K113" s="19">
        <f t="shared" si="26"/>
        <v>0</v>
      </c>
      <c r="M113" s="19">
        <f t="shared" si="12"/>
        <v>0</v>
      </c>
      <c r="N113" s="19">
        <f t="shared" si="12"/>
        <v>0</v>
      </c>
      <c r="O113" s="19">
        <f t="shared" si="12"/>
        <v>0</v>
      </c>
    </row>
    <row r="114" spans="4:25" hidden="1" x14ac:dyDescent="0.2">
      <c r="D114" s="12" t="s">
        <v>133</v>
      </c>
      <c r="E114" s="18" t="s">
        <v>31</v>
      </c>
      <c r="G114" s="19"/>
      <c r="H114" s="19"/>
      <c r="I114" s="19"/>
      <c r="J114" s="19">
        <v>0</v>
      </c>
      <c r="K114" s="19">
        <f t="shared" si="26"/>
        <v>0</v>
      </c>
      <c r="M114" s="19">
        <f t="shared" si="12"/>
        <v>0</v>
      </c>
      <c r="N114" s="19">
        <f t="shared" si="12"/>
        <v>0</v>
      </c>
      <c r="O114" s="19">
        <f t="shared" si="12"/>
        <v>0</v>
      </c>
      <c r="P114" s="19">
        <f t="shared" si="12"/>
        <v>0</v>
      </c>
      <c r="Q114" s="19">
        <f t="shared" si="12"/>
        <v>0</v>
      </c>
      <c r="R114" s="19"/>
      <c r="S114" s="19"/>
      <c r="T114" s="19"/>
      <c r="U114" s="19"/>
      <c r="V114" s="19"/>
      <c r="W114" s="19"/>
      <c r="Y114" s="5" t="s">
        <v>82</v>
      </c>
    </row>
    <row r="115" spans="4:25" ht="12.75" hidden="1" customHeight="1" x14ac:dyDescent="0.2">
      <c r="E115" s="18"/>
      <c r="G115" s="19"/>
      <c r="H115" s="19"/>
      <c r="I115" s="19"/>
      <c r="K115" s="19">
        <f t="shared" si="26"/>
        <v>0</v>
      </c>
      <c r="M115" s="19">
        <f t="shared" si="12"/>
        <v>0</v>
      </c>
      <c r="N115" s="19">
        <f t="shared" si="12"/>
        <v>0</v>
      </c>
      <c r="O115" s="19">
        <f t="shared" si="12"/>
        <v>0</v>
      </c>
    </row>
    <row r="116" spans="4:25" hidden="1" x14ac:dyDescent="0.2">
      <c r="D116" s="12" t="s">
        <v>134</v>
      </c>
      <c r="E116" s="18" t="s">
        <v>31</v>
      </c>
      <c r="G116" s="19"/>
      <c r="H116" s="19"/>
      <c r="I116" s="19"/>
      <c r="J116" s="19">
        <v>0</v>
      </c>
      <c r="K116" s="19">
        <f t="shared" si="26"/>
        <v>0</v>
      </c>
      <c r="M116" s="19">
        <f t="shared" si="12"/>
        <v>0</v>
      </c>
      <c r="N116" s="19">
        <f t="shared" si="12"/>
        <v>0</v>
      </c>
      <c r="O116" s="19">
        <f t="shared" si="12"/>
        <v>0</v>
      </c>
      <c r="P116" s="19">
        <f t="shared" si="12"/>
        <v>0</v>
      </c>
      <c r="Q116" s="19">
        <f t="shared" si="12"/>
        <v>0</v>
      </c>
      <c r="R116" s="19"/>
      <c r="S116" s="19"/>
      <c r="T116" s="19"/>
      <c r="U116" s="19"/>
      <c r="V116" s="19"/>
      <c r="W116" s="19"/>
      <c r="Y116" s="5" t="s">
        <v>82</v>
      </c>
    </row>
    <row r="117" spans="4:25" ht="12.75" hidden="1" customHeight="1" x14ac:dyDescent="0.2">
      <c r="E117" s="18"/>
      <c r="G117" s="19"/>
      <c r="H117" s="19"/>
      <c r="I117" s="19"/>
      <c r="K117" s="19">
        <f t="shared" si="26"/>
        <v>0</v>
      </c>
      <c r="M117" s="19">
        <f t="shared" si="12"/>
        <v>0</v>
      </c>
      <c r="N117" s="19">
        <f t="shared" si="12"/>
        <v>0</v>
      </c>
      <c r="O117" s="19">
        <f t="shared" si="12"/>
        <v>0</v>
      </c>
    </row>
    <row r="118" spans="4:25" hidden="1" x14ac:dyDescent="0.2">
      <c r="D118" s="12" t="s">
        <v>135</v>
      </c>
      <c r="E118" s="18" t="s">
        <v>31</v>
      </c>
      <c r="G118" s="19"/>
      <c r="H118" s="19"/>
      <c r="I118" s="19"/>
      <c r="J118" s="19">
        <v>0</v>
      </c>
      <c r="K118" s="19">
        <f t="shared" si="26"/>
        <v>0</v>
      </c>
      <c r="M118" s="19">
        <f t="shared" si="12"/>
        <v>0</v>
      </c>
      <c r="N118" s="19">
        <f t="shared" si="12"/>
        <v>0</v>
      </c>
      <c r="O118" s="19">
        <f t="shared" si="12"/>
        <v>0</v>
      </c>
      <c r="P118" s="19">
        <f t="shared" si="12"/>
        <v>0</v>
      </c>
      <c r="Q118" s="19">
        <f t="shared" si="12"/>
        <v>0</v>
      </c>
      <c r="R118" s="19"/>
      <c r="S118" s="19"/>
      <c r="T118" s="19"/>
      <c r="U118" s="19"/>
      <c r="V118" s="19"/>
      <c r="W118" s="19"/>
      <c r="Y118" s="5" t="s">
        <v>82</v>
      </c>
    </row>
    <row r="119" spans="4:25" ht="12.75" hidden="1" customHeight="1" x14ac:dyDescent="0.2">
      <c r="E119" s="18"/>
      <c r="G119" s="19"/>
      <c r="H119" s="19"/>
      <c r="I119" s="19"/>
      <c r="K119" s="19">
        <f t="shared" si="26"/>
        <v>0</v>
      </c>
      <c r="M119" s="19">
        <f t="shared" si="12"/>
        <v>0</v>
      </c>
      <c r="N119" s="19">
        <f t="shared" si="12"/>
        <v>0</v>
      </c>
      <c r="O119" s="19">
        <f t="shared" si="12"/>
        <v>0</v>
      </c>
    </row>
    <row r="120" spans="4:25" hidden="1" x14ac:dyDescent="0.2">
      <c r="D120" s="12" t="s">
        <v>136</v>
      </c>
      <c r="E120" s="18" t="s">
        <v>31</v>
      </c>
      <c r="G120" s="19"/>
      <c r="H120" s="19"/>
      <c r="I120" s="19"/>
      <c r="J120" s="19">
        <v>0</v>
      </c>
      <c r="K120" s="19">
        <f t="shared" si="26"/>
        <v>0</v>
      </c>
      <c r="M120" s="19">
        <f t="shared" si="12"/>
        <v>0</v>
      </c>
      <c r="N120" s="19">
        <f t="shared" si="12"/>
        <v>0</v>
      </c>
      <c r="O120" s="19">
        <f t="shared" si="12"/>
        <v>0</v>
      </c>
      <c r="P120" s="19">
        <f t="shared" si="12"/>
        <v>0</v>
      </c>
      <c r="Q120" s="19">
        <f t="shared" si="12"/>
        <v>0</v>
      </c>
      <c r="R120" s="19"/>
      <c r="S120" s="19"/>
      <c r="T120" s="19"/>
      <c r="U120" s="19"/>
      <c r="V120" s="19"/>
      <c r="W120" s="19"/>
      <c r="Y120" s="5" t="s">
        <v>82</v>
      </c>
    </row>
    <row r="121" spans="4:25" ht="12.75" hidden="1" customHeight="1" x14ac:dyDescent="0.2">
      <c r="E121" s="18"/>
      <c r="G121" s="19"/>
      <c r="H121" s="19"/>
      <c r="I121" s="19"/>
      <c r="K121" s="19">
        <f t="shared" si="26"/>
        <v>0</v>
      </c>
      <c r="M121" s="19">
        <f t="shared" si="12"/>
        <v>0</v>
      </c>
      <c r="N121" s="19">
        <f t="shared" si="12"/>
        <v>0</v>
      </c>
      <c r="O121" s="19">
        <f t="shared" si="12"/>
        <v>0</v>
      </c>
    </row>
    <row r="122" spans="4:25" hidden="1" x14ac:dyDescent="0.2">
      <c r="D122" s="12" t="s">
        <v>137</v>
      </c>
      <c r="E122" s="18" t="s">
        <v>31</v>
      </c>
      <c r="G122" s="19"/>
      <c r="H122" s="19"/>
      <c r="I122" s="19"/>
      <c r="J122" s="19">
        <v>0</v>
      </c>
      <c r="K122" s="19">
        <f t="shared" si="26"/>
        <v>0</v>
      </c>
      <c r="M122" s="19">
        <f t="shared" si="12"/>
        <v>0</v>
      </c>
      <c r="N122" s="19">
        <f t="shared" si="12"/>
        <v>0</v>
      </c>
      <c r="O122" s="19">
        <f t="shared" si="12"/>
        <v>0</v>
      </c>
      <c r="P122" s="19">
        <f t="shared" si="12"/>
        <v>0</v>
      </c>
      <c r="Q122" s="19">
        <f t="shared" si="12"/>
        <v>0</v>
      </c>
      <c r="R122" s="19"/>
      <c r="S122" s="19"/>
      <c r="T122" s="19"/>
      <c r="U122" s="19"/>
      <c r="V122" s="19"/>
      <c r="W122" s="19"/>
      <c r="Y122" s="5" t="s">
        <v>82</v>
      </c>
    </row>
    <row r="123" spans="4:25" ht="12.75" hidden="1" customHeight="1" x14ac:dyDescent="0.2">
      <c r="E123" s="18"/>
      <c r="G123" s="19"/>
      <c r="H123" s="19"/>
      <c r="I123" s="19"/>
      <c r="K123" s="19">
        <f t="shared" si="26"/>
        <v>0</v>
      </c>
      <c r="M123" s="19">
        <f t="shared" si="12"/>
        <v>0</v>
      </c>
      <c r="N123" s="19">
        <f t="shared" si="12"/>
        <v>0</v>
      </c>
      <c r="O123" s="19">
        <f t="shared" si="12"/>
        <v>0</v>
      </c>
    </row>
    <row r="124" spans="4:25" hidden="1" x14ac:dyDescent="0.2">
      <c r="D124" s="12" t="s">
        <v>138</v>
      </c>
      <c r="E124" s="18" t="s">
        <v>31</v>
      </c>
      <c r="G124" s="19"/>
      <c r="H124" s="19"/>
      <c r="I124" s="19"/>
      <c r="J124" s="19">
        <v>0</v>
      </c>
      <c r="K124" s="19">
        <f t="shared" si="26"/>
        <v>0</v>
      </c>
      <c r="M124" s="19">
        <f t="shared" si="12"/>
        <v>0</v>
      </c>
      <c r="N124" s="19">
        <f t="shared" si="12"/>
        <v>0</v>
      </c>
      <c r="O124" s="19">
        <f t="shared" si="12"/>
        <v>0</v>
      </c>
      <c r="P124" s="19">
        <f t="shared" si="12"/>
        <v>0</v>
      </c>
      <c r="Q124" s="19">
        <f t="shared" si="12"/>
        <v>0</v>
      </c>
      <c r="R124" s="19"/>
      <c r="S124" s="19"/>
      <c r="T124" s="19"/>
      <c r="U124" s="19"/>
      <c r="V124" s="19"/>
      <c r="W124" s="19"/>
      <c r="Y124" s="5" t="s">
        <v>82</v>
      </c>
    </row>
    <row r="125" spans="4:25" ht="12.75" hidden="1" customHeight="1" x14ac:dyDescent="0.2">
      <c r="E125" s="18"/>
      <c r="G125" s="19"/>
      <c r="H125" s="19"/>
      <c r="I125" s="19"/>
      <c r="K125" s="19">
        <f t="shared" si="26"/>
        <v>0</v>
      </c>
      <c r="M125" s="19">
        <f t="shared" si="12"/>
        <v>0</v>
      </c>
      <c r="N125" s="19">
        <f t="shared" si="12"/>
        <v>0</v>
      </c>
      <c r="O125" s="19">
        <f t="shared" si="12"/>
        <v>0</v>
      </c>
    </row>
    <row r="126" spans="4:25" hidden="1" x14ac:dyDescent="0.2">
      <c r="D126" s="12" t="s">
        <v>139</v>
      </c>
      <c r="E126" s="18" t="s">
        <v>31</v>
      </c>
      <c r="G126" s="19"/>
      <c r="H126" s="19"/>
      <c r="I126" s="19"/>
      <c r="J126" s="19">
        <v>0</v>
      </c>
      <c r="K126" s="19">
        <f t="shared" si="26"/>
        <v>0</v>
      </c>
      <c r="M126" s="19">
        <f t="shared" si="12"/>
        <v>0</v>
      </c>
      <c r="N126" s="19">
        <f t="shared" si="12"/>
        <v>0</v>
      </c>
      <c r="O126" s="19">
        <f t="shared" si="12"/>
        <v>0</v>
      </c>
      <c r="P126" s="19">
        <f t="shared" si="12"/>
        <v>0</v>
      </c>
      <c r="Q126" s="19">
        <f t="shared" si="12"/>
        <v>0</v>
      </c>
      <c r="R126" s="19"/>
      <c r="S126" s="19"/>
      <c r="T126" s="19"/>
      <c r="U126" s="19"/>
      <c r="V126" s="19"/>
      <c r="W126" s="19"/>
      <c r="Y126" s="5" t="s">
        <v>82</v>
      </c>
    </row>
    <row r="127" spans="4:25" ht="12.75" hidden="1" customHeight="1" x14ac:dyDescent="0.2">
      <c r="E127" s="18"/>
      <c r="G127" s="19"/>
      <c r="H127" s="19"/>
      <c r="I127" s="19"/>
      <c r="K127" s="19">
        <f t="shared" si="26"/>
        <v>0</v>
      </c>
      <c r="M127" s="19">
        <f t="shared" si="12"/>
        <v>0</v>
      </c>
      <c r="N127" s="19">
        <f t="shared" si="12"/>
        <v>0</v>
      </c>
      <c r="O127" s="19">
        <f t="shared" si="12"/>
        <v>0</v>
      </c>
    </row>
    <row r="128" spans="4:25" hidden="1" x14ac:dyDescent="0.2">
      <c r="D128" s="12" t="s">
        <v>140</v>
      </c>
      <c r="E128" s="18" t="s">
        <v>31</v>
      </c>
      <c r="G128" s="19"/>
      <c r="H128" s="19"/>
      <c r="I128" s="19"/>
      <c r="J128" s="19">
        <v>0</v>
      </c>
      <c r="K128" s="19">
        <f t="shared" si="26"/>
        <v>0</v>
      </c>
      <c r="M128" s="19">
        <f t="shared" si="12"/>
        <v>0</v>
      </c>
      <c r="N128" s="19">
        <f t="shared" si="12"/>
        <v>0</v>
      </c>
      <c r="O128" s="19">
        <f t="shared" si="12"/>
        <v>0</v>
      </c>
      <c r="P128" s="19">
        <f t="shared" si="12"/>
        <v>0</v>
      </c>
      <c r="Q128" s="19">
        <f t="shared" si="12"/>
        <v>0</v>
      </c>
      <c r="R128" s="19"/>
      <c r="S128" s="19"/>
      <c r="T128" s="19"/>
      <c r="U128" s="19"/>
      <c r="V128" s="19"/>
      <c r="W128" s="19"/>
      <c r="Y128" s="5" t="s">
        <v>82</v>
      </c>
    </row>
    <row r="129" spans="4:25" ht="12.75" hidden="1" customHeight="1" x14ac:dyDescent="0.2">
      <c r="E129" s="18"/>
      <c r="G129" s="19"/>
      <c r="H129" s="19"/>
      <c r="I129" s="19"/>
      <c r="K129" s="19">
        <f t="shared" si="26"/>
        <v>0</v>
      </c>
      <c r="M129" s="19">
        <f t="shared" ref="M129:Q148" si="27">G129</f>
        <v>0</v>
      </c>
      <c r="N129" s="19">
        <f t="shared" si="27"/>
        <v>0</v>
      </c>
      <c r="O129" s="19">
        <f t="shared" si="27"/>
        <v>0</v>
      </c>
    </row>
    <row r="130" spans="4:25" hidden="1" x14ac:dyDescent="0.2">
      <c r="D130" s="12" t="s">
        <v>141</v>
      </c>
      <c r="E130" s="18" t="s">
        <v>31</v>
      </c>
      <c r="G130" s="19"/>
      <c r="H130" s="19"/>
      <c r="I130" s="19"/>
      <c r="J130" s="19">
        <v>0</v>
      </c>
      <c r="K130" s="19">
        <f t="shared" si="26"/>
        <v>0</v>
      </c>
      <c r="M130" s="19">
        <f t="shared" si="27"/>
        <v>0</v>
      </c>
      <c r="N130" s="19">
        <f t="shared" si="27"/>
        <v>0</v>
      </c>
      <c r="O130" s="19">
        <f t="shared" si="27"/>
        <v>0</v>
      </c>
      <c r="P130" s="19">
        <f t="shared" si="27"/>
        <v>0</v>
      </c>
      <c r="Q130" s="19">
        <f t="shared" si="27"/>
        <v>0</v>
      </c>
      <c r="R130" s="19"/>
      <c r="S130" s="19"/>
      <c r="T130" s="19"/>
      <c r="U130" s="19"/>
      <c r="V130" s="19"/>
      <c r="W130" s="19"/>
      <c r="Y130" s="5" t="s">
        <v>82</v>
      </c>
    </row>
    <row r="131" spans="4:25" ht="12.75" hidden="1" customHeight="1" x14ac:dyDescent="0.2">
      <c r="E131" s="18"/>
      <c r="G131" s="19"/>
      <c r="H131" s="19"/>
      <c r="I131" s="19"/>
      <c r="K131" s="19">
        <f t="shared" si="26"/>
        <v>0</v>
      </c>
      <c r="M131" s="19">
        <f t="shared" si="27"/>
        <v>0</v>
      </c>
      <c r="N131" s="19">
        <f t="shared" si="27"/>
        <v>0</v>
      </c>
      <c r="O131" s="19">
        <f t="shared" si="27"/>
        <v>0</v>
      </c>
    </row>
    <row r="132" spans="4:25" hidden="1" x14ac:dyDescent="0.2">
      <c r="D132" s="12" t="s">
        <v>142</v>
      </c>
      <c r="E132" s="18" t="s">
        <v>31</v>
      </c>
      <c r="G132" s="19"/>
      <c r="H132" s="19"/>
      <c r="I132" s="19"/>
      <c r="J132" s="19">
        <v>0</v>
      </c>
      <c r="K132" s="19">
        <f t="shared" si="26"/>
        <v>0</v>
      </c>
      <c r="M132" s="19">
        <f t="shared" si="27"/>
        <v>0</v>
      </c>
      <c r="N132" s="19">
        <f t="shared" si="27"/>
        <v>0</v>
      </c>
      <c r="O132" s="19">
        <f t="shared" si="27"/>
        <v>0</v>
      </c>
      <c r="P132" s="19">
        <f t="shared" si="27"/>
        <v>0</v>
      </c>
      <c r="Q132" s="19">
        <f t="shared" si="27"/>
        <v>0</v>
      </c>
      <c r="R132" s="19"/>
      <c r="S132" s="19"/>
      <c r="T132" s="19"/>
      <c r="U132" s="19"/>
      <c r="V132" s="19"/>
      <c r="W132" s="19"/>
      <c r="Y132" s="5" t="s">
        <v>82</v>
      </c>
    </row>
    <row r="133" spans="4:25" ht="12.75" hidden="1" customHeight="1" x14ac:dyDescent="0.2">
      <c r="E133" s="18"/>
      <c r="G133" s="19"/>
      <c r="H133" s="19"/>
      <c r="I133" s="19"/>
      <c r="K133" s="19">
        <f t="shared" si="26"/>
        <v>0</v>
      </c>
      <c r="M133" s="19">
        <f t="shared" si="27"/>
        <v>0</v>
      </c>
      <c r="N133" s="19">
        <f t="shared" si="27"/>
        <v>0</v>
      </c>
      <c r="O133" s="19">
        <f t="shared" si="27"/>
        <v>0</v>
      </c>
    </row>
    <row r="134" spans="4:25" hidden="1" x14ac:dyDescent="0.2">
      <c r="D134" s="12" t="s">
        <v>143</v>
      </c>
      <c r="E134" s="18" t="s">
        <v>31</v>
      </c>
      <c r="G134" s="19"/>
      <c r="H134" s="19"/>
      <c r="I134" s="19"/>
      <c r="J134" s="19">
        <v>0</v>
      </c>
      <c r="K134" s="19">
        <f t="shared" si="26"/>
        <v>0</v>
      </c>
      <c r="M134" s="19">
        <f t="shared" si="27"/>
        <v>0</v>
      </c>
      <c r="N134" s="19">
        <f t="shared" si="27"/>
        <v>0</v>
      </c>
      <c r="O134" s="19">
        <f t="shared" si="27"/>
        <v>0</v>
      </c>
      <c r="P134" s="19">
        <f t="shared" si="27"/>
        <v>0</v>
      </c>
      <c r="Q134" s="19">
        <f t="shared" si="27"/>
        <v>0</v>
      </c>
      <c r="R134" s="19"/>
      <c r="S134" s="19"/>
      <c r="T134" s="19"/>
      <c r="U134" s="19"/>
      <c r="V134" s="19"/>
      <c r="W134" s="19"/>
      <c r="Y134" s="5" t="s">
        <v>82</v>
      </c>
    </row>
    <row r="135" spans="4:25" ht="12.75" hidden="1" customHeight="1" x14ac:dyDescent="0.2">
      <c r="E135" s="18"/>
      <c r="G135" s="19"/>
      <c r="H135" s="19"/>
      <c r="I135" s="19"/>
      <c r="K135" s="19">
        <f t="shared" si="26"/>
        <v>0</v>
      </c>
      <c r="M135" s="19">
        <f t="shared" si="27"/>
        <v>0</v>
      </c>
      <c r="N135" s="19">
        <f t="shared" si="27"/>
        <v>0</v>
      </c>
      <c r="O135" s="19">
        <f t="shared" si="27"/>
        <v>0</v>
      </c>
    </row>
    <row r="136" spans="4:25" hidden="1" x14ac:dyDescent="0.2">
      <c r="D136" s="12" t="s">
        <v>144</v>
      </c>
      <c r="E136" s="18" t="s">
        <v>31</v>
      </c>
      <c r="G136" s="19"/>
      <c r="H136" s="19"/>
      <c r="I136" s="19"/>
      <c r="J136" s="19">
        <v>0</v>
      </c>
      <c r="K136" s="19">
        <f t="shared" si="26"/>
        <v>0</v>
      </c>
      <c r="M136" s="19">
        <f t="shared" si="27"/>
        <v>0</v>
      </c>
      <c r="N136" s="19">
        <f t="shared" si="27"/>
        <v>0</v>
      </c>
      <c r="O136" s="19">
        <f t="shared" si="27"/>
        <v>0</v>
      </c>
      <c r="P136" s="19">
        <f t="shared" si="27"/>
        <v>0</v>
      </c>
      <c r="Q136" s="19">
        <f t="shared" si="27"/>
        <v>0</v>
      </c>
      <c r="R136" s="19"/>
      <c r="S136" s="19"/>
      <c r="T136" s="19"/>
      <c r="U136" s="19"/>
      <c r="V136" s="19"/>
      <c r="W136" s="19"/>
      <c r="Y136" s="5" t="s">
        <v>82</v>
      </c>
    </row>
    <row r="137" spans="4:25" ht="12.75" hidden="1" customHeight="1" x14ac:dyDescent="0.2">
      <c r="E137" s="18"/>
      <c r="G137" s="19"/>
      <c r="H137" s="19"/>
      <c r="I137" s="19"/>
      <c r="K137" s="19">
        <f t="shared" si="26"/>
        <v>0</v>
      </c>
      <c r="M137" s="19">
        <f t="shared" si="27"/>
        <v>0</v>
      </c>
      <c r="N137" s="19">
        <f t="shared" si="27"/>
        <v>0</v>
      </c>
      <c r="O137" s="19">
        <f t="shared" si="27"/>
        <v>0</v>
      </c>
    </row>
    <row r="138" spans="4:25" hidden="1" x14ac:dyDescent="0.2">
      <c r="D138" s="12" t="s">
        <v>145</v>
      </c>
      <c r="E138" s="18" t="s">
        <v>31</v>
      </c>
      <c r="G138" s="19"/>
      <c r="H138" s="19"/>
      <c r="I138" s="19"/>
      <c r="J138" s="19">
        <v>0</v>
      </c>
      <c r="K138" s="19">
        <f t="shared" si="26"/>
        <v>0</v>
      </c>
      <c r="M138" s="19">
        <f t="shared" si="27"/>
        <v>0</v>
      </c>
      <c r="N138" s="19">
        <f t="shared" si="27"/>
        <v>0</v>
      </c>
      <c r="O138" s="19">
        <f t="shared" si="27"/>
        <v>0</v>
      </c>
      <c r="P138" s="19">
        <f t="shared" si="27"/>
        <v>0</v>
      </c>
      <c r="Q138" s="19">
        <f t="shared" si="27"/>
        <v>0</v>
      </c>
      <c r="R138" s="19"/>
      <c r="S138" s="19"/>
      <c r="T138" s="19"/>
      <c r="U138" s="19"/>
      <c r="V138" s="19"/>
      <c r="W138" s="19"/>
      <c r="Y138" s="5" t="s">
        <v>82</v>
      </c>
    </row>
    <row r="139" spans="4:25" ht="12.75" hidden="1" customHeight="1" x14ac:dyDescent="0.2">
      <c r="E139" s="18"/>
      <c r="G139" s="19"/>
      <c r="H139" s="19"/>
      <c r="I139" s="19"/>
      <c r="K139" s="19">
        <f t="shared" si="26"/>
        <v>0</v>
      </c>
      <c r="M139" s="19">
        <f t="shared" si="27"/>
        <v>0</v>
      </c>
      <c r="N139" s="19">
        <f t="shared" si="27"/>
        <v>0</v>
      </c>
      <c r="O139" s="19">
        <f t="shared" si="27"/>
        <v>0</v>
      </c>
    </row>
    <row r="140" spans="4:25" hidden="1" x14ac:dyDescent="0.2">
      <c r="D140" s="12" t="s">
        <v>146</v>
      </c>
      <c r="E140" s="18" t="s">
        <v>31</v>
      </c>
      <c r="G140" s="19"/>
      <c r="H140" s="19"/>
      <c r="I140" s="19"/>
      <c r="J140" s="19">
        <v>0</v>
      </c>
      <c r="K140" s="19">
        <f t="shared" si="26"/>
        <v>0</v>
      </c>
      <c r="M140" s="19">
        <f t="shared" si="27"/>
        <v>0</v>
      </c>
      <c r="N140" s="19">
        <f t="shared" si="27"/>
        <v>0</v>
      </c>
      <c r="O140" s="19">
        <f t="shared" si="27"/>
        <v>0</v>
      </c>
      <c r="P140" s="19">
        <f t="shared" si="27"/>
        <v>0</v>
      </c>
      <c r="Q140" s="19">
        <f t="shared" si="27"/>
        <v>0</v>
      </c>
      <c r="R140" s="19"/>
      <c r="S140" s="19"/>
      <c r="T140" s="19"/>
      <c r="U140" s="19"/>
      <c r="V140" s="19"/>
      <c r="W140" s="19"/>
      <c r="Y140" s="5" t="s">
        <v>82</v>
      </c>
    </row>
    <row r="141" spans="4:25" ht="12.75" hidden="1" customHeight="1" x14ac:dyDescent="0.2">
      <c r="E141" s="18"/>
      <c r="G141" s="19"/>
      <c r="H141" s="19"/>
      <c r="I141" s="19"/>
      <c r="K141" s="19">
        <f t="shared" si="26"/>
        <v>0</v>
      </c>
      <c r="M141" s="19">
        <f t="shared" si="27"/>
        <v>0</v>
      </c>
      <c r="N141" s="19">
        <f t="shared" si="27"/>
        <v>0</v>
      </c>
      <c r="O141" s="19">
        <f t="shared" si="27"/>
        <v>0</v>
      </c>
    </row>
    <row r="142" spans="4:25" hidden="1" x14ac:dyDescent="0.2">
      <c r="D142" s="12" t="s">
        <v>147</v>
      </c>
      <c r="E142" s="18" t="s">
        <v>31</v>
      </c>
      <c r="G142" s="19"/>
      <c r="H142" s="19"/>
      <c r="I142" s="19"/>
      <c r="J142" s="19">
        <v>0</v>
      </c>
      <c r="K142" s="19">
        <f t="shared" si="26"/>
        <v>0</v>
      </c>
      <c r="M142" s="19">
        <f t="shared" si="27"/>
        <v>0</v>
      </c>
      <c r="N142" s="19">
        <f t="shared" si="27"/>
        <v>0</v>
      </c>
      <c r="O142" s="19">
        <f t="shared" si="27"/>
        <v>0</v>
      </c>
      <c r="P142" s="19">
        <f t="shared" si="27"/>
        <v>0</v>
      </c>
      <c r="Q142" s="19">
        <f t="shared" si="27"/>
        <v>0</v>
      </c>
      <c r="R142" s="19"/>
      <c r="S142" s="19"/>
      <c r="T142" s="19"/>
      <c r="U142" s="19"/>
      <c r="V142" s="19"/>
      <c r="W142" s="19"/>
      <c r="Y142" s="5" t="s">
        <v>82</v>
      </c>
    </row>
    <row r="143" spans="4:25" ht="12.75" hidden="1" customHeight="1" x14ac:dyDescent="0.2">
      <c r="E143" s="18"/>
      <c r="G143" s="19"/>
      <c r="H143" s="19"/>
      <c r="I143" s="19"/>
      <c r="K143" s="19">
        <f t="shared" ref="K143:K148" si="28">I143+H143+G143</f>
        <v>0</v>
      </c>
      <c r="M143" s="19">
        <f t="shared" si="27"/>
        <v>0</v>
      </c>
      <c r="N143" s="19">
        <f t="shared" si="27"/>
        <v>0</v>
      </c>
      <c r="O143" s="19">
        <f t="shared" si="27"/>
        <v>0</v>
      </c>
    </row>
    <row r="144" spans="4:25" hidden="1" x14ac:dyDescent="0.2">
      <c r="D144" s="12" t="s">
        <v>148</v>
      </c>
      <c r="E144" s="18" t="s">
        <v>31</v>
      </c>
      <c r="G144" s="19"/>
      <c r="H144" s="19"/>
      <c r="I144" s="19"/>
      <c r="J144" s="19">
        <v>0</v>
      </c>
      <c r="K144" s="19">
        <f t="shared" si="28"/>
        <v>0</v>
      </c>
      <c r="M144" s="19">
        <f t="shared" si="27"/>
        <v>0</v>
      </c>
      <c r="N144" s="19">
        <f t="shared" si="27"/>
        <v>0</v>
      </c>
      <c r="O144" s="19">
        <f t="shared" si="27"/>
        <v>0</v>
      </c>
      <c r="P144" s="19">
        <f t="shared" si="27"/>
        <v>0</v>
      </c>
      <c r="Q144" s="19">
        <f t="shared" si="27"/>
        <v>0</v>
      </c>
      <c r="R144" s="19"/>
      <c r="S144" s="19"/>
      <c r="T144" s="19"/>
      <c r="U144" s="19"/>
      <c r="V144" s="19"/>
      <c r="W144" s="19"/>
      <c r="Y144" s="5" t="s">
        <v>82</v>
      </c>
    </row>
    <row r="145" spans="1:25" ht="12.75" hidden="1" customHeight="1" x14ac:dyDescent="0.2">
      <c r="E145" s="18"/>
      <c r="G145" s="19"/>
      <c r="H145" s="19"/>
      <c r="I145" s="19"/>
      <c r="K145" s="19">
        <f t="shared" si="28"/>
        <v>0</v>
      </c>
      <c r="M145" s="19">
        <f t="shared" si="27"/>
        <v>0</v>
      </c>
      <c r="N145" s="19">
        <f t="shared" si="27"/>
        <v>0</v>
      </c>
      <c r="O145" s="19">
        <f t="shared" si="27"/>
        <v>0</v>
      </c>
    </row>
    <row r="146" spans="1:25" hidden="1" x14ac:dyDescent="0.2">
      <c r="D146" s="12" t="s">
        <v>149</v>
      </c>
      <c r="E146" s="18" t="s">
        <v>31</v>
      </c>
      <c r="G146" s="19"/>
      <c r="H146" s="19"/>
      <c r="I146" s="19"/>
      <c r="J146" s="19">
        <v>0</v>
      </c>
      <c r="K146" s="19">
        <f t="shared" si="28"/>
        <v>0</v>
      </c>
      <c r="M146" s="19">
        <f t="shared" si="27"/>
        <v>0</v>
      </c>
      <c r="N146" s="19">
        <f t="shared" si="27"/>
        <v>0</v>
      </c>
      <c r="O146" s="19">
        <f t="shared" si="27"/>
        <v>0</v>
      </c>
      <c r="P146" s="19">
        <f t="shared" si="27"/>
        <v>0</v>
      </c>
      <c r="Q146" s="19">
        <f t="shared" si="27"/>
        <v>0</v>
      </c>
      <c r="R146" s="19"/>
      <c r="S146" s="19"/>
      <c r="T146" s="19"/>
      <c r="U146" s="19"/>
      <c r="V146" s="19"/>
      <c r="W146" s="19"/>
      <c r="Y146" s="5" t="s">
        <v>82</v>
      </c>
    </row>
    <row r="147" spans="1:25" ht="12.75" customHeight="1" x14ac:dyDescent="0.2">
      <c r="E147" s="18"/>
      <c r="G147" s="19"/>
      <c r="H147" s="19"/>
      <c r="I147" s="19"/>
      <c r="K147" s="19">
        <f t="shared" si="28"/>
        <v>0</v>
      </c>
      <c r="M147" s="19">
        <f t="shared" si="27"/>
        <v>0</v>
      </c>
      <c r="N147" s="19">
        <f t="shared" si="27"/>
        <v>0</v>
      </c>
      <c r="O147" s="19">
        <f t="shared" si="27"/>
        <v>0</v>
      </c>
    </row>
    <row r="148" spans="1:25" x14ac:dyDescent="0.2">
      <c r="D148" s="12" t="s">
        <v>101</v>
      </c>
      <c r="E148" s="18" t="s">
        <v>31</v>
      </c>
      <c r="G148" s="19">
        <v>2850390</v>
      </c>
      <c r="H148" s="19">
        <v>316710</v>
      </c>
      <c r="I148" s="19">
        <v>7389899.9999999991</v>
      </c>
      <c r="J148" s="19">
        <v>0</v>
      </c>
      <c r="K148" s="19">
        <f t="shared" si="28"/>
        <v>10557000</v>
      </c>
      <c r="M148" s="19">
        <f t="shared" si="27"/>
        <v>2850390</v>
      </c>
      <c r="N148" s="19">
        <f t="shared" si="27"/>
        <v>316710</v>
      </c>
      <c r="O148" s="19">
        <f t="shared" si="27"/>
        <v>7389899.9999999991</v>
      </c>
      <c r="P148" s="19">
        <f t="shared" si="27"/>
        <v>0</v>
      </c>
      <c r="Q148" s="19">
        <f>K148</f>
        <v>10557000</v>
      </c>
      <c r="R148" s="19"/>
      <c r="S148" s="19"/>
      <c r="T148" s="19"/>
      <c r="U148" s="19"/>
      <c r="V148" s="19"/>
      <c r="W148" s="19"/>
    </row>
    <row r="149" spans="1:25" s="5" customFormat="1" ht="13.5" thickBo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94"/>
    </row>
    <row r="150" spans="1:25" s="5" customFormat="1" ht="13.5" thickBot="1" x14ac:dyDescent="0.25">
      <c r="A150" s="12"/>
      <c r="B150" s="134" t="s">
        <v>85</v>
      </c>
      <c r="C150" s="12"/>
      <c r="D150" s="12"/>
      <c r="E150" s="18" t="s">
        <v>31</v>
      </c>
      <c r="F150" s="12"/>
      <c r="G150" s="148">
        <f t="shared" ref="G150:H150" si="29">SUM(G62:G148)</f>
        <v>3513780</v>
      </c>
      <c r="H150" s="148">
        <f t="shared" si="29"/>
        <v>390420</v>
      </c>
      <c r="I150" s="148">
        <f>SUM(I62:I148)</f>
        <v>12382800</v>
      </c>
      <c r="J150" s="148">
        <f>J62+J64+J148</f>
        <v>0</v>
      </c>
      <c r="K150" s="148">
        <f>SUM(K62:K148)</f>
        <v>16927808</v>
      </c>
      <c r="L150" s="12"/>
      <c r="M150" s="148">
        <f t="shared" ref="M150:Q150" si="30">SUM(M62:M148)</f>
        <v>3565872.0720000002</v>
      </c>
      <c r="N150" s="148">
        <f t="shared" si="30"/>
        <v>396208.00800000003</v>
      </c>
      <c r="O150" s="148">
        <f t="shared" si="30"/>
        <v>12517853.52</v>
      </c>
      <c r="P150" s="148">
        <f t="shared" si="30"/>
        <v>0</v>
      </c>
      <c r="Q150" s="148">
        <f t="shared" si="30"/>
        <v>16479933.6</v>
      </c>
      <c r="R150" s="143"/>
      <c r="S150" s="143"/>
      <c r="T150" s="143"/>
      <c r="U150" s="143"/>
      <c r="V150" s="143"/>
      <c r="W150" s="143"/>
      <c r="X150" s="147"/>
    </row>
    <row r="151" spans="1:25" s="5" customFormat="1" x14ac:dyDescent="0.2">
      <c r="A151" s="12"/>
      <c r="B151" s="134"/>
      <c r="C151" s="12"/>
      <c r="D151" s="12"/>
      <c r="E151" s="18" t="s">
        <v>33</v>
      </c>
      <c r="F151" s="12"/>
      <c r="G151" s="150"/>
      <c r="H151" s="150"/>
      <c r="I151" s="150"/>
      <c r="J151" s="150"/>
      <c r="K151" s="150"/>
      <c r="L151" s="12"/>
      <c r="M151" s="150"/>
      <c r="N151" s="150"/>
      <c r="O151" s="150"/>
      <c r="P151" s="150"/>
      <c r="Q151" s="150"/>
      <c r="R151" s="151"/>
      <c r="S151" s="151"/>
      <c r="T151" s="151"/>
      <c r="U151" s="151"/>
      <c r="V151" s="151"/>
      <c r="W151" s="151"/>
      <c r="X151" s="12"/>
    </row>
    <row r="152" spans="1:25" s="5" customFormat="1" x14ac:dyDescent="0.2">
      <c r="A152" s="12"/>
      <c r="B152" s="12"/>
      <c r="C152" s="12"/>
      <c r="D152" s="12"/>
      <c r="E152" s="12"/>
      <c r="F152" s="12"/>
      <c r="G152" s="12"/>
      <c r="H152" s="12" t="s">
        <v>102</v>
      </c>
      <c r="I152" s="12"/>
      <c r="J152" s="12"/>
      <c r="K152" s="19"/>
      <c r="L152" s="12"/>
      <c r="M152" s="12"/>
      <c r="N152" s="12"/>
      <c r="O152" s="12"/>
      <c r="P152" s="12"/>
      <c r="Q152" s="12"/>
      <c r="R152" s="12"/>
      <c r="S152" s="12"/>
      <c r="T152" s="12"/>
      <c r="U152" s="12"/>
      <c r="V152" s="12"/>
      <c r="W152" s="12"/>
      <c r="X152" s="19"/>
    </row>
    <row r="153" spans="1:25" s="5" customFormat="1" ht="13.5" thickBo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5" s="5" customFormat="1" ht="15" thickBot="1" x14ac:dyDescent="0.25">
      <c r="A154" s="12"/>
      <c r="B154" s="138" t="s">
        <v>86</v>
      </c>
      <c r="C154" s="12"/>
      <c r="D154" s="12"/>
      <c r="E154" s="12"/>
      <c r="F154" s="12"/>
      <c r="G154" s="56">
        <f t="shared" ref="G154:Q154" si="31">G58+G150</f>
        <v>5563696.8799999999</v>
      </c>
      <c r="H154" s="56">
        <f t="shared" si="31"/>
        <v>542045.32000000007</v>
      </c>
      <c r="I154" s="56">
        <f t="shared" si="31"/>
        <v>15460684.800000001</v>
      </c>
      <c r="J154" s="56">
        <f t="shared" si="31"/>
        <v>0</v>
      </c>
      <c r="K154" s="56">
        <f t="shared" si="31"/>
        <v>22207235</v>
      </c>
      <c r="L154" s="56">
        <f t="shared" si="31"/>
        <v>0</v>
      </c>
      <c r="M154" s="56">
        <f t="shared" si="31"/>
        <v>5480770.0201522447</v>
      </c>
      <c r="N154" s="56">
        <f t="shared" si="31"/>
        <v>532867.78001691611</v>
      </c>
      <c r="O154" s="56">
        <f t="shared" si="31"/>
        <v>15245862.533728041</v>
      </c>
      <c r="P154" s="56">
        <f t="shared" si="31"/>
        <v>0</v>
      </c>
      <c r="Q154" s="56">
        <f t="shared" si="31"/>
        <v>21259500.333897203</v>
      </c>
      <c r="R154" s="143"/>
      <c r="S154" s="143"/>
      <c r="T154" s="143"/>
      <c r="U154" s="143"/>
      <c r="V154" s="143"/>
      <c r="W154" s="143"/>
      <c r="X154" s="12"/>
    </row>
    <row r="155" spans="1:25" s="5" customFormat="1" ht="13.5" thickTop="1" x14ac:dyDescent="0.2">
      <c r="A155" s="12"/>
      <c r="B155" s="12"/>
      <c r="C155" s="12"/>
      <c r="D155" s="12"/>
      <c r="E155" s="12"/>
      <c r="F155" s="12"/>
      <c r="G155" s="12"/>
      <c r="H155" s="12"/>
      <c r="I155" s="57"/>
      <c r="J155" s="12"/>
      <c r="K155" s="12"/>
      <c r="L155" s="12"/>
      <c r="M155" s="12"/>
      <c r="N155" s="12"/>
      <c r="O155" s="58"/>
      <c r="P155" s="12"/>
      <c r="Q155" s="12"/>
      <c r="R155" s="12"/>
      <c r="S155" s="12"/>
      <c r="T155" s="12"/>
      <c r="U155" s="12"/>
      <c r="V155" s="12"/>
      <c r="W155" s="12"/>
      <c r="X155" s="12"/>
    </row>
    <row r="156" spans="1:25" x14ac:dyDescent="0.2">
      <c r="I156" s="57"/>
      <c r="K156" s="19"/>
      <c r="O156" s="58"/>
    </row>
    <row r="157" spans="1:25" x14ac:dyDescent="0.2">
      <c r="G157" s="142"/>
      <c r="H157" s="142"/>
      <c r="I157" s="142"/>
      <c r="J157" s="19"/>
      <c r="K157" s="19"/>
      <c r="O157" s="58"/>
    </row>
    <row r="158" spans="1:25" x14ac:dyDescent="0.2">
      <c r="G158" s="57"/>
      <c r="H158" s="57"/>
      <c r="I158" s="57"/>
      <c r="K158" s="142"/>
      <c r="O158" s="59"/>
    </row>
    <row r="159" spans="1:25" x14ac:dyDescent="0.2">
      <c r="G159" s="60"/>
      <c r="H159" s="60"/>
      <c r="I159" s="60"/>
      <c r="K159" s="19"/>
      <c r="O159" s="58"/>
    </row>
    <row r="160" spans="1:25" x14ac:dyDescent="0.2">
      <c r="G160" s="57"/>
      <c r="H160" s="57"/>
      <c r="I160" s="57"/>
      <c r="J160" s="19"/>
      <c r="K160" s="19"/>
      <c r="M160" s="152"/>
      <c r="N160" s="152"/>
      <c r="O160" s="62"/>
      <c r="P160" s="152"/>
      <c r="Q160" s="152"/>
      <c r="R160" s="152"/>
      <c r="S160" s="152"/>
      <c r="T160" s="152"/>
      <c r="U160" s="152"/>
    </row>
    <row r="161" spans="5:25" x14ac:dyDescent="0.2">
      <c r="G161" s="57"/>
      <c r="H161" s="57"/>
      <c r="I161" s="57"/>
      <c r="K161" s="19"/>
      <c r="M161" s="152"/>
      <c r="N161" s="152"/>
      <c r="O161" s="62"/>
      <c r="P161" s="152"/>
      <c r="Q161" s="152"/>
      <c r="R161" s="152"/>
      <c r="S161" s="152"/>
      <c r="T161" s="152"/>
      <c r="U161" s="152"/>
    </row>
    <row r="162" spans="5:25" x14ac:dyDescent="0.2">
      <c r="G162" s="153"/>
      <c r="I162" s="57"/>
      <c r="M162" s="152"/>
      <c r="N162" s="152"/>
      <c r="O162" s="62"/>
      <c r="P162" s="152"/>
      <c r="Q162" s="152"/>
      <c r="R162" s="152"/>
      <c r="S162" s="152"/>
      <c r="T162" s="152"/>
      <c r="U162" s="152"/>
    </row>
    <row r="163" spans="5:25" ht="13.5" thickBot="1" x14ac:dyDescent="0.25">
      <c r="M163" s="152"/>
      <c r="N163" s="152"/>
      <c r="O163" s="152"/>
      <c r="P163" s="152"/>
      <c r="Q163" s="152"/>
      <c r="R163" s="152"/>
      <c r="S163" s="152"/>
      <c r="T163" s="152"/>
      <c r="U163" s="152"/>
    </row>
    <row r="164" spans="5:25" x14ac:dyDescent="0.2">
      <c r="E164" s="154"/>
      <c r="F164" s="155"/>
      <c r="G164" s="156">
        <v>0.27</v>
      </c>
      <c r="H164" s="156">
        <v>0.03</v>
      </c>
      <c r="I164" s="156">
        <v>0.7</v>
      </c>
      <c r="J164" s="155"/>
      <c r="K164" s="157">
        <f>K154</f>
        <v>22207235</v>
      </c>
      <c r="M164" s="158"/>
      <c r="N164" s="159"/>
      <c r="O164" s="159"/>
      <c r="P164" s="159"/>
      <c r="Q164" s="160"/>
      <c r="R164" s="141"/>
      <c r="S164" s="141"/>
      <c r="T164" s="141"/>
      <c r="U164" s="141"/>
    </row>
    <row r="165" spans="5:25" x14ac:dyDescent="0.2">
      <c r="E165" s="130"/>
      <c r="F165" s="94"/>
      <c r="G165" s="94"/>
      <c r="H165" s="94"/>
      <c r="I165" s="94"/>
      <c r="J165" s="94"/>
      <c r="K165" s="161"/>
      <c r="M165" s="72"/>
      <c r="N165" s="141"/>
      <c r="O165" s="141"/>
      <c r="P165" s="141"/>
      <c r="Q165" s="141"/>
      <c r="R165" s="141"/>
      <c r="S165" s="141"/>
      <c r="T165" s="141"/>
      <c r="U165" s="141"/>
    </row>
    <row r="166" spans="5:25" x14ac:dyDescent="0.2">
      <c r="E166" s="162" t="s">
        <v>99</v>
      </c>
      <c r="F166" s="94"/>
      <c r="G166" s="94"/>
      <c r="H166" s="94"/>
      <c r="I166" s="94"/>
      <c r="J166" s="94"/>
      <c r="K166" s="163">
        <f>K164</f>
        <v>22207235</v>
      </c>
      <c r="M166" s="74"/>
      <c r="N166" s="160"/>
      <c r="O166" s="160"/>
      <c r="P166" s="160"/>
      <c r="Q166" s="160"/>
      <c r="R166" s="141"/>
      <c r="S166" s="141"/>
      <c r="T166" s="141"/>
      <c r="U166" s="141"/>
    </row>
    <row r="167" spans="5:25" x14ac:dyDescent="0.2">
      <c r="E167" s="130" t="s">
        <v>88</v>
      </c>
      <c r="F167" s="94"/>
      <c r="G167" s="94"/>
      <c r="H167" s="94"/>
      <c r="I167" s="94"/>
      <c r="J167" s="94"/>
      <c r="K167" s="163">
        <v>0</v>
      </c>
      <c r="M167" s="152"/>
      <c r="N167" s="141"/>
      <c r="O167" s="141"/>
      <c r="P167" s="141"/>
      <c r="Q167" s="141"/>
      <c r="R167" s="141"/>
      <c r="S167" s="141"/>
      <c r="T167" s="141"/>
      <c r="U167" s="141"/>
    </row>
    <row r="168" spans="5:25" x14ac:dyDescent="0.2">
      <c r="E168" s="130"/>
      <c r="F168" s="94"/>
      <c r="G168" s="94"/>
      <c r="H168" s="94"/>
      <c r="I168" s="94"/>
      <c r="J168" s="94"/>
      <c r="K168" s="163"/>
      <c r="M168" s="74"/>
      <c r="N168" s="141"/>
      <c r="O168" s="141"/>
      <c r="P168" s="141"/>
      <c r="Q168" s="141"/>
      <c r="R168" s="141"/>
      <c r="S168" s="141"/>
      <c r="T168" s="141"/>
      <c r="U168" s="141"/>
    </row>
    <row r="169" spans="5:25" x14ac:dyDescent="0.2">
      <c r="E169" s="130" t="s">
        <v>89</v>
      </c>
      <c r="F169" s="94"/>
      <c r="G169" s="94"/>
      <c r="H169" s="94"/>
      <c r="I169" s="94"/>
      <c r="J169" s="94"/>
      <c r="K169" s="164">
        <f>SUM(K166:K168)</f>
        <v>22207235</v>
      </c>
      <c r="M169" s="74"/>
      <c r="N169" s="141"/>
      <c r="O169" s="141"/>
      <c r="P169" s="141"/>
      <c r="Q169" s="141"/>
      <c r="R169" s="141"/>
      <c r="S169" s="141"/>
      <c r="T169" s="141"/>
      <c r="U169" s="141"/>
    </row>
    <row r="170" spans="5:25" x14ac:dyDescent="0.2">
      <c r="E170" s="130" t="s">
        <v>103</v>
      </c>
      <c r="F170" s="94"/>
      <c r="G170" s="94"/>
      <c r="H170" s="94"/>
      <c r="I170" s="94"/>
      <c r="J170" s="94"/>
      <c r="K170" s="163">
        <f>I66</f>
        <v>3273000</v>
      </c>
      <c r="M170" s="74"/>
      <c r="N170" s="141"/>
      <c r="O170" s="165"/>
      <c r="P170" s="165"/>
      <c r="Q170" s="160"/>
      <c r="R170" s="141"/>
      <c r="S170" s="141"/>
      <c r="T170" s="141"/>
      <c r="U170" s="141"/>
    </row>
    <row r="171" spans="5:25" x14ac:dyDescent="0.2">
      <c r="E171" s="130" t="s">
        <v>91</v>
      </c>
      <c r="F171" s="94"/>
      <c r="G171" s="94"/>
      <c r="H171" s="94"/>
      <c r="I171" s="94"/>
      <c r="J171" s="94"/>
      <c r="K171" s="163">
        <f>G53</f>
        <v>722920</v>
      </c>
      <c r="M171" s="74"/>
      <c r="N171" s="166"/>
      <c r="O171" s="165"/>
      <c r="P171" s="165"/>
      <c r="Q171" s="160"/>
      <c r="R171" s="141"/>
      <c r="S171" s="141"/>
      <c r="T171" s="141"/>
      <c r="U171" s="141"/>
    </row>
    <row r="172" spans="5:25" x14ac:dyDescent="0.2">
      <c r="E172" s="130"/>
      <c r="F172" s="94"/>
      <c r="G172" s="94"/>
      <c r="H172" s="94"/>
      <c r="I172" s="94"/>
      <c r="J172" s="94"/>
      <c r="K172" s="163"/>
      <c r="M172" s="74"/>
      <c r="N172" s="141"/>
      <c r="O172" s="165"/>
      <c r="P172" s="165"/>
      <c r="Q172" s="160"/>
      <c r="R172" s="141"/>
      <c r="S172" s="141"/>
      <c r="T172" s="141"/>
      <c r="U172" s="141"/>
    </row>
    <row r="173" spans="5:25" ht="13.5" thickBot="1" x14ac:dyDescent="0.25">
      <c r="E173" s="130" t="s">
        <v>92</v>
      </c>
      <c r="F173" s="94"/>
      <c r="G173" s="94"/>
      <c r="H173" s="94"/>
      <c r="I173" s="94"/>
      <c r="J173" s="94"/>
      <c r="K173" s="167">
        <f>K169-K170-K171-K172</f>
        <v>18211315</v>
      </c>
      <c r="M173" s="74"/>
      <c r="N173" s="141"/>
      <c r="O173" s="141"/>
      <c r="P173" s="141"/>
      <c r="Q173" s="141"/>
      <c r="R173" s="141"/>
      <c r="S173" s="141"/>
      <c r="T173" s="141"/>
      <c r="U173" s="141"/>
    </row>
    <row r="174" spans="5:25" ht="13.5" thickTop="1" x14ac:dyDescent="0.2">
      <c r="E174" s="130"/>
      <c r="F174" s="94"/>
      <c r="G174" s="94"/>
      <c r="H174" s="94"/>
      <c r="I174" s="94"/>
      <c r="J174" s="168" t="s">
        <v>93</v>
      </c>
      <c r="K174" s="163"/>
      <c r="M174" s="74"/>
      <c r="N174" s="141"/>
      <c r="O174" s="141"/>
      <c r="P174" s="141"/>
      <c r="Q174" s="160"/>
      <c r="R174" s="141"/>
      <c r="S174" s="141"/>
      <c r="T174" s="141"/>
      <c r="U174" s="141"/>
    </row>
    <row r="175" spans="5:25" x14ac:dyDescent="0.2">
      <c r="E175" s="130" t="s">
        <v>104</v>
      </c>
      <c r="F175" s="94"/>
      <c r="G175" s="86">
        <f>G154</f>
        <v>5563696.8799999999</v>
      </c>
      <c r="H175" s="86">
        <f>H154</f>
        <v>542045.32000000007</v>
      </c>
      <c r="I175" s="86">
        <f>I154</f>
        <v>15460684.800000001</v>
      </c>
      <c r="J175" s="86"/>
      <c r="K175" s="163"/>
      <c r="M175" s="74"/>
      <c r="N175" s="141"/>
      <c r="O175" s="141"/>
      <c r="P175" s="141"/>
      <c r="Q175" s="141"/>
      <c r="R175" s="141"/>
      <c r="S175" s="141"/>
      <c r="T175" s="141"/>
      <c r="U175" s="141">
        <v>0</v>
      </c>
      <c r="Y175" s="5">
        <v>900323.36</v>
      </c>
    </row>
    <row r="176" spans="5:25" x14ac:dyDescent="0.2">
      <c r="E176" s="130" t="s">
        <v>94</v>
      </c>
      <c r="F176" s="94"/>
      <c r="G176" s="86">
        <v>0</v>
      </c>
      <c r="H176" s="169">
        <v>0</v>
      </c>
      <c r="I176" s="169">
        <v>0</v>
      </c>
      <c r="K176" s="161"/>
      <c r="M176" s="152"/>
      <c r="N176" s="141"/>
      <c r="O176" s="141"/>
      <c r="P176" s="141"/>
      <c r="Q176" s="141"/>
      <c r="R176" s="141"/>
      <c r="S176" s="141"/>
      <c r="T176" s="141"/>
      <c r="U176" s="141"/>
    </row>
    <row r="177" spans="5:21" ht="13.5" thickBot="1" x14ac:dyDescent="0.25">
      <c r="E177" s="130" t="s">
        <v>95</v>
      </c>
      <c r="F177" s="94"/>
      <c r="G177" s="170">
        <f>G175+G176</f>
        <v>5563696.8799999999</v>
      </c>
      <c r="H177" s="170">
        <f t="shared" ref="H177" si="32">H175+H176</f>
        <v>542045.32000000007</v>
      </c>
      <c r="I177" s="170">
        <f>I175+I176</f>
        <v>15460684.800000001</v>
      </c>
      <c r="J177" s="84"/>
      <c r="K177" s="163"/>
      <c r="M177" s="152"/>
      <c r="N177" s="141"/>
      <c r="O177" s="141"/>
      <c r="P177" s="139"/>
      <c r="Q177" s="141"/>
      <c r="R177" s="141"/>
      <c r="S177" s="141"/>
      <c r="T177" s="141"/>
      <c r="U177" s="141"/>
    </row>
    <row r="178" spans="5:21" ht="14.25" thickTop="1" thickBot="1" x14ac:dyDescent="0.25">
      <c r="E178" s="130" t="s">
        <v>96</v>
      </c>
      <c r="F178" s="94"/>
      <c r="G178" s="171">
        <f>G177/$K$154</f>
        <v>0.25053532688783631</v>
      </c>
      <c r="H178" s="171">
        <f t="shared" ref="H178:I178" si="33">H177/$K$154</f>
        <v>2.4408501103356635E-2</v>
      </c>
      <c r="I178" s="171">
        <f t="shared" si="33"/>
        <v>0.69620035092167043</v>
      </c>
      <c r="J178" s="86"/>
      <c r="K178" s="163"/>
      <c r="M178" s="152"/>
      <c r="N178" s="141"/>
      <c r="O178" s="141"/>
      <c r="P178" s="141"/>
      <c r="Q178" s="141"/>
      <c r="R178" s="141"/>
      <c r="S178" s="141"/>
      <c r="T178" s="141"/>
      <c r="U178" s="141"/>
    </row>
    <row r="179" spans="5:21" ht="14.25" thickTop="1" thickBot="1" x14ac:dyDescent="0.25">
      <c r="E179" s="172"/>
      <c r="F179" s="173"/>
      <c r="G179" s="174" t="s">
        <v>97</v>
      </c>
      <c r="H179" s="174" t="s">
        <v>98</v>
      </c>
      <c r="I179" s="174" t="s">
        <v>6</v>
      </c>
      <c r="J179" s="173"/>
      <c r="K179" s="175"/>
      <c r="M179" s="152"/>
      <c r="N179" s="176"/>
      <c r="O179" s="176"/>
      <c r="P179" s="176"/>
      <c r="Q179" s="141"/>
      <c r="R179" s="141"/>
      <c r="S179" s="141"/>
      <c r="T179" s="141"/>
      <c r="U179" s="141"/>
    </row>
    <row r="180" spans="5:21" x14ac:dyDescent="0.2">
      <c r="J180" s="155"/>
      <c r="K180" s="177"/>
      <c r="M180" s="152"/>
      <c r="N180" s="176"/>
      <c r="O180" s="176"/>
      <c r="P180" s="176"/>
      <c r="Q180" s="141"/>
      <c r="R180" s="141"/>
      <c r="S180" s="141"/>
      <c r="T180" s="141"/>
      <c r="U180" s="141"/>
    </row>
    <row r="181" spans="5:21" x14ac:dyDescent="0.2">
      <c r="J181" s="86"/>
      <c r="K181" s="86"/>
      <c r="M181" s="152"/>
      <c r="N181" s="141"/>
      <c r="O181" s="141"/>
      <c r="P181" s="141"/>
      <c r="Q181" s="141"/>
      <c r="R181" s="141"/>
      <c r="S181" s="141"/>
      <c r="T181" s="141"/>
      <c r="U181" s="141"/>
    </row>
    <row r="182" spans="5:21" x14ac:dyDescent="0.2">
      <c r="E182" s="93"/>
      <c r="F182" s="94"/>
      <c r="G182" s="86"/>
      <c r="H182" s="86"/>
      <c r="I182" s="95"/>
      <c r="J182" s="178"/>
      <c r="K182" s="95"/>
      <c r="M182" s="152"/>
      <c r="N182" s="141"/>
      <c r="O182" s="141"/>
      <c r="P182" s="141"/>
      <c r="Q182" s="141"/>
      <c r="R182" s="141"/>
      <c r="S182" s="141"/>
      <c r="T182" s="141"/>
      <c r="U182" s="141"/>
    </row>
    <row r="183" spans="5:21" x14ac:dyDescent="0.2">
      <c r="E183" s="94"/>
      <c r="F183" s="94"/>
      <c r="G183" s="94"/>
      <c r="H183" s="94"/>
      <c r="I183" s="95"/>
      <c r="J183" s="178"/>
      <c r="K183" s="178"/>
      <c r="M183" s="179"/>
      <c r="N183" s="180"/>
      <c r="O183" s="180"/>
      <c r="P183" s="180"/>
      <c r="Q183" s="141"/>
      <c r="R183" s="141"/>
      <c r="S183" s="141"/>
      <c r="T183" s="141"/>
      <c r="U183" s="141"/>
    </row>
    <row r="184" spans="5:21" x14ac:dyDescent="0.2">
      <c r="E184" s="94"/>
      <c r="F184" s="94"/>
      <c r="G184" s="94"/>
      <c r="H184" s="86"/>
      <c r="I184" s="86"/>
      <c r="J184" s="94"/>
      <c r="K184" s="94"/>
      <c r="M184" s="152"/>
      <c r="N184" s="141"/>
      <c r="O184" s="141"/>
      <c r="P184" s="141"/>
      <c r="Q184" s="141"/>
      <c r="R184" s="141"/>
      <c r="S184" s="141"/>
      <c r="T184" s="141"/>
      <c r="U184" s="141"/>
    </row>
    <row r="185" spans="5:21" x14ac:dyDescent="0.2">
      <c r="E185" s="94"/>
      <c r="F185" s="94"/>
      <c r="G185" s="100"/>
      <c r="H185" s="100"/>
      <c r="I185" s="100"/>
      <c r="M185" s="152"/>
      <c r="N185" s="152"/>
      <c r="O185" s="152"/>
      <c r="P185" s="152"/>
      <c r="Q185" s="152"/>
      <c r="R185" s="152"/>
      <c r="S185" s="152"/>
      <c r="T185" s="152"/>
      <c r="U185" s="152"/>
    </row>
    <row r="186" spans="5:21" x14ac:dyDescent="0.2">
      <c r="E186" s="94"/>
      <c r="F186" s="94"/>
      <c r="G186" s="86"/>
      <c r="H186" s="86"/>
      <c r="I186" s="86"/>
      <c r="M186" s="152"/>
      <c r="N186" s="152"/>
      <c r="O186" s="152"/>
      <c r="P186" s="152"/>
      <c r="Q186" s="152"/>
      <c r="R186" s="152"/>
      <c r="S186" s="152"/>
      <c r="T186" s="152"/>
      <c r="U186" s="152"/>
    </row>
    <row r="187" spans="5:21" x14ac:dyDescent="0.2">
      <c r="E187" s="94"/>
      <c r="F187" s="94"/>
      <c r="G187" s="100"/>
      <c r="H187" s="100"/>
      <c r="I187" s="100"/>
      <c r="M187" s="152"/>
      <c r="N187" s="152"/>
      <c r="O187" s="152"/>
      <c r="P187" s="152"/>
      <c r="Q187" s="152"/>
      <c r="R187" s="152"/>
      <c r="S187" s="152"/>
      <c r="T187" s="152"/>
      <c r="U187" s="152"/>
    </row>
    <row r="188" spans="5:21" x14ac:dyDescent="0.2">
      <c r="E188" s="94"/>
      <c r="F188" s="94"/>
      <c r="G188" s="101"/>
      <c r="H188" s="101"/>
      <c r="I188" s="101"/>
      <c r="J188" s="94"/>
      <c r="M188" s="152"/>
      <c r="N188" s="152"/>
      <c r="O188" s="152"/>
      <c r="P188" s="152"/>
      <c r="Q188" s="152"/>
      <c r="R188" s="152"/>
      <c r="S188" s="152"/>
      <c r="T188" s="152"/>
      <c r="U188" s="152"/>
    </row>
    <row r="189" spans="5:21" x14ac:dyDescent="0.2">
      <c r="G189" s="86"/>
      <c r="H189" s="86"/>
      <c r="I189" s="86"/>
      <c r="J189" s="94"/>
      <c r="M189" s="152"/>
      <c r="N189" s="152"/>
      <c r="O189" s="152"/>
      <c r="P189" s="152"/>
      <c r="Q189" s="152"/>
      <c r="R189" s="152"/>
      <c r="S189" s="152"/>
      <c r="T189" s="152"/>
      <c r="U189" s="152"/>
    </row>
    <row r="190" spans="5:21" x14ac:dyDescent="0.2">
      <c r="G190" s="94"/>
      <c r="H190" s="94"/>
      <c r="I190" s="94"/>
      <c r="J190" s="94"/>
      <c r="M190" s="152"/>
      <c r="N190" s="152"/>
      <c r="O190" s="152"/>
      <c r="P190" s="152"/>
      <c r="Q190" s="152"/>
      <c r="R190" s="152"/>
      <c r="S190" s="152"/>
      <c r="T190" s="152"/>
      <c r="U190" s="152"/>
    </row>
  </sheetData>
  <mergeCells count="2">
    <mergeCell ref="G2:K2"/>
    <mergeCell ref="M2:Q2"/>
  </mergeCells>
  <printOptions horizontalCentered="1"/>
  <pageMargins left="0.25" right="0.25" top="0.25" bottom="0.25" header="0.25" footer="0"/>
  <pageSetup scale="39" orientation="landscape" copies="2" r:id="rId1"/>
  <headerFooter alignWithMargins="0"/>
  <rowBreaks count="1" manualBreakCount="1">
    <brk id="59" min="1" max="1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2190-AD2D-4AAB-8817-FAD5E362E6A0}">
  <sheetPr>
    <tabColor theme="4" tint="0.39997558519241921"/>
    <pageSetUpPr fitToPage="1"/>
  </sheetPr>
  <dimension ref="A1:Y105"/>
  <sheetViews>
    <sheetView zoomScaleNormal="100" workbookViewId="0">
      <selection activeCell="D23" sqref="D23"/>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4"/>
      <c r="F1" s="134"/>
      <c r="I1" s="135"/>
    </row>
    <row r="2" spans="2:25" ht="20.25" thickBot="1" x14ac:dyDescent="0.3">
      <c r="B2" s="136" t="s">
        <v>11</v>
      </c>
      <c r="C2" s="134"/>
      <c r="D2" s="134"/>
      <c r="E2" s="134"/>
      <c r="F2" s="134"/>
      <c r="G2" s="188" t="s">
        <v>168</v>
      </c>
      <c r="H2" s="188"/>
      <c r="I2" s="188"/>
      <c r="J2" s="188"/>
      <c r="K2" s="188"/>
      <c r="M2" s="188" t="s">
        <v>169</v>
      </c>
      <c r="N2" s="188"/>
      <c r="O2" s="188"/>
      <c r="P2" s="188"/>
      <c r="Q2" s="188"/>
      <c r="R2" s="8"/>
      <c r="S2" s="8"/>
      <c r="T2" s="8"/>
      <c r="U2" s="8"/>
      <c r="V2" s="8"/>
      <c r="W2" s="8"/>
    </row>
    <row r="3" spans="2:25" ht="19.5" x14ac:dyDescent="0.25">
      <c r="B3" s="136" t="s">
        <v>12</v>
      </c>
      <c r="C3" s="134"/>
      <c r="D3" s="134"/>
    </row>
    <row r="4" spans="2:25" x14ac:dyDescent="0.2">
      <c r="B4" s="134" t="s">
        <v>171</v>
      </c>
      <c r="C4" s="134"/>
      <c r="D4" s="134"/>
      <c r="G4" s="16" t="s">
        <v>13</v>
      </c>
      <c r="H4" s="16" t="s">
        <v>14</v>
      </c>
      <c r="I4" s="16" t="s">
        <v>15</v>
      </c>
      <c r="J4" s="16" t="s">
        <v>16</v>
      </c>
      <c r="K4" s="16" t="s">
        <v>17</v>
      </c>
      <c r="M4" s="16" t="s">
        <v>13</v>
      </c>
      <c r="N4" s="16" t="s">
        <v>14</v>
      </c>
      <c r="O4" s="16" t="s">
        <v>15</v>
      </c>
      <c r="P4" s="16" t="s">
        <v>16</v>
      </c>
      <c r="Q4" s="16" t="s">
        <v>17</v>
      </c>
      <c r="R4" s="16"/>
      <c r="S4" s="16"/>
      <c r="T4" s="16"/>
      <c r="U4" s="16"/>
      <c r="V4" s="16"/>
      <c r="W4" s="16"/>
    </row>
    <row r="5" spans="2:25" ht="15" x14ac:dyDescent="0.2">
      <c r="B5" s="137"/>
      <c r="C5" s="134"/>
      <c r="D5" s="137" t="s">
        <v>18</v>
      </c>
      <c r="G5" s="16" t="s">
        <v>19</v>
      </c>
      <c r="H5" s="16" t="s">
        <v>20</v>
      </c>
      <c r="I5" s="16" t="s">
        <v>21</v>
      </c>
      <c r="J5" s="16" t="s">
        <v>22</v>
      </c>
      <c r="K5" s="16" t="s">
        <v>23</v>
      </c>
      <c r="M5" s="16" t="s">
        <v>19</v>
      </c>
      <c r="N5" s="16" t="s">
        <v>20</v>
      </c>
      <c r="O5" s="16" t="s">
        <v>21</v>
      </c>
      <c r="P5" s="16" t="s">
        <v>22</v>
      </c>
      <c r="Q5" s="16" t="s">
        <v>23</v>
      </c>
      <c r="R5" s="16"/>
      <c r="S5" s="16"/>
      <c r="T5" s="16"/>
      <c r="U5" s="16"/>
      <c r="V5" s="16"/>
      <c r="W5" s="16"/>
    </row>
    <row r="6" spans="2:25" x14ac:dyDescent="0.2">
      <c r="B6" s="12" t="s">
        <v>172</v>
      </c>
      <c r="D6" s="11"/>
      <c r="G6" s="16"/>
      <c r="H6" s="16" t="s">
        <v>24</v>
      </c>
      <c r="I6" s="16"/>
      <c r="J6" s="16"/>
      <c r="K6" s="16"/>
      <c r="M6" s="16"/>
      <c r="N6" s="16" t="s">
        <v>24</v>
      </c>
      <c r="O6" s="16"/>
      <c r="P6" s="16"/>
      <c r="Q6" s="16"/>
      <c r="R6" s="16"/>
      <c r="S6" s="16"/>
      <c r="T6" s="16"/>
      <c r="U6" s="16"/>
      <c r="V6" s="16"/>
      <c r="W6" s="16"/>
    </row>
    <row r="7" spans="2:25" ht="13.5" thickBot="1" x14ac:dyDescent="0.25">
      <c r="B7" s="134"/>
      <c r="G7" s="133" t="s">
        <v>25</v>
      </c>
      <c r="H7" s="133" t="s">
        <v>26</v>
      </c>
      <c r="I7" s="133" t="s">
        <v>27</v>
      </c>
      <c r="J7" s="133"/>
      <c r="K7" s="133" t="s">
        <v>28</v>
      </c>
      <c r="M7" s="133" t="s">
        <v>25</v>
      </c>
      <c r="N7" s="133" t="s">
        <v>26</v>
      </c>
      <c r="O7" s="133" t="s">
        <v>27</v>
      </c>
      <c r="P7" s="133"/>
      <c r="Q7" s="133" t="s">
        <v>28</v>
      </c>
      <c r="R7" s="8"/>
      <c r="S7" s="8"/>
      <c r="T7" s="8"/>
      <c r="U7" s="8"/>
      <c r="V7" s="8"/>
      <c r="W7" s="8"/>
    </row>
    <row r="8" spans="2:25" ht="5.0999999999999996" customHeight="1" x14ac:dyDescent="0.2">
      <c r="B8" s="134"/>
      <c r="G8" s="16"/>
      <c r="H8" s="16"/>
      <c r="I8" s="16"/>
      <c r="J8" s="16"/>
      <c r="K8" s="16"/>
      <c r="M8" s="16"/>
      <c r="N8" s="16"/>
      <c r="O8" s="16"/>
      <c r="P8" s="16"/>
      <c r="Q8" s="16"/>
      <c r="R8" s="16"/>
      <c r="S8" s="16"/>
      <c r="T8" s="16"/>
      <c r="U8" s="16"/>
      <c r="V8" s="16"/>
      <c r="W8" s="16"/>
    </row>
    <row r="9" spans="2:25" ht="15" thickBot="1" x14ac:dyDescent="0.25">
      <c r="B9" s="138" t="s">
        <v>29</v>
      </c>
      <c r="D9" s="12" t="s">
        <v>30</v>
      </c>
      <c r="E9" s="18" t="s">
        <v>31</v>
      </c>
      <c r="G9" s="19"/>
      <c r="H9" s="19"/>
      <c r="I9" s="19"/>
      <c r="J9" s="19"/>
      <c r="K9" s="19"/>
      <c r="M9" s="19">
        <v>0</v>
      </c>
      <c r="N9" s="19">
        <v>0</v>
      </c>
      <c r="O9" s="19">
        <v>0</v>
      </c>
      <c r="P9" s="19">
        <v>0</v>
      </c>
      <c r="Q9" s="19">
        <f>SUM(M9:P9)</f>
        <v>0</v>
      </c>
      <c r="R9" s="19"/>
      <c r="S9" s="19"/>
      <c r="T9" s="19"/>
      <c r="U9" s="19"/>
      <c r="V9" s="19"/>
      <c r="W9" s="19"/>
    </row>
    <row r="10" spans="2:25" x14ac:dyDescent="0.2">
      <c r="B10" s="134" t="s">
        <v>32</v>
      </c>
      <c r="E10" s="18" t="s">
        <v>33</v>
      </c>
      <c r="G10" s="21"/>
      <c r="H10" s="21"/>
      <c r="I10" s="21"/>
      <c r="J10" s="21"/>
      <c r="K10" s="21"/>
      <c r="M10" s="21">
        <f>G10</f>
        <v>0</v>
      </c>
      <c r="N10" s="21">
        <f>H10</f>
        <v>0</v>
      </c>
      <c r="O10" s="21">
        <f>I10</f>
        <v>0</v>
      </c>
      <c r="P10" s="21">
        <v>0</v>
      </c>
      <c r="Q10" s="21">
        <f>SUM(M10:P10)</f>
        <v>0</v>
      </c>
      <c r="R10" s="51"/>
      <c r="S10" s="51"/>
      <c r="T10" s="51"/>
      <c r="U10" s="51"/>
      <c r="V10" s="51"/>
      <c r="W10" s="51"/>
    </row>
    <row r="11" spans="2:25" x14ac:dyDescent="0.2">
      <c r="E11" s="18"/>
    </row>
    <row r="12" spans="2:25" ht="13.5" thickBot="1" x14ac:dyDescent="0.25">
      <c r="D12" s="12" t="s">
        <v>34</v>
      </c>
      <c r="E12" s="18" t="s">
        <v>31</v>
      </c>
      <c r="G12" s="19"/>
      <c r="H12" s="19"/>
      <c r="I12" s="19"/>
      <c r="J12" s="19"/>
      <c r="K12" s="19"/>
      <c r="M12" s="19">
        <f t="shared" ref="M12:P13" si="0">G12</f>
        <v>0</v>
      </c>
      <c r="N12" s="19">
        <f t="shared" si="0"/>
        <v>0</v>
      </c>
      <c r="O12" s="19">
        <f t="shared" si="0"/>
        <v>0</v>
      </c>
      <c r="P12" s="19">
        <f t="shared" si="0"/>
        <v>0</v>
      </c>
      <c r="Q12" s="19">
        <f>SUM(M12:P12)</f>
        <v>0</v>
      </c>
      <c r="R12" s="19"/>
      <c r="S12" s="19"/>
      <c r="T12" s="139">
        <f>223294-K12</f>
        <v>223294</v>
      </c>
      <c r="U12" s="19"/>
      <c r="V12" s="19"/>
      <c r="W12" s="19"/>
    </row>
    <row r="13" spans="2:25" x14ac:dyDescent="0.2">
      <c r="E13" s="18" t="s">
        <v>33</v>
      </c>
      <c r="G13" s="21"/>
      <c r="H13" s="21"/>
      <c r="I13" s="21"/>
      <c r="J13" s="21"/>
      <c r="K13" s="21"/>
      <c r="M13" s="21">
        <f t="shared" si="0"/>
        <v>0</v>
      </c>
      <c r="N13" s="21">
        <f t="shared" si="0"/>
        <v>0</v>
      </c>
      <c r="O13" s="21">
        <f t="shared" si="0"/>
        <v>0</v>
      </c>
      <c r="P13" s="21">
        <v>0</v>
      </c>
      <c r="Q13" s="21">
        <f>SUM(M13:P13)</f>
        <v>0</v>
      </c>
      <c r="R13" s="51"/>
      <c r="S13" s="51"/>
      <c r="T13" s="140"/>
      <c r="U13" s="51"/>
      <c r="V13" s="51"/>
      <c r="W13" s="51"/>
    </row>
    <row r="14" spans="2:25" x14ac:dyDescent="0.2">
      <c r="T14" s="141"/>
      <c r="Y14" s="27" t="s">
        <v>35</v>
      </c>
    </row>
    <row r="15" spans="2:25" x14ac:dyDescent="0.2">
      <c r="D15" s="12" t="s">
        <v>36</v>
      </c>
      <c r="E15" s="18" t="s">
        <v>37</v>
      </c>
      <c r="G15" s="19"/>
      <c r="H15" s="19"/>
      <c r="I15" s="19"/>
      <c r="J15" s="19"/>
      <c r="K15" s="19"/>
      <c r="M15" s="19">
        <v>0</v>
      </c>
      <c r="N15" s="19">
        <v>0</v>
      </c>
      <c r="O15" s="19">
        <v>0</v>
      </c>
      <c r="P15" s="19">
        <v>0</v>
      </c>
      <c r="Q15" s="19">
        <f t="shared" ref="Q15:Q20" si="1">SUM(M15:P15)</f>
        <v>0</v>
      </c>
      <c r="R15" s="19"/>
      <c r="S15" s="19"/>
      <c r="T15" s="139"/>
      <c r="U15" s="19"/>
      <c r="V15" s="19"/>
      <c r="W15" s="19"/>
    </row>
    <row r="16" spans="2:25" x14ac:dyDescent="0.2">
      <c r="D16" s="12" t="s">
        <v>38</v>
      </c>
      <c r="E16" s="18" t="s">
        <v>39</v>
      </c>
      <c r="G16" s="19"/>
      <c r="H16" s="19"/>
      <c r="I16" s="19"/>
      <c r="J16" s="19"/>
      <c r="K16" s="19"/>
      <c r="M16" s="19">
        <f>G16</f>
        <v>0</v>
      </c>
      <c r="N16" s="19">
        <f>H16</f>
        <v>0</v>
      </c>
      <c r="O16" s="19">
        <f>I16</f>
        <v>0</v>
      </c>
      <c r="P16" s="19">
        <f>J16</f>
        <v>0</v>
      </c>
      <c r="Q16" s="19">
        <f t="shared" si="1"/>
        <v>0</v>
      </c>
      <c r="R16" s="19"/>
      <c r="S16" s="19"/>
      <c r="T16" s="139"/>
      <c r="U16" s="19"/>
      <c r="V16" s="19"/>
      <c r="W16" s="19"/>
      <c r="Y16" s="5" t="s">
        <v>40</v>
      </c>
    </row>
    <row r="17" spans="2:25" x14ac:dyDescent="0.2">
      <c r="D17" s="142"/>
      <c r="E17" s="18" t="s">
        <v>41</v>
      </c>
      <c r="G17" s="19"/>
      <c r="H17" s="19"/>
      <c r="I17" s="19"/>
      <c r="J17" s="19"/>
      <c r="K17" s="19"/>
      <c r="M17" s="19">
        <v>0</v>
      </c>
      <c r="N17" s="19">
        <v>0</v>
      </c>
      <c r="O17" s="19">
        <v>0</v>
      </c>
      <c r="P17" s="19">
        <v>0</v>
      </c>
      <c r="Q17" s="19">
        <f t="shared" si="1"/>
        <v>0</v>
      </c>
      <c r="R17" s="19"/>
      <c r="S17" s="19"/>
      <c r="T17" s="139"/>
      <c r="U17" s="19"/>
      <c r="V17" s="19"/>
      <c r="W17" s="19"/>
      <c r="Y17" s="29">
        <v>614800</v>
      </c>
    </row>
    <row r="18" spans="2:25" x14ac:dyDescent="0.2">
      <c r="E18" s="18" t="s">
        <v>42</v>
      </c>
      <c r="G18" s="19"/>
      <c r="H18" s="19"/>
      <c r="I18" s="19"/>
      <c r="J18" s="19"/>
      <c r="K18" s="19"/>
      <c r="M18" s="19">
        <v>0</v>
      </c>
      <c r="N18" s="19">
        <v>0</v>
      </c>
      <c r="O18" s="19">
        <v>0</v>
      </c>
      <c r="P18" s="19">
        <v>0</v>
      </c>
      <c r="Q18" s="19">
        <f t="shared" si="1"/>
        <v>0</v>
      </c>
      <c r="R18" s="19"/>
      <c r="S18" s="19"/>
      <c r="T18" s="139"/>
      <c r="U18" s="19"/>
      <c r="V18" s="19"/>
      <c r="W18" s="19"/>
    </row>
    <row r="19" spans="2:25" x14ac:dyDescent="0.2">
      <c r="E19" s="18" t="s">
        <v>43</v>
      </c>
      <c r="G19" s="19"/>
      <c r="H19" s="19"/>
      <c r="I19" s="19"/>
      <c r="J19" s="19"/>
      <c r="K19" s="19"/>
      <c r="M19" s="19">
        <f>G19</f>
        <v>0</v>
      </c>
      <c r="N19" s="19">
        <f>H19</f>
        <v>0</v>
      </c>
      <c r="O19" s="19">
        <f>I19</f>
        <v>0</v>
      </c>
      <c r="P19" s="19">
        <f>J19</f>
        <v>0</v>
      </c>
      <c r="Q19" s="19">
        <f t="shared" si="1"/>
        <v>0</v>
      </c>
      <c r="R19" s="19"/>
      <c r="S19" s="19"/>
      <c r="T19" s="139"/>
      <c r="U19" s="19"/>
      <c r="V19" s="19"/>
      <c r="W19" s="19"/>
      <c r="Y19" s="5" t="s">
        <v>44</v>
      </c>
    </row>
    <row r="20" spans="2:25" x14ac:dyDescent="0.2">
      <c r="E20" s="18" t="s">
        <v>45</v>
      </c>
      <c r="G20" s="31"/>
      <c r="H20" s="31"/>
      <c r="I20" s="31"/>
      <c r="J20" s="31"/>
      <c r="K20" s="31"/>
      <c r="M20" s="19">
        <v>0</v>
      </c>
      <c r="N20" s="19">
        <v>0</v>
      </c>
      <c r="O20" s="19">
        <v>0</v>
      </c>
      <c r="P20" s="19">
        <v>0</v>
      </c>
      <c r="Q20" s="19">
        <f t="shared" si="1"/>
        <v>0</v>
      </c>
      <c r="R20" s="19"/>
      <c r="S20" s="19"/>
      <c r="T20" s="139"/>
      <c r="U20" s="19"/>
      <c r="V20" s="19"/>
      <c r="W20" s="19"/>
      <c r="Y20" s="29">
        <f>31030+1679</f>
        <v>32709</v>
      </c>
    </row>
    <row r="21" spans="2:25" x14ac:dyDescent="0.2">
      <c r="D21" s="134" t="s">
        <v>46</v>
      </c>
      <c r="E21" s="18"/>
      <c r="G21" s="32"/>
      <c r="H21" s="32"/>
      <c r="I21" s="32"/>
      <c r="J21" s="32"/>
      <c r="K21" s="32"/>
      <c r="M21" s="34">
        <f>M9+M12+SUM(M15:M20)</f>
        <v>0</v>
      </c>
      <c r="N21" s="34">
        <f>N9+N12+SUM(N15:N20)</f>
        <v>0</v>
      </c>
      <c r="O21" s="34">
        <f>O9+O12+SUM(O15:O20)</f>
        <v>0</v>
      </c>
      <c r="P21" s="34">
        <f>P9+P12+SUM(P15:P20)</f>
        <v>0</v>
      </c>
      <c r="Q21" s="34">
        <f>Q9+Q12+SUM(Q15:Q20)</f>
        <v>0</v>
      </c>
      <c r="R21" s="143"/>
      <c r="S21" s="143"/>
      <c r="T21" s="144"/>
      <c r="U21" s="143"/>
      <c r="V21" s="143"/>
      <c r="W21" s="143"/>
    </row>
    <row r="22" spans="2:25" x14ac:dyDescent="0.2">
      <c r="E22" s="18"/>
      <c r="G22" s="19"/>
      <c r="H22" s="19"/>
      <c r="I22" s="19"/>
      <c r="J22" s="19"/>
      <c r="K22" s="19"/>
      <c r="M22" s="38"/>
      <c r="N22" s="19"/>
      <c r="O22" s="19"/>
      <c r="P22" s="19"/>
      <c r="Q22" s="19"/>
      <c r="R22" s="19"/>
      <c r="S22" s="19"/>
      <c r="T22" s="139"/>
      <c r="U22" s="19"/>
      <c r="V22" s="19"/>
      <c r="W22" s="19"/>
      <c r="Y22" s="5" t="s">
        <v>47</v>
      </c>
    </row>
    <row r="23" spans="2:25" x14ac:dyDescent="0.2">
      <c r="B23" s="134" t="s">
        <v>48</v>
      </c>
      <c r="E23" s="18" t="s">
        <v>49</v>
      </c>
      <c r="G23" s="31"/>
      <c r="H23" s="31"/>
      <c r="I23" s="31"/>
      <c r="J23" s="31"/>
      <c r="K23" s="31"/>
      <c r="M23" s="31">
        <f>$Q$23*G$79</f>
        <v>0</v>
      </c>
      <c r="N23" s="31">
        <f>$Q$23*H$79</f>
        <v>0</v>
      </c>
      <c r="O23" s="31">
        <f>$Q$23*I$79</f>
        <v>0</v>
      </c>
      <c r="P23" s="31">
        <v>0</v>
      </c>
      <c r="Q23" s="31">
        <f>K23*Y23</f>
        <v>0</v>
      </c>
      <c r="R23" s="39"/>
      <c r="S23" s="39"/>
      <c r="T23" s="40">
        <f>251603.59-K23</f>
        <v>251603.59</v>
      </c>
      <c r="U23" s="39"/>
      <c r="V23" s="39"/>
      <c r="W23" s="39"/>
      <c r="Y23" s="41">
        <f>Y20/Y17</f>
        <v>5.320266753415745E-2</v>
      </c>
    </row>
    <row r="24" spans="2:25" x14ac:dyDescent="0.2">
      <c r="B24" s="134"/>
      <c r="D24" s="134" t="s">
        <v>50</v>
      </c>
      <c r="E24" s="18"/>
      <c r="G24" s="32"/>
      <c r="H24" s="32"/>
      <c r="I24" s="32"/>
      <c r="J24" s="32"/>
      <c r="K24" s="32"/>
      <c r="M24" s="32">
        <f>SUM(M23)</f>
        <v>0</v>
      </c>
      <c r="N24" s="32">
        <f>SUM(N23)</f>
        <v>0</v>
      </c>
      <c r="O24" s="32">
        <f>SUM(O23)</f>
        <v>0</v>
      </c>
      <c r="P24" s="32">
        <f>SUM(P23)</f>
        <v>0</v>
      </c>
      <c r="Q24" s="32">
        <f>SUM(M24:P24)</f>
        <v>0</v>
      </c>
      <c r="R24" s="32"/>
      <c r="S24" s="32"/>
      <c r="T24" s="145"/>
      <c r="U24" s="32"/>
      <c r="V24" s="32"/>
      <c r="W24" s="32"/>
    </row>
    <row r="25" spans="2:25" x14ac:dyDescent="0.2">
      <c r="B25" s="134"/>
    </row>
    <row r="26" spans="2:25" x14ac:dyDescent="0.2">
      <c r="B26" s="134" t="s">
        <v>51</v>
      </c>
      <c r="E26" s="18" t="s">
        <v>52</v>
      </c>
      <c r="G26" s="19"/>
      <c r="H26" s="19"/>
      <c r="I26" s="19"/>
      <c r="J26" s="19"/>
      <c r="K26" s="19"/>
      <c r="M26" s="39">
        <v>0</v>
      </c>
      <c r="N26" s="39">
        <v>0</v>
      </c>
      <c r="O26" s="39">
        <v>0</v>
      </c>
      <c r="P26" s="19">
        <v>0</v>
      </c>
      <c r="Q26" s="19">
        <f t="shared" ref="Q26:Q31" si="2">SUM(M26:P26)</f>
        <v>0</v>
      </c>
      <c r="R26" s="19"/>
      <c r="S26" s="19"/>
      <c r="T26" s="19"/>
      <c r="U26" s="19"/>
      <c r="V26" s="19"/>
      <c r="W26" s="19"/>
    </row>
    <row r="27" spans="2:25" x14ac:dyDescent="0.2">
      <c r="B27" s="134"/>
      <c r="E27" s="18" t="s">
        <v>53</v>
      </c>
      <c r="G27" s="19"/>
      <c r="H27" s="19"/>
      <c r="I27" s="19"/>
      <c r="J27" s="19"/>
      <c r="K27" s="19"/>
      <c r="M27" s="19">
        <f>G27</f>
        <v>0</v>
      </c>
      <c r="N27" s="19">
        <f>H27</f>
        <v>0</v>
      </c>
      <c r="O27" s="19">
        <f>I27</f>
        <v>0</v>
      </c>
      <c r="P27" s="19">
        <f>J27</f>
        <v>0</v>
      </c>
      <c r="Q27" s="19">
        <f>SUM(M27:P27)</f>
        <v>0</v>
      </c>
      <c r="R27" s="19"/>
      <c r="S27" s="19"/>
      <c r="T27" s="19"/>
      <c r="U27" s="19"/>
      <c r="V27" s="19"/>
      <c r="W27" s="19"/>
    </row>
    <row r="28" spans="2:25" x14ac:dyDescent="0.2">
      <c r="B28" s="134"/>
      <c r="E28" s="12" t="s">
        <v>54</v>
      </c>
      <c r="G28" s="19"/>
      <c r="H28" s="19"/>
      <c r="I28" s="19"/>
      <c r="J28" s="19"/>
      <c r="K28" s="19"/>
      <c r="M28" s="19">
        <v>0</v>
      </c>
      <c r="N28" s="19">
        <v>0</v>
      </c>
      <c r="O28" s="19">
        <v>0</v>
      </c>
      <c r="P28" s="19">
        <v>0</v>
      </c>
      <c r="Q28" s="19">
        <f t="shared" si="2"/>
        <v>0</v>
      </c>
      <c r="R28" s="19"/>
      <c r="S28" s="19"/>
      <c r="T28" s="19"/>
      <c r="U28" s="19"/>
      <c r="V28" s="19"/>
      <c r="W28" s="19"/>
    </row>
    <row r="29" spans="2:25" x14ac:dyDescent="0.2">
      <c r="B29" s="134"/>
      <c r="E29" s="18" t="s">
        <v>55</v>
      </c>
      <c r="G29" s="19"/>
      <c r="H29" s="19"/>
      <c r="I29" s="19"/>
      <c r="J29" s="19"/>
      <c r="K29" s="19"/>
      <c r="M29" s="19">
        <f t="shared" ref="M29:P30" si="3">G29</f>
        <v>0</v>
      </c>
      <c r="N29" s="19">
        <f t="shared" si="3"/>
        <v>0</v>
      </c>
      <c r="O29" s="19">
        <f t="shared" si="3"/>
        <v>0</v>
      </c>
      <c r="P29" s="19">
        <f t="shared" si="3"/>
        <v>0</v>
      </c>
      <c r="Q29" s="19">
        <f t="shared" si="2"/>
        <v>0</v>
      </c>
      <c r="R29" s="19"/>
      <c r="S29" s="19"/>
      <c r="T29" s="19"/>
      <c r="U29" s="19"/>
      <c r="V29" s="19"/>
      <c r="W29" s="19"/>
    </row>
    <row r="30" spans="2:25" x14ac:dyDescent="0.2">
      <c r="B30" s="134"/>
      <c r="E30" s="18" t="s">
        <v>56</v>
      </c>
      <c r="G30" s="31"/>
      <c r="H30" s="31"/>
      <c r="I30" s="31"/>
      <c r="J30" s="31"/>
      <c r="K30" s="31"/>
      <c r="M30" s="31">
        <f t="shared" si="3"/>
        <v>0</v>
      </c>
      <c r="N30" s="31">
        <f t="shared" si="3"/>
        <v>0</v>
      </c>
      <c r="O30" s="31">
        <f t="shared" si="3"/>
        <v>0</v>
      </c>
      <c r="P30" s="31">
        <f>J30</f>
        <v>0</v>
      </c>
      <c r="Q30" s="31">
        <f t="shared" si="2"/>
        <v>0</v>
      </c>
      <c r="R30" s="39"/>
      <c r="S30" s="39"/>
      <c r="T30" s="39"/>
      <c r="U30" s="39"/>
      <c r="V30" s="39"/>
      <c r="W30" s="39"/>
    </row>
    <row r="31" spans="2:25" x14ac:dyDescent="0.2">
      <c r="B31" s="134"/>
      <c r="D31" s="134" t="s">
        <v>57</v>
      </c>
      <c r="G31" s="32"/>
      <c r="H31" s="32"/>
      <c r="I31" s="32"/>
      <c r="J31" s="32"/>
      <c r="K31" s="32"/>
      <c r="M31" s="32">
        <f>SUM(M26:M30)</f>
        <v>0</v>
      </c>
      <c r="N31" s="32">
        <f>SUM(N26:N30)</f>
        <v>0</v>
      </c>
      <c r="O31" s="32">
        <f>SUM(O26:O30)</f>
        <v>0</v>
      </c>
      <c r="P31" s="32">
        <f>SUM(P26:P30)</f>
        <v>0</v>
      </c>
      <c r="Q31" s="32">
        <f t="shared" si="2"/>
        <v>0</v>
      </c>
      <c r="R31" s="32"/>
      <c r="S31" s="32"/>
      <c r="T31" s="32"/>
      <c r="U31" s="32"/>
      <c r="V31" s="32"/>
      <c r="W31" s="32"/>
    </row>
    <row r="32" spans="2:25" x14ac:dyDescent="0.2">
      <c r="B32" s="134"/>
    </row>
    <row r="33" spans="2:23" x14ac:dyDescent="0.2">
      <c r="B33" s="134" t="s">
        <v>58</v>
      </c>
      <c r="D33" s="134" t="s">
        <v>59</v>
      </c>
      <c r="E33" s="12" t="s">
        <v>60</v>
      </c>
      <c r="G33" s="19"/>
      <c r="H33" s="19"/>
      <c r="I33" s="19"/>
      <c r="J33" s="19"/>
      <c r="K33" s="19"/>
      <c r="M33" s="19">
        <f t="shared" ref="M33:P34" si="4">G33</f>
        <v>0</v>
      </c>
      <c r="N33" s="19">
        <f t="shared" si="4"/>
        <v>0</v>
      </c>
      <c r="O33" s="19">
        <f t="shared" si="4"/>
        <v>0</v>
      </c>
      <c r="P33" s="19">
        <f t="shared" si="4"/>
        <v>0</v>
      </c>
      <c r="Q33" s="19">
        <f>SUM(M33:P33)</f>
        <v>0</v>
      </c>
      <c r="R33" s="19"/>
      <c r="S33" s="19"/>
      <c r="T33" s="19"/>
      <c r="U33" s="19"/>
      <c r="V33" s="19"/>
      <c r="W33" s="19"/>
    </row>
    <row r="34" spans="2:23" x14ac:dyDescent="0.2">
      <c r="B34" s="134" t="s">
        <v>61</v>
      </c>
      <c r="D34" s="134" t="s">
        <v>62</v>
      </c>
      <c r="E34" s="12" t="s">
        <v>63</v>
      </c>
      <c r="G34" s="19"/>
      <c r="H34" s="19"/>
      <c r="I34" s="19"/>
      <c r="J34" s="19"/>
      <c r="K34" s="19"/>
      <c r="M34" s="19">
        <f t="shared" si="4"/>
        <v>0</v>
      </c>
      <c r="N34" s="19">
        <f t="shared" si="4"/>
        <v>0</v>
      </c>
      <c r="O34" s="19">
        <f t="shared" si="4"/>
        <v>0</v>
      </c>
      <c r="P34" s="19">
        <f t="shared" si="4"/>
        <v>0</v>
      </c>
      <c r="Q34" s="19">
        <f>SUM(M34:P34)</f>
        <v>0</v>
      </c>
      <c r="R34" s="19"/>
      <c r="S34" s="19"/>
      <c r="T34" s="19"/>
      <c r="U34" s="19"/>
      <c r="V34" s="19"/>
      <c r="W34" s="19"/>
    </row>
    <row r="35" spans="2:23" x14ac:dyDescent="0.2">
      <c r="D35" s="134"/>
      <c r="Q35" s="19"/>
      <c r="R35" s="19"/>
      <c r="S35" s="19"/>
      <c r="T35" s="19"/>
      <c r="U35" s="19"/>
      <c r="V35" s="19"/>
      <c r="W35" s="19"/>
    </row>
    <row r="36" spans="2:23" x14ac:dyDescent="0.2">
      <c r="D36" s="134" t="s">
        <v>64</v>
      </c>
      <c r="E36" s="12" t="s">
        <v>65</v>
      </c>
      <c r="G36" s="19"/>
      <c r="H36" s="19"/>
      <c r="I36" s="19"/>
      <c r="J36" s="19"/>
      <c r="K36" s="19"/>
      <c r="M36" s="19">
        <f t="shared" ref="M36:P41" si="5">G36</f>
        <v>0</v>
      </c>
      <c r="N36" s="19">
        <f t="shared" si="5"/>
        <v>0</v>
      </c>
      <c r="O36" s="19">
        <f t="shared" si="5"/>
        <v>0</v>
      </c>
      <c r="P36" s="19">
        <f t="shared" si="5"/>
        <v>0</v>
      </c>
      <c r="Q36" s="19">
        <f t="shared" ref="Q36:Q41" si="6">SUM(M36:P36)</f>
        <v>0</v>
      </c>
      <c r="R36" s="19"/>
      <c r="S36" s="19"/>
      <c r="T36" s="19"/>
      <c r="U36" s="19"/>
      <c r="V36" s="19"/>
      <c r="W36" s="19"/>
    </row>
    <row r="37" spans="2:23" x14ac:dyDescent="0.2">
      <c r="D37" s="134" t="s">
        <v>66</v>
      </c>
      <c r="E37" s="12" t="s">
        <v>67</v>
      </c>
      <c r="G37" s="19"/>
      <c r="H37" s="19"/>
      <c r="I37" s="19"/>
      <c r="J37" s="19"/>
      <c r="K37" s="19"/>
      <c r="M37" s="19">
        <f t="shared" si="5"/>
        <v>0</v>
      </c>
      <c r="N37" s="19">
        <f t="shared" si="5"/>
        <v>0</v>
      </c>
      <c r="O37" s="19">
        <f t="shared" si="5"/>
        <v>0</v>
      </c>
      <c r="P37" s="19">
        <f t="shared" si="5"/>
        <v>0</v>
      </c>
      <c r="Q37" s="19">
        <f t="shared" si="6"/>
        <v>0</v>
      </c>
      <c r="R37" s="19"/>
      <c r="S37" s="19"/>
      <c r="T37" s="19"/>
      <c r="U37" s="19"/>
      <c r="V37" s="19"/>
      <c r="W37" s="19"/>
    </row>
    <row r="38" spans="2:23" x14ac:dyDescent="0.2">
      <c r="D38" s="134"/>
      <c r="E38" s="12" t="s">
        <v>68</v>
      </c>
      <c r="G38" s="19"/>
      <c r="H38" s="19"/>
      <c r="I38" s="19"/>
      <c r="J38" s="19"/>
      <c r="K38" s="19"/>
      <c r="M38" s="19">
        <f t="shared" si="5"/>
        <v>0</v>
      </c>
      <c r="N38" s="19">
        <f t="shared" si="5"/>
        <v>0</v>
      </c>
      <c r="O38" s="19">
        <f t="shared" si="5"/>
        <v>0</v>
      </c>
      <c r="P38" s="19">
        <f t="shared" si="5"/>
        <v>0</v>
      </c>
      <c r="Q38" s="19">
        <f t="shared" si="6"/>
        <v>0</v>
      </c>
      <c r="R38" s="19"/>
      <c r="S38" s="19"/>
      <c r="T38" s="19"/>
      <c r="U38" s="19"/>
      <c r="V38" s="19"/>
      <c r="W38" s="19"/>
    </row>
    <row r="39" spans="2:23" x14ac:dyDescent="0.2">
      <c r="D39" s="134"/>
      <c r="E39" s="12" t="s">
        <v>69</v>
      </c>
      <c r="G39" s="19"/>
      <c r="H39" s="19"/>
      <c r="I39" s="19"/>
      <c r="J39" s="19"/>
      <c r="K39" s="19"/>
      <c r="M39" s="19">
        <f t="shared" si="5"/>
        <v>0</v>
      </c>
      <c r="N39" s="19">
        <f t="shared" si="5"/>
        <v>0</v>
      </c>
      <c r="O39" s="19">
        <f t="shared" si="5"/>
        <v>0</v>
      </c>
      <c r="P39" s="19">
        <f t="shared" si="5"/>
        <v>0</v>
      </c>
      <c r="Q39" s="19">
        <f t="shared" si="6"/>
        <v>0</v>
      </c>
      <c r="R39" s="19"/>
      <c r="S39" s="19"/>
      <c r="T39" s="19"/>
      <c r="U39" s="19"/>
      <c r="V39" s="19"/>
      <c r="W39" s="19"/>
    </row>
    <row r="40" spans="2:23" x14ac:dyDescent="0.2">
      <c r="D40" s="134"/>
      <c r="E40" s="12" t="s">
        <v>70</v>
      </c>
      <c r="G40" s="19"/>
      <c r="H40" s="19"/>
      <c r="I40" s="19"/>
      <c r="J40" s="19"/>
      <c r="K40" s="19"/>
      <c r="M40" s="19">
        <f t="shared" si="5"/>
        <v>0</v>
      </c>
      <c r="N40" s="19">
        <f t="shared" si="5"/>
        <v>0</v>
      </c>
      <c r="O40" s="19">
        <f t="shared" si="5"/>
        <v>0</v>
      </c>
      <c r="P40" s="19">
        <f t="shared" si="5"/>
        <v>0</v>
      </c>
      <c r="Q40" s="19">
        <f t="shared" si="6"/>
        <v>0</v>
      </c>
      <c r="R40" s="19"/>
      <c r="S40" s="19"/>
      <c r="T40" s="19"/>
      <c r="U40" s="19"/>
      <c r="V40" s="19"/>
      <c r="W40" s="19"/>
    </row>
    <row r="41" spans="2:23" x14ac:dyDescent="0.2">
      <c r="D41" s="134"/>
      <c r="E41" s="12" t="s">
        <v>71</v>
      </c>
      <c r="G41" s="19"/>
      <c r="H41" s="19"/>
      <c r="I41" s="19"/>
      <c r="J41" s="19"/>
      <c r="K41" s="19"/>
      <c r="M41" s="19">
        <f t="shared" si="5"/>
        <v>0</v>
      </c>
      <c r="N41" s="19">
        <f t="shared" si="5"/>
        <v>0</v>
      </c>
      <c r="O41" s="19">
        <f t="shared" si="5"/>
        <v>0</v>
      </c>
      <c r="P41" s="19">
        <f t="shared" si="5"/>
        <v>0</v>
      </c>
      <c r="Q41" s="19">
        <f t="shared" si="6"/>
        <v>0</v>
      </c>
      <c r="R41" s="19"/>
      <c r="S41" s="19"/>
      <c r="T41" s="19"/>
      <c r="U41" s="19"/>
      <c r="V41" s="19"/>
      <c r="W41" s="19"/>
    </row>
    <row r="42" spans="2:23" x14ac:dyDescent="0.2">
      <c r="D42" s="134"/>
      <c r="Q42" s="19"/>
      <c r="R42" s="19"/>
      <c r="S42" s="19"/>
      <c r="T42" s="19"/>
      <c r="U42" s="19"/>
      <c r="V42" s="19"/>
      <c r="W42" s="19"/>
    </row>
    <row r="43" spans="2:23" x14ac:dyDescent="0.2">
      <c r="D43" s="134" t="s">
        <v>72</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4"/>
    </row>
    <row r="45" spans="2:23" x14ac:dyDescent="0.2">
      <c r="D45" s="134" t="s">
        <v>73</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4"/>
    </row>
    <row r="47" spans="2:23" x14ac:dyDescent="0.2">
      <c r="D47" s="134" t="s">
        <v>74</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4"/>
    </row>
    <row r="49" spans="1:24" x14ac:dyDescent="0.2">
      <c r="D49" s="134" t="s">
        <v>75</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1:24" x14ac:dyDescent="0.2">
      <c r="D50" s="134" t="s">
        <v>76</v>
      </c>
    </row>
    <row r="51" spans="1:24" x14ac:dyDescent="0.2">
      <c r="D51" s="134"/>
    </row>
    <row r="52" spans="1:24" x14ac:dyDescent="0.2">
      <c r="B52" s="134"/>
      <c r="D52" s="134" t="s">
        <v>71</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1:24" x14ac:dyDescent="0.2">
      <c r="D53" s="134" t="s">
        <v>77</v>
      </c>
      <c r="G53" s="32">
        <f>SUM(G33:G52)</f>
        <v>0</v>
      </c>
      <c r="H53" s="32">
        <f>SUM(H33:H52)</f>
        <v>0</v>
      </c>
      <c r="I53" s="32">
        <f>SUM(I33:I52)</f>
        <v>0</v>
      </c>
      <c r="J53" s="32">
        <f>SUM(J33:J52)</f>
        <v>0</v>
      </c>
      <c r="K53" s="32">
        <f>SUM(G53:J53)</f>
        <v>0</v>
      </c>
      <c r="M53" s="32">
        <f>SUM(M33:M52)</f>
        <v>0</v>
      </c>
      <c r="N53" s="32">
        <f>SUM(N33:N52)</f>
        <v>0</v>
      </c>
      <c r="O53" s="32">
        <f>SUM(O33:O52)</f>
        <v>0</v>
      </c>
      <c r="P53" s="32">
        <f>SUM(P33:P52)</f>
        <v>0</v>
      </c>
      <c r="Q53" s="32">
        <f>SUM(M53:P53)</f>
        <v>0</v>
      </c>
      <c r="R53" s="32"/>
      <c r="S53" s="32"/>
      <c r="T53" s="32"/>
      <c r="U53" s="32"/>
      <c r="V53" s="32"/>
      <c r="W53" s="32"/>
    </row>
    <row r="54" spans="1:24" x14ac:dyDescent="0.2">
      <c r="B54" s="134"/>
      <c r="G54" s="19"/>
    </row>
    <row r="55" spans="1:24" x14ac:dyDescent="0.2">
      <c r="B55" s="134" t="s">
        <v>78</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1:24" x14ac:dyDescent="0.2">
      <c r="B56" s="134" t="s">
        <v>79</v>
      </c>
      <c r="D56" s="19"/>
    </row>
    <row r="57" spans="1:24" ht="13.5" thickBot="1" x14ac:dyDescent="0.25">
      <c r="K57" s="19"/>
      <c r="Q57" s="146"/>
      <c r="R57" s="147"/>
      <c r="S57" s="147"/>
      <c r="T57" s="147"/>
      <c r="U57" s="147"/>
      <c r="V57" s="147"/>
      <c r="W57" s="147"/>
    </row>
    <row r="58" spans="1:24" x14ac:dyDescent="0.2">
      <c r="B58" s="134" t="s">
        <v>80</v>
      </c>
      <c r="E58" s="19"/>
      <c r="G58" s="148">
        <f>G21+G24+G31+G53+G55</f>
        <v>0</v>
      </c>
      <c r="H58" s="148">
        <f>H21+H24+H31+H53+H55</f>
        <v>0</v>
      </c>
      <c r="I58" s="148">
        <f>I21+I24+I31+I53+I55</f>
        <v>0</v>
      </c>
      <c r="J58" s="148">
        <f>J21+J24+J31+J53+J55</f>
        <v>0</v>
      </c>
      <c r="K58" s="148">
        <f>SUM(G58:J58)</f>
        <v>0</v>
      </c>
      <c r="L58" s="149"/>
      <c r="M58" s="148">
        <f>M21+M24+M31+M53+M55</f>
        <v>0</v>
      </c>
      <c r="N58" s="148">
        <f>N21+N24+N31+N53+N55</f>
        <v>0</v>
      </c>
      <c r="O58" s="148">
        <f>O21+O24+O31+O53+O55</f>
        <v>0</v>
      </c>
      <c r="P58" s="148">
        <f>P21+P24+P31+P53+P55</f>
        <v>0</v>
      </c>
      <c r="Q58" s="148">
        <f>SUM(M58:P58)</f>
        <v>0</v>
      </c>
      <c r="R58" s="143"/>
      <c r="S58" s="143"/>
      <c r="T58" s="143"/>
      <c r="U58" s="143"/>
      <c r="V58" s="143"/>
      <c r="W58" s="143"/>
    </row>
    <row r="61" spans="1:24" ht="14.25" x14ac:dyDescent="0.2">
      <c r="B61" s="138" t="s">
        <v>81</v>
      </c>
    </row>
    <row r="62" spans="1:24" x14ac:dyDescent="0.2">
      <c r="E62" s="18"/>
    </row>
    <row r="63" spans="1:24" s="5" customFormat="1" x14ac:dyDescent="0.2">
      <c r="A63" s="12"/>
      <c r="B63" s="12"/>
      <c r="C63" s="12"/>
      <c r="D63" s="12" t="s">
        <v>84</v>
      </c>
      <c r="E63" s="18" t="s">
        <v>31</v>
      </c>
      <c r="F63" s="12"/>
      <c r="G63" s="19">
        <v>603165</v>
      </c>
      <c r="H63" s="19"/>
      <c r="I63" s="19">
        <v>643584</v>
      </c>
      <c r="J63" s="19">
        <v>0</v>
      </c>
      <c r="K63" s="19">
        <f>I63+H63+G63</f>
        <v>1246749</v>
      </c>
      <c r="L63" s="12"/>
      <c r="M63" s="19">
        <f>G63</f>
        <v>603165</v>
      </c>
      <c r="N63" s="19">
        <f>H63</f>
        <v>0</v>
      </c>
      <c r="O63" s="19">
        <f>I63</f>
        <v>643584</v>
      </c>
      <c r="P63" s="19">
        <f>J63</f>
        <v>0</v>
      </c>
      <c r="Q63" s="19">
        <f>K63</f>
        <v>1246749</v>
      </c>
      <c r="R63" s="19"/>
      <c r="S63" s="19"/>
      <c r="T63" s="19"/>
      <c r="U63" s="19"/>
      <c r="V63" s="19"/>
      <c r="W63" s="19"/>
      <c r="X63" s="12"/>
    </row>
    <row r="64" spans="1:24" s="5" customFormat="1" ht="13.5" thickBo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94"/>
    </row>
    <row r="65" spans="1:24" s="5" customFormat="1" ht="13.5" thickBot="1" x14ac:dyDescent="0.25">
      <c r="A65" s="12"/>
      <c r="B65" s="134" t="s">
        <v>85</v>
      </c>
      <c r="C65" s="12"/>
      <c r="D65" s="12"/>
      <c r="E65" s="18" t="s">
        <v>31</v>
      </c>
      <c r="F65" s="12"/>
      <c r="G65" s="148">
        <f>G63</f>
        <v>603165</v>
      </c>
      <c r="H65" s="148">
        <f t="shared" ref="H65:Q66" si="7">H63</f>
        <v>0</v>
      </c>
      <c r="I65" s="148">
        <f t="shared" si="7"/>
        <v>643584</v>
      </c>
      <c r="J65" s="148">
        <f t="shared" si="7"/>
        <v>0</v>
      </c>
      <c r="K65" s="148">
        <f t="shared" si="7"/>
        <v>1246749</v>
      </c>
      <c r="L65" s="12"/>
      <c r="M65" s="148">
        <f t="shared" si="7"/>
        <v>603165</v>
      </c>
      <c r="N65" s="148">
        <f t="shared" si="7"/>
        <v>0</v>
      </c>
      <c r="O65" s="148">
        <f t="shared" si="7"/>
        <v>643584</v>
      </c>
      <c r="P65" s="148">
        <f t="shared" si="7"/>
        <v>0</v>
      </c>
      <c r="Q65" s="148">
        <f t="shared" si="7"/>
        <v>1246749</v>
      </c>
      <c r="R65" s="143"/>
      <c r="S65" s="143"/>
      <c r="T65" s="143"/>
      <c r="U65" s="143"/>
      <c r="V65" s="143"/>
      <c r="W65" s="143"/>
      <c r="X65" s="147"/>
    </row>
    <row r="66" spans="1:24" s="5" customFormat="1" x14ac:dyDescent="0.2">
      <c r="A66" s="12"/>
      <c r="B66" s="134"/>
      <c r="C66" s="12"/>
      <c r="D66" s="12"/>
      <c r="E66" s="18" t="s">
        <v>33</v>
      </c>
      <c r="F66" s="12"/>
      <c r="G66" s="148">
        <f>G64</f>
        <v>0</v>
      </c>
      <c r="H66" s="148">
        <f t="shared" si="7"/>
        <v>0</v>
      </c>
      <c r="I66" s="148">
        <f t="shared" si="7"/>
        <v>0</v>
      </c>
      <c r="J66" s="148">
        <f t="shared" si="7"/>
        <v>0</v>
      </c>
      <c r="K66" s="148">
        <f t="shared" si="7"/>
        <v>0</v>
      </c>
      <c r="L66" s="12"/>
      <c r="M66" s="148">
        <f t="shared" si="7"/>
        <v>0</v>
      </c>
      <c r="N66" s="148">
        <f t="shared" si="7"/>
        <v>0</v>
      </c>
      <c r="O66" s="148">
        <f t="shared" si="7"/>
        <v>0</v>
      </c>
      <c r="P66" s="148">
        <f t="shared" si="7"/>
        <v>0</v>
      </c>
      <c r="Q66" s="148">
        <f t="shared" si="7"/>
        <v>0</v>
      </c>
      <c r="R66" s="151"/>
      <c r="S66" s="151"/>
      <c r="T66" s="151"/>
      <c r="U66" s="151"/>
      <c r="V66" s="151"/>
      <c r="W66" s="151"/>
      <c r="X66" s="12"/>
    </row>
    <row r="67" spans="1:24" s="5" customFormat="1" x14ac:dyDescent="0.2">
      <c r="A67" s="12"/>
      <c r="B67" s="12"/>
      <c r="C67" s="12"/>
      <c r="D67" s="12"/>
      <c r="E67" s="12"/>
      <c r="F67" s="12"/>
      <c r="G67" s="12"/>
      <c r="H67" s="12"/>
      <c r="I67" s="12"/>
      <c r="J67" s="12"/>
      <c r="K67" s="19"/>
      <c r="L67" s="12"/>
      <c r="M67" s="12"/>
      <c r="N67" s="12"/>
      <c r="O67" s="12"/>
      <c r="P67" s="12"/>
      <c r="Q67" s="12"/>
      <c r="R67" s="12"/>
      <c r="S67" s="12"/>
      <c r="T67" s="12"/>
      <c r="U67" s="12"/>
      <c r="V67" s="12"/>
      <c r="W67" s="12"/>
      <c r="X67" s="19"/>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row>
    <row r="69" spans="1:24" s="5" customFormat="1" ht="15" thickBot="1" x14ac:dyDescent="0.25">
      <c r="A69" s="12"/>
      <c r="B69" s="138" t="s">
        <v>86</v>
      </c>
      <c r="C69" s="12"/>
      <c r="D69" s="12"/>
      <c r="E69" s="12"/>
      <c r="F69" s="12"/>
      <c r="G69" s="56">
        <f t="shared" ref="G69:Q69" si="8">G58+G65</f>
        <v>603165</v>
      </c>
      <c r="H69" s="56">
        <f t="shared" si="8"/>
        <v>0</v>
      </c>
      <c r="I69" s="56">
        <f t="shared" si="8"/>
        <v>643584</v>
      </c>
      <c r="J69" s="56">
        <f t="shared" si="8"/>
        <v>0</v>
      </c>
      <c r="K69" s="56">
        <f>K58+K65</f>
        <v>1246749</v>
      </c>
      <c r="L69" s="56">
        <f t="shared" si="8"/>
        <v>0</v>
      </c>
      <c r="M69" s="56">
        <f t="shared" si="8"/>
        <v>603165</v>
      </c>
      <c r="N69" s="56">
        <f t="shared" si="8"/>
        <v>0</v>
      </c>
      <c r="O69" s="56">
        <f t="shared" si="8"/>
        <v>643584</v>
      </c>
      <c r="P69" s="56">
        <f t="shared" si="8"/>
        <v>0</v>
      </c>
      <c r="Q69" s="56">
        <f t="shared" si="8"/>
        <v>1246749</v>
      </c>
      <c r="R69" s="143"/>
      <c r="S69" s="143"/>
      <c r="T69" s="143"/>
      <c r="U69" s="143"/>
      <c r="V69" s="143"/>
      <c r="W69" s="143"/>
      <c r="X69" s="12"/>
    </row>
    <row r="70" spans="1:24" s="5" customFormat="1" ht="13.5" thickTop="1" x14ac:dyDescent="0.2">
      <c r="A70" s="12"/>
      <c r="B70" s="12"/>
      <c r="C70" s="12"/>
      <c r="D70" s="12"/>
      <c r="E70" s="12"/>
      <c r="F70" s="12"/>
      <c r="G70" s="12"/>
      <c r="H70" s="12"/>
      <c r="I70" s="57"/>
      <c r="J70" s="12"/>
      <c r="K70" s="12"/>
      <c r="L70" s="12"/>
      <c r="M70" s="12"/>
      <c r="N70" s="12"/>
      <c r="O70" s="58"/>
      <c r="P70" s="12"/>
      <c r="Q70" s="12"/>
      <c r="R70" s="12"/>
      <c r="S70" s="12"/>
      <c r="T70" s="12"/>
      <c r="U70" s="12"/>
      <c r="V70" s="12"/>
      <c r="W70" s="12"/>
      <c r="X70" s="12"/>
    </row>
    <row r="71" spans="1:24" x14ac:dyDescent="0.2">
      <c r="I71" s="57"/>
      <c r="K71" s="19"/>
      <c r="O71" s="58"/>
    </row>
    <row r="72" spans="1:24" x14ac:dyDescent="0.2">
      <c r="G72" s="142"/>
      <c r="H72" s="142"/>
      <c r="I72" s="142"/>
      <c r="J72" s="19"/>
      <c r="K72" s="19"/>
      <c r="O72" s="58"/>
    </row>
    <row r="73" spans="1:24" x14ac:dyDescent="0.2">
      <c r="G73" s="57"/>
      <c r="H73" s="57"/>
      <c r="I73" s="57"/>
      <c r="K73" s="19"/>
      <c r="O73" s="110"/>
    </row>
    <row r="74" spans="1:24" x14ac:dyDescent="0.2">
      <c r="G74" s="60"/>
      <c r="H74" s="60"/>
      <c r="I74" s="60"/>
      <c r="K74" s="19"/>
      <c r="O74" s="58"/>
    </row>
    <row r="75" spans="1:24" x14ac:dyDescent="0.2">
      <c r="G75" s="57"/>
      <c r="H75" s="57"/>
      <c r="I75" s="57"/>
      <c r="J75" s="19"/>
      <c r="K75" s="19"/>
      <c r="M75" s="152"/>
      <c r="N75" s="152"/>
      <c r="O75" s="62"/>
      <c r="P75" s="152"/>
      <c r="Q75" s="152"/>
      <c r="R75" s="152"/>
      <c r="S75" s="152"/>
      <c r="T75" s="152"/>
      <c r="U75" s="152"/>
    </row>
    <row r="76" spans="1:24" x14ac:dyDescent="0.2">
      <c r="G76" s="57"/>
      <c r="H76" s="57"/>
      <c r="I76" s="57"/>
      <c r="K76" s="19"/>
      <c r="M76" s="152"/>
      <c r="N76" s="152"/>
      <c r="O76" s="62"/>
      <c r="P76" s="152"/>
      <c r="Q76" s="152"/>
      <c r="R76" s="152"/>
      <c r="S76" s="152"/>
      <c r="T76" s="152"/>
      <c r="U76" s="152"/>
    </row>
    <row r="77" spans="1:24" x14ac:dyDescent="0.2">
      <c r="G77" s="153"/>
      <c r="I77" s="57"/>
      <c r="M77" s="152"/>
      <c r="N77" s="152"/>
      <c r="O77" s="62"/>
      <c r="P77" s="152"/>
      <c r="Q77" s="152"/>
      <c r="R77" s="152"/>
      <c r="S77" s="152"/>
      <c r="T77" s="152"/>
      <c r="U77" s="152"/>
    </row>
    <row r="78" spans="1:24" ht="13.5" thickBot="1" x14ac:dyDescent="0.25">
      <c r="M78" s="152"/>
      <c r="N78" s="152"/>
      <c r="O78" s="152"/>
      <c r="P78" s="152"/>
      <c r="Q78" s="152"/>
      <c r="R78" s="152"/>
      <c r="S78" s="152"/>
      <c r="T78" s="152"/>
      <c r="U78" s="152"/>
    </row>
    <row r="79" spans="1:24" x14ac:dyDescent="0.2">
      <c r="E79" s="154"/>
      <c r="F79" s="155"/>
      <c r="G79" s="156">
        <v>0.48</v>
      </c>
      <c r="H79" s="156"/>
      <c r="I79" s="156">
        <v>0.52</v>
      </c>
      <c r="J79" s="155"/>
      <c r="K79" s="183"/>
      <c r="M79" s="158"/>
      <c r="N79" s="159"/>
      <c r="O79" s="159"/>
      <c r="P79" s="159"/>
      <c r="Q79" s="160"/>
      <c r="R79" s="141"/>
      <c r="S79" s="141"/>
      <c r="T79" s="141"/>
      <c r="U79" s="141"/>
    </row>
    <row r="80" spans="1:24" x14ac:dyDescent="0.2">
      <c r="E80" s="130"/>
      <c r="F80" s="94"/>
      <c r="G80" s="94"/>
      <c r="H80" s="94"/>
      <c r="I80" s="94"/>
      <c r="J80" s="94"/>
      <c r="K80" s="161"/>
      <c r="M80" s="72"/>
      <c r="N80" s="141"/>
      <c r="O80" s="141"/>
      <c r="P80" s="141"/>
      <c r="Q80" s="141"/>
      <c r="R80" s="141"/>
      <c r="S80" s="141"/>
      <c r="T80" s="141"/>
      <c r="U80" s="141"/>
    </row>
    <row r="81" spans="5:25" x14ac:dyDescent="0.2">
      <c r="E81" s="130" t="s">
        <v>87</v>
      </c>
      <c r="F81" s="94"/>
      <c r="G81" s="94"/>
      <c r="H81" s="94"/>
      <c r="I81" s="94"/>
      <c r="J81" s="94"/>
      <c r="K81" s="163">
        <v>1246748.95</v>
      </c>
      <c r="M81" s="74"/>
      <c r="N81" s="160"/>
      <c r="O81" s="160"/>
      <c r="P81" s="160"/>
      <c r="Q81" s="160"/>
      <c r="R81" s="141"/>
      <c r="S81" s="141"/>
      <c r="T81" s="141"/>
      <c r="U81" s="141"/>
    </row>
    <row r="82" spans="5:25" x14ac:dyDescent="0.2">
      <c r="E82" s="130" t="s">
        <v>88</v>
      </c>
      <c r="F82" s="94"/>
      <c r="G82" s="94"/>
      <c r="H82" s="94"/>
      <c r="I82" s="94"/>
      <c r="J82" s="94"/>
      <c r="K82" s="163">
        <v>0</v>
      </c>
      <c r="M82" s="152"/>
      <c r="N82" s="141"/>
      <c r="O82" s="141"/>
      <c r="P82" s="141"/>
      <c r="Q82" s="141"/>
      <c r="R82" s="141"/>
      <c r="S82" s="141"/>
      <c r="T82" s="141"/>
      <c r="U82" s="141"/>
    </row>
    <row r="83" spans="5:25" x14ac:dyDescent="0.2">
      <c r="E83" s="130"/>
      <c r="F83" s="94"/>
      <c r="G83" s="94"/>
      <c r="H83" s="94"/>
      <c r="I83" s="94"/>
      <c r="J83" s="94"/>
      <c r="K83" s="163"/>
      <c r="M83" s="74"/>
      <c r="N83" s="141"/>
      <c r="O83" s="141"/>
      <c r="P83" s="141"/>
      <c r="Q83" s="141"/>
      <c r="R83" s="141"/>
      <c r="S83" s="141"/>
      <c r="T83" s="141"/>
      <c r="U83" s="141"/>
    </row>
    <row r="84" spans="5:25" x14ac:dyDescent="0.2">
      <c r="E84" s="130" t="s">
        <v>89</v>
      </c>
      <c r="F84" s="94"/>
      <c r="G84" s="94"/>
      <c r="H84" s="94"/>
      <c r="I84" s="94"/>
      <c r="J84" s="94"/>
      <c r="K84" s="164">
        <f>SUM(K81:K83)</f>
        <v>1246748.95</v>
      </c>
      <c r="M84" s="74"/>
      <c r="N84" s="141"/>
      <c r="O84" s="141"/>
      <c r="P84" s="141"/>
      <c r="Q84" s="141"/>
      <c r="R84" s="141"/>
      <c r="S84" s="141"/>
      <c r="T84" s="141"/>
      <c r="U84" s="141"/>
    </row>
    <row r="85" spans="5:25" x14ac:dyDescent="0.2">
      <c r="E85" s="130" t="s">
        <v>90</v>
      </c>
      <c r="F85" s="94"/>
      <c r="G85" s="94"/>
      <c r="H85" s="94"/>
      <c r="I85" s="94"/>
      <c r="J85" s="94"/>
      <c r="K85" s="163"/>
      <c r="M85" s="74"/>
      <c r="N85" s="141"/>
      <c r="O85" s="165"/>
      <c r="P85" s="165"/>
      <c r="Q85" s="160"/>
      <c r="R85" s="141"/>
      <c r="S85" s="141"/>
      <c r="T85" s="141"/>
      <c r="U85" s="141"/>
    </row>
    <row r="86" spans="5:25" x14ac:dyDescent="0.2">
      <c r="E86" s="130" t="s">
        <v>91</v>
      </c>
      <c r="F86" s="94"/>
      <c r="G86" s="94"/>
      <c r="H86" s="94"/>
      <c r="I86" s="94"/>
      <c r="J86" s="94"/>
      <c r="K86" s="163"/>
      <c r="M86" s="74"/>
      <c r="N86" s="141"/>
      <c r="O86" s="165"/>
      <c r="P86" s="165"/>
      <c r="Q86" s="160"/>
      <c r="R86" s="141"/>
      <c r="S86" s="141"/>
      <c r="T86" s="141"/>
      <c r="U86" s="141"/>
    </row>
    <row r="87" spans="5:25" x14ac:dyDescent="0.2">
      <c r="E87" s="130"/>
      <c r="F87" s="94"/>
      <c r="G87" s="94"/>
      <c r="H87" s="94"/>
      <c r="I87" s="94"/>
      <c r="J87" s="94"/>
      <c r="K87" s="163"/>
      <c r="M87" s="74"/>
      <c r="N87" s="141"/>
      <c r="O87" s="165"/>
      <c r="P87" s="165"/>
      <c r="Q87" s="160"/>
      <c r="R87" s="141"/>
      <c r="S87" s="141"/>
      <c r="T87" s="141"/>
      <c r="U87" s="141"/>
    </row>
    <row r="88" spans="5:25" ht="13.5" thickBot="1" x14ac:dyDescent="0.25">
      <c r="E88" s="130" t="s">
        <v>92</v>
      </c>
      <c r="F88" s="94"/>
      <c r="G88" s="94"/>
      <c r="H88" s="94"/>
      <c r="I88" s="94"/>
      <c r="J88" s="94"/>
      <c r="K88" s="167">
        <f>K84-K85-K86-K87</f>
        <v>1246748.95</v>
      </c>
      <c r="M88" s="74"/>
      <c r="N88" s="141"/>
      <c r="O88" s="141"/>
      <c r="P88" s="141"/>
      <c r="Q88" s="141"/>
      <c r="R88" s="141"/>
      <c r="S88" s="141"/>
      <c r="T88" s="141"/>
      <c r="U88" s="141"/>
    </row>
    <row r="89" spans="5:25" ht="13.5" thickTop="1" x14ac:dyDescent="0.2">
      <c r="E89" s="130"/>
      <c r="F89" s="94"/>
      <c r="G89" s="94"/>
      <c r="H89" s="94"/>
      <c r="I89" s="94"/>
      <c r="J89" s="168" t="s">
        <v>93</v>
      </c>
      <c r="K89" s="163"/>
      <c r="M89" s="74"/>
      <c r="N89" s="141"/>
      <c r="O89" s="141"/>
      <c r="P89" s="141"/>
      <c r="Q89" s="160"/>
      <c r="R89" s="141"/>
      <c r="S89" s="141"/>
      <c r="T89" s="141"/>
      <c r="U89" s="141"/>
    </row>
    <row r="90" spans="5:25" x14ac:dyDescent="0.2">
      <c r="E90" s="130" t="s">
        <v>87</v>
      </c>
      <c r="F90" s="94"/>
      <c r="G90" s="86">
        <v>603165</v>
      </c>
      <c r="H90" s="86"/>
      <c r="I90" s="86">
        <v>643583.94999999995</v>
      </c>
      <c r="J90" s="86"/>
      <c r="K90" s="163"/>
      <c r="M90" s="74"/>
      <c r="N90" s="141"/>
      <c r="O90" s="141"/>
      <c r="P90" s="141"/>
      <c r="Q90" s="141"/>
      <c r="R90" s="141"/>
      <c r="S90" s="141"/>
      <c r="T90" s="141"/>
      <c r="U90" s="141">
        <v>0</v>
      </c>
      <c r="Y90" s="5">
        <v>900323.36</v>
      </c>
    </row>
    <row r="91" spans="5:25" x14ac:dyDescent="0.2">
      <c r="E91" s="130" t="s">
        <v>94</v>
      </c>
      <c r="F91" s="94"/>
      <c r="G91" s="86">
        <v>0</v>
      </c>
      <c r="H91" s="169">
        <v>0</v>
      </c>
      <c r="I91" s="169">
        <v>0</v>
      </c>
      <c r="K91" s="161"/>
      <c r="M91" s="152"/>
      <c r="N91" s="141"/>
      <c r="O91" s="141"/>
      <c r="P91" s="141"/>
      <c r="Q91" s="141"/>
      <c r="R91" s="141"/>
      <c r="S91" s="141"/>
      <c r="T91" s="141"/>
      <c r="U91" s="141"/>
    </row>
    <row r="92" spans="5:25" ht="13.5" thickBot="1" x14ac:dyDescent="0.25">
      <c r="E92" s="130" t="s">
        <v>95</v>
      </c>
      <c r="F92" s="94"/>
      <c r="G92" s="170">
        <f>G90+G91</f>
        <v>603165</v>
      </c>
      <c r="H92" s="170">
        <f t="shared" ref="H92" si="9">H90+H91</f>
        <v>0</v>
      </c>
      <c r="I92" s="170">
        <f>I90+I91</f>
        <v>643583.94999999995</v>
      </c>
      <c r="J92" s="84"/>
      <c r="K92" s="163"/>
      <c r="M92" s="152"/>
      <c r="N92" s="141"/>
      <c r="O92" s="141"/>
      <c r="P92" s="139"/>
      <c r="Q92" s="141"/>
      <c r="R92" s="141"/>
      <c r="S92" s="141"/>
      <c r="T92" s="141"/>
      <c r="U92" s="141"/>
    </row>
    <row r="93" spans="5:25" ht="14.25" thickTop="1" thickBot="1" x14ac:dyDescent="0.25">
      <c r="E93" s="130" t="s">
        <v>96</v>
      </c>
      <c r="F93" s="94"/>
      <c r="G93" s="171">
        <f>G92/$K$88</f>
        <v>0.48379026106258205</v>
      </c>
      <c r="H93" s="171">
        <f t="shared" ref="H93:I93" si="10">H92/$K$88</f>
        <v>0</v>
      </c>
      <c r="I93" s="171">
        <f t="shared" si="10"/>
        <v>0.51620973893741795</v>
      </c>
      <c r="J93" s="86"/>
      <c r="K93" s="163"/>
      <c r="M93" s="152"/>
      <c r="N93" s="141"/>
      <c r="O93" s="141"/>
      <c r="P93" s="141"/>
      <c r="Q93" s="141"/>
      <c r="R93" s="141"/>
      <c r="S93" s="141"/>
      <c r="T93" s="141"/>
      <c r="U93" s="141"/>
    </row>
    <row r="94" spans="5:25" ht="14.25" thickTop="1" thickBot="1" x14ac:dyDescent="0.25">
      <c r="E94" s="172"/>
      <c r="F94" s="173"/>
      <c r="G94" s="174" t="s">
        <v>97</v>
      </c>
      <c r="H94" s="174" t="s">
        <v>98</v>
      </c>
      <c r="I94" s="174" t="s">
        <v>6</v>
      </c>
      <c r="J94" s="173"/>
      <c r="K94" s="175"/>
      <c r="M94" s="152"/>
      <c r="N94" s="176"/>
      <c r="O94" s="176"/>
      <c r="P94" s="176"/>
      <c r="Q94" s="141"/>
      <c r="R94" s="141"/>
      <c r="S94" s="141"/>
      <c r="T94" s="141"/>
      <c r="U94" s="141"/>
    </row>
    <row r="95" spans="5:25" x14ac:dyDescent="0.2">
      <c r="J95" s="155"/>
      <c r="K95" s="177"/>
      <c r="M95" s="152"/>
      <c r="N95" s="176"/>
      <c r="O95" s="176"/>
      <c r="P95" s="176"/>
      <c r="Q95" s="141"/>
      <c r="R95" s="141"/>
      <c r="S95" s="141"/>
      <c r="T95" s="141"/>
      <c r="U95" s="141"/>
    </row>
    <row r="96" spans="5:25" x14ac:dyDescent="0.2">
      <c r="J96" s="86"/>
      <c r="K96" s="86"/>
      <c r="M96" s="152"/>
      <c r="N96" s="141"/>
      <c r="O96" s="141"/>
      <c r="P96" s="141"/>
      <c r="Q96" s="141"/>
      <c r="R96" s="141"/>
      <c r="S96" s="141"/>
      <c r="T96" s="141"/>
      <c r="U96" s="141"/>
    </row>
    <row r="97" spans="5:21" x14ac:dyDescent="0.2">
      <c r="E97" s="93"/>
      <c r="F97" s="94"/>
      <c r="G97" s="86"/>
      <c r="H97" s="86"/>
      <c r="I97" s="95"/>
      <c r="J97" s="178"/>
      <c r="K97" s="95"/>
      <c r="M97" s="152"/>
      <c r="N97" s="141"/>
      <c r="O97" s="141"/>
      <c r="P97" s="141"/>
      <c r="Q97" s="141"/>
      <c r="R97" s="141"/>
      <c r="S97" s="141"/>
      <c r="T97" s="141"/>
      <c r="U97" s="141"/>
    </row>
    <row r="98" spans="5:21" x14ac:dyDescent="0.2">
      <c r="E98" s="94"/>
      <c r="F98" s="94"/>
      <c r="G98" s="94"/>
      <c r="H98" s="94"/>
      <c r="I98" s="95"/>
      <c r="J98" s="178"/>
      <c r="K98" s="178"/>
      <c r="M98" s="179"/>
      <c r="N98" s="180"/>
      <c r="O98" s="180"/>
      <c r="P98" s="180"/>
      <c r="Q98" s="141"/>
      <c r="R98" s="141"/>
      <c r="S98" s="141"/>
      <c r="T98" s="141"/>
      <c r="U98" s="141"/>
    </row>
    <row r="99" spans="5:21" x14ac:dyDescent="0.2">
      <c r="E99" s="94"/>
      <c r="F99" s="94"/>
      <c r="G99" s="94"/>
      <c r="H99" s="86"/>
      <c r="I99" s="86"/>
      <c r="J99" s="94"/>
      <c r="K99" s="94"/>
      <c r="M99" s="152"/>
      <c r="N99" s="141"/>
      <c r="O99" s="141"/>
      <c r="P99" s="141"/>
      <c r="Q99" s="141"/>
      <c r="R99" s="141"/>
      <c r="S99" s="141"/>
      <c r="T99" s="141"/>
      <c r="U99" s="141"/>
    </row>
    <row r="100" spans="5:21" x14ac:dyDescent="0.2">
      <c r="E100" s="94"/>
      <c r="F100" s="94"/>
      <c r="G100" s="100"/>
      <c r="H100" s="100"/>
      <c r="I100" s="100"/>
      <c r="M100" s="152"/>
      <c r="N100" s="152"/>
      <c r="O100" s="152"/>
      <c r="P100" s="152"/>
      <c r="Q100" s="152"/>
      <c r="R100" s="152"/>
      <c r="S100" s="152"/>
      <c r="T100" s="152"/>
      <c r="U100" s="152"/>
    </row>
    <row r="101" spans="5:21" x14ac:dyDescent="0.2">
      <c r="E101" s="94"/>
      <c r="F101" s="94"/>
      <c r="G101" s="86"/>
      <c r="H101" s="86"/>
      <c r="I101" s="86"/>
      <c r="M101" s="152"/>
      <c r="N101" s="152"/>
      <c r="O101" s="152"/>
      <c r="P101" s="152"/>
      <c r="Q101" s="152"/>
      <c r="R101" s="152"/>
      <c r="S101" s="152"/>
      <c r="T101" s="152"/>
      <c r="U101" s="152"/>
    </row>
    <row r="102" spans="5:21" x14ac:dyDescent="0.2">
      <c r="E102" s="94"/>
      <c r="F102" s="94"/>
      <c r="G102" s="100"/>
      <c r="H102" s="100"/>
      <c r="I102" s="100"/>
      <c r="M102" s="152"/>
      <c r="N102" s="152"/>
      <c r="O102" s="152"/>
      <c r="P102" s="152"/>
      <c r="Q102" s="152"/>
      <c r="R102" s="152"/>
      <c r="S102" s="152"/>
      <c r="T102" s="152"/>
      <c r="U102" s="152"/>
    </row>
    <row r="103" spans="5:21" x14ac:dyDescent="0.2">
      <c r="E103" s="94"/>
      <c r="F103" s="94"/>
      <c r="G103" s="101"/>
      <c r="H103" s="101"/>
      <c r="I103" s="101"/>
      <c r="J103" s="94"/>
      <c r="M103" s="152"/>
      <c r="N103" s="152"/>
      <c r="O103" s="152"/>
      <c r="P103" s="152"/>
      <c r="Q103" s="152"/>
      <c r="R103" s="152"/>
      <c r="S103" s="152"/>
      <c r="T103" s="152"/>
      <c r="U103" s="152"/>
    </row>
    <row r="104" spans="5:21" x14ac:dyDescent="0.2">
      <c r="G104" s="86"/>
      <c r="H104" s="86"/>
      <c r="I104" s="86"/>
      <c r="J104" s="94"/>
      <c r="M104" s="152"/>
      <c r="N104" s="152"/>
      <c r="O104" s="152"/>
      <c r="P104" s="152"/>
      <c r="Q104" s="152"/>
      <c r="R104" s="152"/>
      <c r="S104" s="152"/>
      <c r="T104" s="152"/>
      <c r="U104" s="152"/>
    </row>
    <row r="105" spans="5:21" x14ac:dyDescent="0.2">
      <c r="G105" s="94"/>
      <c r="H105" s="94"/>
      <c r="I105" s="94"/>
      <c r="J105" s="94"/>
      <c r="M105" s="152"/>
      <c r="N105" s="152"/>
      <c r="O105" s="152"/>
      <c r="P105" s="152"/>
      <c r="Q105" s="152"/>
      <c r="R105" s="152"/>
      <c r="S105" s="152"/>
      <c r="T105" s="152"/>
      <c r="U105" s="152"/>
    </row>
  </sheetData>
  <mergeCells count="2">
    <mergeCell ref="G2:K2"/>
    <mergeCell ref="M2:Q2"/>
  </mergeCells>
  <printOptions horizontalCentered="1"/>
  <pageMargins left="0.25" right="0.25" top="0.25" bottom="0.25" header="0.25" footer="0"/>
  <pageSetup scale="41" orientation="landscape" copies="2" r:id="rId1"/>
  <headerFooter alignWithMargins="0"/>
  <rowBreaks count="1" manualBreakCount="1">
    <brk id="59"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jc1MDc3PC9Vc2VyTmFtZT48RGF0ZVRpbWU+OC84LzIwMjIgNTo1NDoxNyBQTTwvRGF0ZVRpbWU+PExhYmVsU3RyaW5nPlVuY2F0ZWdvcml6ZW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C0D724BD-85D0-462F-878F-608525343D5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0680CDA-081E-4217-B649-29DAF8778D4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Summary</vt:lpstr>
      <vt:lpstr>Exh 3 Feb 10 Ice Storm_D 67%</vt:lpstr>
      <vt:lpstr>Exh 3A Jun 17 T'storm_Distr</vt:lpstr>
      <vt:lpstr>Exh 3B Jul 28 Flood_Distr</vt:lpstr>
      <vt:lpstr>Exh 3C Jul 28 Flood_Trans</vt:lpstr>
      <vt:lpstr>'Exh 3 Feb 10 Ice Storm_D 67%'!Print_Area</vt:lpstr>
      <vt:lpstr>'Exh 3A Jun 17 T''storm_Distr'!Print_Area</vt:lpstr>
      <vt:lpstr>'Exh 3B Jul 28 Flood_Distr'!Print_Area</vt:lpstr>
      <vt:lpstr>'Exh 3C Jul 28 Flood_Trans'!Print_Area</vt:lpstr>
      <vt:lpstr>Summary!Print_Area</vt:lpstr>
      <vt:lpstr>'Exh 3 Feb 10 Ice Storm_D 67%'!Print_Titles</vt:lpstr>
      <vt:lpstr>'Exh 3A Jun 17 T''storm_Distr'!Print_Titles</vt:lpstr>
      <vt:lpstr>'Exh 3B Jul 28 Flood_Distr'!Print_Titles</vt:lpstr>
      <vt:lpstr>'Exh 3C Jul 28 Flood_Trans'!Print_Titles</vt:lpstr>
      <vt:lpstr>'Exh 3 Feb 10 Ice Storm_D 67%'!TotalOTHours</vt:lpstr>
      <vt:lpstr>'Exh 3A Jun 17 T''storm_Distr'!TotalOTHours</vt:lpstr>
      <vt:lpstr>'Exh 3B Jul 28 Flood_Distr'!TotalOTHours</vt:lpstr>
      <vt:lpstr>'Exh 3C Jul 28 Flood_Trans'!TotalOTHours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s275077</dc:creator>
  <cp:keywords/>
  <cp:lastModifiedBy>s290792</cp:lastModifiedBy>
  <dcterms:created xsi:type="dcterms:W3CDTF">2021-03-15T15:22:35Z</dcterms:created>
  <dcterms:modified xsi:type="dcterms:W3CDTF">2022-08-29T18:44:10Z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1913921d-15d5-458a-892d-552c1e6157be</vt:lpwstr>
  </property>
  <property fmtid="{D5CDD505-2E9C-101B-9397-08002B2CF9AE}" pid="3" name="bjDocumentSecurityLabel">
    <vt:lpwstr>Uncategorized</vt:lpwstr>
  </property>
  <property fmtid="{D5CDD505-2E9C-101B-9397-08002B2CF9AE}" pid="4" name="bjSaver">
    <vt:lpwstr>o4/sdbF8sMp5xLAtlg2VB+VDX7/DWUax</vt:lpwstr>
  </property>
  <property fmtid="{D5CDD505-2E9C-101B-9397-08002B2CF9AE}" pid="5" name="MSIP_Label_574d496c-7ac4-4b13-81fd-698eca66b217_SiteId">
    <vt:lpwstr>15f3c881-6b03-4ff6-8559-77bf5177818f</vt:lpwstr>
  </property>
  <property fmtid="{D5CDD505-2E9C-101B-9397-08002B2CF9AE}" pid="6" name="MSIP_Label_574d496c-7ac4-4b13-81fd-698eca66b217_Name">
    <vt:lpwstr>Uncategorized</vt:lpwstr>
  </property>
  <property fmtid="{D5CDD505-2E9C-101B-9397-08002B2CF9AE}" pid="7" name="MSIP_Label_574d496c-7ac4-4b13-81fd-698eca66b217_Enabled">
    <vt:lpwstr>true</vt:lpwstr>
  </property>
  <property fmtid="{D5CDD505-2E9C-101B-9397-08002B2CF9AE}" pid="8" name="bjClsUserRVM">
    <vt:lpwstr>[]</vt:lpwstr>
  </property>
  <property fmtid="{D5CDD505-2E9C-101B-9397-08002B2CF9AE}" pid="9" name="bjLabelHistoryID">
    <vt:lpwstr>{C0D724BD-85D0-462F-878F-608525343D51}</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/&gt;&lt;/sisl&gt;</vt:lpwstr>
  </property>
</Properties>
</file>