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164\RFI No. 1\"/>
    </mc:Choice>
  </mc:AlternateContent>
  <xr:revisionPtr revIDLastSave="0" documentId="13_ncr:1_{89163CD7-6DFE-4487-AD8E-E182579340DE}" xr6:coauthVersionLast="47" xr6:coauthVersionMax="47" xr10:uidLastSave="{00000000-0000-0000-0000-000000000000}"/>
  <bookViews>
    <workbookView xWindow="-28920" yWindow="-120" windowWidth="29040" windowHeight="17640" xr2:uid="{010F8B4E-59F0-41E2-8EAA-7F23298FF5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4" i="1"/>
  <c r="R24" i="1" s="1"/>
  <c r="Q23" i="1"/>
  <c r="Q25" i="1"/>
  <c r="Q26" i="1"/>
  <c r="Q27" i="1"/>
  <c r="Q28" i="1"/>
  <c r="R30" i="1"/>
  <c r="Q22" i="1"/>
  <c r="P33" i="1"/>
  <c r="Q9" i="1"/>
  <c r="Q8" i="1"/>
  <c r="Q10" i="1"/>
  <c r="Q11" i="1"/>
  <c r="Q12" i="1"/>
  <c r="Q13" i="1"/>
  <c r="Q14" i="1"/>
  <c r="Q15" i="1"/>
  <c r="Q7" i="1"/>
  <c r="P16" i="1"/>
  <c r="R29" i="1"/>
  <c r="N49" i="1"/>
  <c r="I49" i="1"/>
  <c r="G49" i="1"/>
  <c r="N33" i="1"/>
  <c r="I33" i="1"/>
  <c r="G33" i="1"/>
  <c r="O49" i="1"/>
  <c r="Q48" i="1"/>
  <c r="K48" i="1"/>
  <c r="J48" i="1" s="1"/>
  <c r="H48" i="1"/>
  <c r="Q47" i="1"/>
  <c r="K47" i="1"/>
  <c r="H47" i="1" s="1"/>
  <c r="Q46" i="1"/>
  <c r="K46" i="1"/>
  <c r="J46" i="1" s="1"/>
  <c r="Q45" i="1"/>
  <c r="K45" i="1"/>
  <c r="H45" i="1" s="1"/>
  <c r="Q44" i="1"/>
  <c r="K44" i="1"/>
  <c r="J44" i="1" s="1"/>
  <c r="Q43" i="1"/>
  <c r="K43" i="1"/>
  <c r="H43" i="1" s="1"/>
  <c r="Q42" i="1"/>
  <c r="K42" i="1"/>
  <c r="J42" i="1" s="1"/>
  <c r="Q41" i="1"/>
  <c r="R41" i="1" s="1"/>
  <c r="Q40" i="1"/>
  <c r="K40" i="1"/>
  <c r="J40" i="1" s="1"/>
  <c r="Q39" i="1"/>
  <c r="K39" i="1"/>
  <c r="H39" i="1" s="1"/>
  <c r="O33" i="1"/>
  <c r="N16" i="1"/>
  <c r="K32" i="1"/>
  <c r="M32" i="1" s="1"/>
  <c r="K31" i="1"/>
  <c r="M31" i="1" s="1"/>
  <c r="K28" i="1"/>
  <c r="M28" i="1" s="1"/>
  <c r="K27" i="1"/>
  <c r="M27" i="1" s="1"/>
  <c r="K26" i="1"/>
  <c r="M26" i="1" s="1"/>
  <c r="K25" i="1"/>
  <c r="M25" i="1" s="1"/>
  <c r="K23" i="1"/>
  <c r="M23" i="1" s="1"/>
  <c r="K22" i="1"/>
  <c r="J22" i="1" s="1"/>
  <c r="J26" i="1" l="1"/>
  <c r="J43" i="1"/>
  <c r="M40" i="1"/>
  <c r="H40" i="1"/>
  <c r="K49" i="1"/>
  <c r="J23" i="1"/>
  <c r="K33" i="1"/>
  <c r="M22" i="1"/>
  <c r="M33" i="1" s="1"/>
  <c r="J27" i="1"/>
  <c r="H46" i="1"/>
  <c r="J47" i="1"/>
  <c r="H22" i="1"/>
  <c r="H42" i="1"/>
  <c r="M46" i="1"/>
  <c r="Q49" i="1"/>
  <c r="R40" i="1"/>
  <c r="M44" i="1"/>
  <c r="R44" i="1" s="1"/>
  <c r="R46" i="1"/>
  <c r="J31" i="1"/>
  <c r="M42" i="1"/>
  <c r="R42" i="1" s="1"/>
  <c r="J39" i="1"/>
  <c r="H44" i="1"/>
  <c r="J45" i="1"/>
  <c r="M48" i="1"/>
  <c r="R48" i="1" s="1"/>
  <c r="H25" i="1"/>
  <c r="H32" i="1"/>
  <c r="J25" i="1"/>
  <c r="M39" i="1"/>
  <c r="M43" i="1"/>
  <c r="R43" i="1" s="1"/>
  <c r="M45" i="1"/>
  <c r="R45" i="1" s="1"/>
  <c r="M47" i="1"/>
  <c r="R47" i="1" s="1"/>
  <c r="R26" i="1"/>
  <c r="R28" i="1"/>
  <c r="R32" i="1"/>
  <c r="H26" i="1"/>
  <c r="H31" i="1"/>
  <c r="J32" i="1"/>
  <c r="J28" i="1"/>
  <c r="H27" i="1"/>
  <c r="H23" i="1"/>
  <c r="H28" i="1"/>
  <c r="R23" i="1"/>
  <c r="R25" i="1"/>
  <c r="R27" i="1"/>
  <c r="R31" i="1"/>
  <c r="R9" i="1"/>
  <c r="O16" i="1"/>
  <c r="K7" i="1"/>
  <c r="K8" i="1"/>
  <c r="J8" i="1" s="1"/>
  <c r="K10" i="1"/>
  <c r="K11" i="1"/>
  <c r="K12" i="1"/>
  <c r="K13" i="1"/>
  <c r="K14" i="1"/>
  <c r="K15" i="1"/>
  <c r="G16" i="1"/>
  <c r="I16" i="1"/>
  <c r="R22" i="1" l="1"/>
  <c r="M49" i="1"/>
  <c r="R33" i="1"/>
  <c r="R39" i="1"/>
  <c r="R49" i="1" s="1"/>
  <c r="M15" i="1"/>
  <c r="R15" i="1" s="1"/>
  <c r="H15" i="1"/>
  <c r="J15" i="1"/>
  <c r="M14" i="1"/>
  <c r="H14" i="1"/>
  <c r="J14" i="1"/>
  <c r="M13" i="1"/>
  <c r="R13" i="1" s="1"/>
  <c r="J13" i="1"/>
  <c r="H13" i="1"/>
  <c r="M12" i="1"/>
  <c r="R12" i="1" s="1"/>
  <c r="J12" i="1"/>
  <c r="H12" i="1"/>
  <c r="M11" i="1"/>
  <c r="R11" i="1" s="1"/>
  <c r="J11" i="1"/>
  <c r="H11" i="1"/>
  <c r="M10" i="1"/>
  <c r="R10" i="1" s="1"/>
  <c r="H10" i="1"/>
  <c r="J10" i="1"/>
  <c r="M8" i="1"/>
  <c r="R8" i="1" s="1"/>
  <c r="H8" i="1"/>
  <c r="M7" i="1"/>
  <c r="R7" i="1" s="1"/>
  <c r="H7" i="1"/>
  <c r="J7" i="1"/>
  <c r="R14" i="1"/>
  <c r="K16" i="1"/>
  <c r="Q16" i="1"/>
  <c r="M16" i="1" l="1"/>
  <c r="R16" i="1"/>
  <c r="Q33" i="1" l="1"/>
</calcChain>
</file>

<file path=xl/sharedStrings.xml><?xml version="1.0" encoding="utf-8"?>
<sst xmlns="http://schemas.openxmlformats.org/spreadsheetml/2006/main" count="201" uniqueCount="46">
  <si>
    <t>Employee Name</t>
  </si>
  <si>
    <t>Job Title/Description</t>
  </si>
  <si>
    <t>Employee Hire Date</t>
  </si>
  <si>
    <t>Employee Termination Date</t>
  </si>
  <si>
    <t>Anthony Melecosky</t>
  </si>
  <si>
    <t>Billy Joe Myers</t>
  </si>
  <si>
    <t>Brenda Bowlin</t>
  </si>
  <si>
    <t>James Branham</t>
  </si>
  <si>
    <t>Joseph Anderson</t>
  </si>
  <si>
    <t>Julie Clemens</t>
  </si>
  <si>
    <t>Matthew Dyer</t>
  </si>
  <si>
    <t>General Manager</t>
  </si>
  <si>
    <t>Rex England</t>
  </si>
  <si>
    <t>Alex Savage</t>
  </si>
  <si>
    <t>Dylan Radford</t>
  </si>
  <si>
    <t>Office Manger</t>
  </si>
  <si>
    <t xml:space="preserve">Customer Service Representative </t>
  </si>
  <si>
    <t>Assistant Manager - Class III</t>
  </si>
  <si>
    <t>Drinking Water Operator - Class II</t>
  </si>
  <si>
    <t>Drinking Water Operator - Class I</t>
  </si>
  <si>
    <t>Trevor Corbin</t>
  </si>
  <si>
    <t>PRO FORMA</t>
  </si>
  <si>
    <t>David Waid</t>
  </si>
  <si>
    <t>Timothy Davis</t>
  </si>
  <si>
    <t>Jessie Shoopman</t>
  </si>
  <si>
    <t xml:space="preserve">2020 TOTALS  </t>
  </si>
  <si>
    <t xml:space="preserve">2021 TOTALS  </t>
  </si>
  <si>
    <t xml:space="preserve">Cumberland County Water District </t>
  </si>
  <si>
    <t>Exhibit A.3</t>
  </si>
  <si>
    <t>Health Insurance</t>
  </si>
  <si>
    <t>Employee Contribution</t>
  </si>
  <si>
    <t>Employee %</t>
  </si>
  <si>
    <t>CCWD Contribution</t>
  </si>
  <si>
    <t>CCWD            %</t>
  </si>
  <si>
    <t>Total Premium</t>
  </si>
  <si>
    <t>Plan Type</t>
  </si>
  <si>
    <t>Single</t>
  </si>
  <si>
    <t>BLS               %</t>
  </si>
  <si>
    <t>-</t>
  </si>
  <si>
    <t>BLS Adjustment</t>
  </si>
  <si>
    <t>Group Term Life                                          &amp; ADD Insurance                              (100% CCWD Paid)</t>
  </si>
  <si>
    <t>Uniforms                                                                               &amp; Outerwear                                         (100% CCWD Paid)</t>
  </si>
  <si>
    <t>Total Benefits Paid by CCWD</t>
  </si>
  <si>
    <t>Total Benefits Paid Less BLS Adjustment</t>
  </si>
  <si>
    <t xml:space="preserve">PRO FORMA TOTALS  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</si>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</sst>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04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7" fontId="0" fillId="0" borderId="8" xfId="1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7" fontId="0" fillId="0" borderId="12" xfId="1" applyNumberFormat="1" applyFont="1" applyBorder="1" applyAlignment="1">
      <alignment horizontal="right"/>
    </xf>
    <xf numFmtId="7" fontId="0" fillId="0" borderId="13" xfId="1" applyNumberFormat="1" applyFont="1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2" xfId="0" applyBorder="1" applyAlignment="1">
      <alignment horizontal="center"/>
    </xf>
    <xf numFmtId="7" fontId="0" fillId="0" borderId="15" xfId="1" applyNumberFormat="1" applyFont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" fontId="0" fillId="0" borderId="0" xfId="0" applyNumberFormat="1"/>
    <xf numFmtId="7" fontId="1" fillId="0" borderId="14" xfId="1" applyNumberFormat="1" applyFont="1" applyBorder="1"/>
    <xf numFmtId="7" fontId="1" fillId="0" borderId="17" xfId="1" applyNumberFormat="1" applyFont="1" applyBorder="1" applyAlignment="1">
      <alignment horizontal="right"/>
    </xf>
    <xf numFmtId="10" fontId="0" fillId="0" borderId="0" xfId="0" applyNumberFormat="1"/>
    <xf numFmtId="7" fontId="0" fillId="0" borderId="0" xfId="1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" fillId="0" borderId="0" xfId="0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 horizontal="center"/>
    </xf>
    <xf numFmtId="7" fontId="0" fillId="0" borderId="2" xfId="1" applyNumberFormat="1" applyFont="1" applyBorder="1" applyAlignment="1">
      <alignment horizontal="right"/>
    </xf>
    <xf numFmtId="7" fontId="0" fillId="0" borderId="10" xfId="1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7" fontId="0" fillId="0" borderId="2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/>
    </xf>
    <xf numFmtId="7" fontId="0" fillId="0" borderId="8" xfId="1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7" fontId="1" fillId="0" borderId="0" xfId="1" applyNumberFormat="1" applyFont="1" applyBorder="1"/>
    <xf numFmtId="7" fontId="1" fillId="0" borderId="18" xfId="1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7" fontId="0" fillId="0" borderId="18" xfId="0" applyNumberFormat="1" applyFont="1" applyBorder="1" applyAlignment="1"/>
    <xf numFmtId="0" fontId="0" fillId="0" borderId="18" xfId="0" applyFont="1" applyBorder="1" applyAlignment="1"/>
    <xf numFmtId="164" fontId="0" fillId="0" borderId="18" xfId="0" applyNumberFormat="1" applyFont="1" applyBorder="1" applyAlignment="1"/>
    <xf numFmtId="0" fontId="2" fillId="0" borderId="3" xfId="0" applyFont="1" applyBorder="1" applyAlignment="1">
      <alignment horizontal="center" vertical="center" wrapText="1"/>
    </xf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1" fillId="0" borderId="3" xfId="1" applyNumberFormat="1" applyFont="1" applyBorder="1"/>
    <xf numFmtId="7" fontId="0" fillId="0" borderId="0" xfId="0" applyNumberFormat="1" applyFont="1" applyBorder="1" applyAlignment="1"/>
    <xf numFmtId="0" fontId="0" fillId="0" borderId="0" xfId="0" applyFont="1" applyBorder="1" applyAlignment="1"/>
    <xf numFmtId="164" fontId="0" fillId="0" borderId="0" xfId="0" applyNumberFormat="1" applyFont="1" applyBorder="1" applyAlignment="1"/>
    <xf numFmtId="44" fontId="2" fillId="0" borderId="0" xfId="1" applyFont="1" applyBorder="1"/>
    <xf numFmtId="164" fontId="2" fillId="0" borderId="0" xfId="1" applyNumberFormat="1" applyFont="1" applyBorder="1"/>
    <xf numFmtId="7" fontId="1" fillId="0" borderId="0" xfId="1" applyNumberFormat="1" applyFont="1" applyBorder="1" applyAlignment="1">
      <alignment horizontal="right"/>
    </xf>
    <xf numFmtId="7" fontId="0" fillId="0" borderId="2" xfId="1" applyNumberFormat="1" applyFont="1" applyBorder="1" applyAlignment="1">
      <alignment horizontal="center"/>
    </xf>
    <xf numFmtId="164" fontId="0" fillId="0" borderId="12" xfId="1" applyNumberFormat="1" applyFont="1" applyBorder="1"/>
    <xf numFmtId="164" fontId="0" fillId="0" borderId="12" xfId="1" applyNumberFormat="1" applyFont="1" applyBorder="1" applyAlignment="1">
      <alignment horizontal="right"/>
    </xf>
    <xf numFmtId="7" fontId="0" fillId="0" borderId="29" xfId="1" applyNumberFormat="1" applyFont="1" applyBorder="1" applyAlignment="1">
      <alignment horizontal="right"/>
    </xf>
    <xf numFmtId="7" fontId="1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center" vertical="center"/>
    </xf>
    <xf numFmtId="7" fontId="0" fillId="0" borderId="1" xfId="1" applyNumberFormat="1" applyFont="1" applyFill="1" applyBorder="1" applyAlignment="1">
      <alignment horizontal="right"/>
    </xf>
    <xf numFmtId="7" fontId="0" fillId="0" borderId="1" xfId="1" applyNumberFormat="1" applyFont="1" applyFill="1" applyBorder="1" applyAlignment="1">
      <alignment horizontal="center" vertical="center"/>
    </xf>
    <xf numFmtId="7" fontId="0" fillId="0" borderId="27" xfId="1" applyNumberFormat="1" applyFont="1" applyFill="1" applyBorder="1" applyAlignment="1">
      <alignment horizontal="right"/>
    </xf>
    <xf numFmtId="164" fontId="1" fillId="0" borderId="16" xfId="1" applyNumberFormat="1" applyFont="1" applyBorder="1"/>
    <xf numFmtId="164" fontId="0" fillId="0" borderId="7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/>
    <xf numFmtId="164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/>
    <xf numFmtId="164" fontId="0" fillId="0" borderId="12" xfId="1" applyNumberFormat="1" applyFont="1" applyFill="1" applyBorder="1" applyAlignment="1">
      <alignment horizontal="right"/>
    </xf>
    <xf numFmtId="164" fontId="0" fillId="0" borderId="29" xfId="1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 vertical="center"/>
    </xf>
    <xf numFmtId="7" fontId="0" fillId="0" borderId="12" xfId="1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25" xfId="1" applyNumberFormat="1" applyFont="1" applyBorder="1"/>
    <xf numFmtId="164" fontId="0" fillId="0" borderId="25" xfId="1" applyNumberFormat="1" applyFont="1" applyBorder="1" applyAlignment="1">
      <alignment horizontal="right"/>
    </xf>
    <xf numFmtId="164" fontId="0" fillId="0" borderId="26" xfId="1" applyNumberFormat="1" applyFont="1" applyBorder="1" applyAlignment="1">
      <alignment horizontal="right"/>
    </xf>
    <xf numFmtId="164" fontId="1" fillId="0" borderId="17" xfId="1" applyNumberFormat="1" applyFont="1" applyBorder="1"/>
    <xf numFmtId="164" fontId="0" fillId="0" borderId="29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44D48270-AF86-4E0D-BE37-FC6A4C942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4EE3-685D-4EDD-87C2-75232DB316FE}">
  <dimension ref="B1:T50"/>
  <sheetViews>
    <sheetView tabSelected="1" zoomScale="85" zoomScaleNormal="85" workbookViewId="0">
      <selection activeCell="T37" sqref="T37"/>
    </sheetView>
  </sheetViews>
  <sheetFormatPr defaultRowHeight="15" x14ac:dyDescent="0.25"/>
  <cols>
    <col min="1" max="1" width="3.140625" customWidth="1"/>
    <col min="2" max="2" width="20.140625" customWidth="1"/>
    <col min="3" max="3" width="30.5703125" customWidth="1"/>
    <col min="4" max="6" width="16.85546875" customWidth="1"/>
    <col min="7" max="7" width="13.140625" customWidth="1"/>
    <col min="8" max="8" width="10.5703125" customWidth="1"/>
    <col min="9" max="9" width="13.140625" customWidth="1"/>
    <col min="10" max="10" width="10.5703125" customWidth="1"/>
    <col min="11" max="11" width="11.5703125" customWidth="1"/>
    <col min="12" max="12" width="10.85546875" customWidth="1"/>
    <col min="13" max="13" width="12.5703125" customWidth="1"/>
    <col min="14" max="16" width="17.42578125" customWidth="1"/>
    <col min="17" max="18" width="14.7109375" customWidth="1"/>
  </cols>
  <sheetData>
    <row r="1" spans="2:19" ht="21" x14ac:dyDescent="0.35">
      <c r="B1" s="23" t="s">
        <v>28</v>
      </c>
    </row>
    <row r="2" spans="2:19" ht="21" x14ac:dyDescent="0.35">
      <c r="B2" s="23" t="s">
        <v>27</v>
      </c>
    </row>
    <row r="3" spans="2:19" ht="15.75" thickBot="1" x14ac:dyDescent="0.3"/>
    <row r="4" spans="2:19" ht="21" customHeight="1" thickBot="1" x14ac:dyDescent="0.4">
      <c r="B4" s="88">
        <v>2020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2:19" ht="52.5" customHeight="1" thickBot="1" x14ac:dyDescent="0.4">
      <c r="B5" s="24"/>
      <c r="C5" s="25"/>
      <c r="D5" s="25"/>
      <c r="E5" s="25"/>
      <c r="F5" s="94" t="s">
        <v>29</v>
      </c>
      <c r="G5" s="95"/>
      <c r="H5" s="95"/>
      <c r="I5" s="95"/>
      <c r="J5" s="95"/>
      <c r="K5" s="95"/>
      <c r="L5" s="95"/>
      <c r="M5" s="96"/>
      <c r="N5" s="31" t="s">
        <v>40</v>
      </c>
      <c r="O5" s="51" t="s">
        <v>41</v>
      </c>
      <c r="P5" s="51" t="s">
        <v>45</v>
      </c>
      <c r="Q5" s="51" t="s">
        <v>42</v>
      </c>
      <c r="R5" s="51" t="s">
        <v>43</v>
      </c>
    </row>
    <row r="6" spans="2:19" ht="30" customHeight="1" x14ac:dyDescent="0.25">
      <c r="B6" s="7" t="s">
        <v>0</v>
      </c>
      <c r="C6" s="7" t="s">
        <v>1</v>
      </c>
      <c r="D6" s="7" t="s">
        <v>2</v>
      </c>
      <c r="E6" s="27" t="s">
        <v>3</v>
      </c>
      <c r="F6" s="3" t="s">
        <v>35</v>
      </c>
      <c r="G6" s="4" t="s">
        <v>30</v>
      </c>
      <c r="H6" s="4" t="s">
        <v>31</v>
      </c>
      <c r="I6" s="4" t="s">
        <v>32</v>
      </c>
      <c r="J6" s="4" t="s">
        <v>33</v>
      </c>
      <c r="K6" s="26" t="s">
        <v>34</v>
      </c>
      <c r="L6" s="4" t="s">
        <v>37</v>
      </c>
      <c r="M6" s="5" t="s">
        <v>39</v>
      </c>
      <c r="N6" s="3"/>
      <c r="O6" s="3"/>
      <c r="P6" s="27"/>
      <c r="Q6" s="7"/>
      <c r="R6" s="7"/>
    </row>
    <row r="7" spans="2:19" x14ac:dyDescent="0.25">
      <c r="B7" s="10" t="s">
        <v>10</v>
      </c>
      <c r="C7" s="10" t="s">
        <v>11</v>
      </c>
      <c r="D7" s="15">
        <v>36636</v>
      </c>
      <c r="E7" s="28"/>
      <c r="F7" s="33" t="s">
        <v>36</v>
      </c>
      <c r="G7" s="71">
        <v>1646.18</v>
      </c>
      <c r="H7" s="67">
        <f>G7/K7</f>
        <v>0.19998712252913528</v>
      </c>
      <c r="I7" s="46">
        <v>6585.25</v>
      </c>
      <c r="J7" s="69">
        <f>I7/K7</f>
        <v>0.80001287747086469</v>
      </c>
      <c r="K7" s="34">
        <f>I7+G7</f>
        <v>8231.43</v>
      </c>
      <c r="L7" s="40">
        <v>0.78</v>
      </c>
      <c r="M7" s="6">
        <f>I7-(K7*L7)</f>
        <v>164.73459999999977</v>
      </c>
      <c r="N7" s="75">
        <v>47.7</v>
      </c>
      <c r="O7" s="52">
        <v>330.81</v>
      </c>
      <c r="P7" s="99">
        <v>498.77</v>
      </c>
      <c r="Q7" s="8">
        <f>I7+N7+O7+P7</f>
        <v>7462.5300000000007</v>
      </c>
      <c r="R7" s="8">
        <f>Q7-M7</f>
        <v>7297.7954000000009</v>
      </c>
      <c r="S7" s="20"/>
    </row>
    <row r="8" spans="2:19" x14ac:dyDescent="0.25">
      <c r="B8" s="10" t="s">
        <v>9</v>
      </c>
      <c r="C8" s="10" t="s">
        <v>15</v>
      </c>
      <c r="D8" s="15">
        <v>39517</v>
      </c>
      <c r="E8" s="28"/>
      <c r="F8" s="33" t="s">
        <v>36</v>
      </c>
      <c r="G8" s="71">
        <v>1646.18</v>
      </c>
      <c r="H8" s="67">
        <f>G8/K8</f>
        <v>0.19998712252913528</v>
      </c>
      <c r="I8" s="46">
        <v>6585.25</v>
      </c>
      <c r="J8" s="69">
        <f>I8/K8</f>
        <v>0.80001287747086469</v>
      </c>
      <c r="K8" s="34">
        <f t="shared" ref="K8:K15" si="0">I8+G8</f>
        <v>8231.43</v>
      </c>
      <c r="L8" s="40">
        <v>0.78</v>
      </c>
      <c r="M8" s="6">
        <f t="shared" ref="M8:M15" si="1">I8-(K8*L8)</f>
        <v>164.73459999999977</v>
      </c>
      <c r="N8" s="75">
        <v>121.37</v>
      </c>
      <c r="O8" s="52">
        <v>249.95</v>
      </c>
      <c r="P8" s="99">
        <v>540.87</v>
      </c>
      <c r="Q8" s="8">
        <f t="shared" ref="Q8:Q15" si="2">I8+N8+O8+P8</f>
        <v>7497.44</v>
      </c>
      <c r="R8" s="8">
        <f t="shared" ref="R8:R15" si="3">Q8-M8</f>
        <v>7332.7053999999998</v>
      </c>
      <c r="S8" s="20"/>
    </row>
    <row r="9" spans="2:19" x14ac:dyDescent="0.25">
      <c r="B9" s="10" t="s">
        <v>6</v>
      </c>
      <c r="C9" s="10" t="s">
        <v>16</v>
      </c>
      <c r="D9" s="15">
        <v>41939</v>
      </c>
      <c r="E9" s="28"/>
      <c r="F9" s="36" t="s">
        <v>38</v>
      </c>
      <c r="G9" s="72" t="s">
        <v>38</v>
      </c>
      <c r="H9" s="68" t="s">
        <v>38</v>
      </c>
      <c r="I9" s="37" t="s">
        <v>38</v>
      </c>
      <c r="J9" s="70" t="s">
        <v>38</v>
      </c>
      <c r="K9" s="38" t="s">
        <v>38</v>
      </c>
      <c r="L9" s="39" t="s">
        <v>38</v>
      </c>
      <c r="M9" s="41" t="s">
        <v>38</v>
      </c>
      <c r="N9" s="75">
        <v>57.77</v>
      </c>
      <c r="O9" s="52">
        <v>93.8</v>
      </c>
      <c r="P9" s="99">
        <v>511.98</v>
      </c>
      <c r="Q9" s="8">
        <f>N9+O9+P9</f>
        <v>663.55</v>
      </c>
      <c r="R9" s="8">
        <f>Q9</f>
        <v>663.55</v>
      </c>
      <c r="S9" s="20"/>
    </row>
    <row r="10" spans="2:19" x14ac:dyDescent="0.25">
      <c r="B10" s="10" t="s">
        <v>8</v>
      </c>
      <c r="C10" s="10" t="s">
        <v>17</v>
      </c>
      <c r="D10" s="15">
        <v>31700</v>
      </c>
      <c r="E10" s="28"/>
      <c r="F10" s="33" t="s">
        <v>36</v>
      </c>
      <c r="G10" s="71">
        <v>1553</v>
      </c>
      <c r="H10" s="67">
        <f>G10/K10</f>
        <v>0.19998712252913528</v>
      </c>
      <c r="I10" s="46">
        <v>6212.5</v>
      </c>
      <c r="J10" s="69">
        <f>I10/K10</f>
        <v>0.80001287747086469</v>
      </c>
      <c r="K10" s="34">
        <f t="shared" si="0"/>
        <v>7765.5</v>
      </c>
      <c r="L10" s="40">
        <v>0.78</v>
      </c>
      <c r="M10" s="6">
        <f t="shared" si="1"/>
        <v>155.40999999999985</v>
      </c>
      <c r="N10" s="75">
        <v>431.5</v>
      </c>
      <c r="O10" s="53">
        <v>350.25</v>
      </c>
      <c r="P10" s="100">
        <v>498.77</v>
      </c>
      <c r="Q10" s="8">
        <f t="shared" si="2"/>
        <v>7493.02</v>
      </c>
      <c r="R10" s="8">
        <f t="shared" si="3"/>
        <v>7337.6100000000006</v>
      </c>
      <c r="S10" s="20"/>
    </row>
    <row r="11" spans="2:19" x14ac:dyDescent="0.25">
      <c r="B11" s="10" t="s">
        <v>5</v>
      </c>
      <c r="C11" s="10" t="s">
        <v>18</v>
      </c>
      <c r="D11" s="15">
        <v>36465</v>
      </c>
      <c r="E11" s="28"/>
      <c r="F11" s="33" t="s">
        <v>36</v>
      </c>
      <c r="G11" s="71">
        <v>1553</v>
      </c>
      <c r="H11" s="67">
        <f t="shared" ref="H11:H15" si="4">G11/K11</f>
        <v>0.19998712252913528</v>
      </c>
      <c r="I11" s="46">
        <v>6212.5</v>
      </c>
      <c r="J11" s="69">
        <f t="shared" ref="J11:J14" si="5">I11/K11</f>
        <v>0.80001287747086469</v>
      </c>
      <c r="K11" s="34">
        <f t="shared" si="0"/>
        <v>7765.5</v>
      </c>
      <c r="L11" s="40">
        <v>0.78</v>
      </c>
      <c r="M11" s="6">
        <f t="shared" si="1"/>
        <v>155.40999999999985</v>
      </c>
      <c r="N11" s="75">
        <v>112.5</v>
      </c>
      <c r="O11" s="53">
        <v>353.61</v>
      </c>
      <c r="P11" s="100">
        <v>498.76</v>
      </c>
      <c r="Q11" s="8">
        <f t="shared" si="2"/>
        <v>7177.37</v>
      </c>
      <c r="R11" s="8">
        <f t="shared" si="3"/>
        <v>7021.96</v>
      </c>
      <c r="S11" s="20"/>
    </row>
    <row r="12" spans="2:19" x14ac:dyDescent="0.25">
      <c r="B12" s="10" t="s">
        <v>12</v>
      </c>
      <c r="C12" s="10" t="s">
        <v>18</v>
      </c>
      <c r="D12" s="15">
        <v>38250</v>
      </c>
      <c r="E12" s="28"/>
      <c r="F12" s="33" t="s">
        <v>36</v>
      </c>
      <c r="G12" s="71">
        <v>1553</v>
      </c>
      <c r="H12" s="67">
        <f t="shared" si="4"/>
        <v>0.19998712252913528</v>
      </c>
      <c r="I12" s="46">
        <v>6212.5</v>
      </c>
      <c r="J12" s="69">
        <f t="shared" si="5"/>
        <v>0.80001287747086469</v>
      </c>
      <c r="K12" s="34">
        <f t="shared" si="0"/>
        <v>7765.5</v>
      </c>
      <c r="L12" s="40">
        <v>0.78</v>
      </c>
      <c r="M12" s="6">
        <f t="shared" si="1"/>
        <v>155.40999999999985</v>
      </c>
      <c r="N12" s="75">
        <v>75</v>
      </c>
      <c r="O12" s="53">
        <v>180.2</v>
      </c>
      <c r="P12" s="100">
        <v>476.44</v>
      </c>
      <c r="Q12" s="8">
        <f t="shared" si="2"/>
        <v>6944.1399999999994</v>
      </c>
      <c r="R12" s="8">
        <f t="shared" si="3"/>
        <v>6788.73</v>
      </c>
      <c r="S12" s="20"/>
    </row>
    <row r="13" spans="2:19" x14ac:dyDescent="0.25">
      <c r="B13" s="10" t="s">
        <v>4</v>
      </c>
      <c r="C13" s="10" t="s">
        <v>19</v>
      </c>
      <c r="D13" s="15">
        <v>43146</v>
      </c>
      <c r="E13" s="28"/>
      <c r="F13" s="33" t="s">
        <v>36</v>
      </c>
      <c r="G13" s="71">
        <v>1553</v>
      </c>
      <c r="H13" s="67">
        <f t="shared" si="4"/>
        <v>0.19998712252913528</v>
      </c>
      <c r="I13" s="46">
        <v>6212.5</v>
      </c>
      <c r="J13" s="69">
        <f t="shared" si="5"/>
        <v>0.80001287747086469</v>
      </c>
      <c r="K13" s="34">
        <f t="shared" si="0"/>
        <v>7765.5</v>
      </c>
      <c r="L13" s="40">
        <v>0.78</v>
      </c>
      <c r="M13" s="6">
        <f t="shared" si="1"/>
        <v>155.40999999999985</v>
      </c>
      <c r="N13" s="75">
        <v>52.5</v>
      </c>
      <c r="O13" s="53">
        <v>174.88</v>
      </c>
      <c r="P13" s="100">
        <v>526.96</v>
      </c>
      <c r="Q13" s="8">
        <f t="shared" si="2"/>
        <v>6966.84</v>
      </c>
      <c r="R13" s="8">
        <f t="shared" si="3"/>
        <v>6811.43</v>
      </c>
      <c r="S13" s="20"/>
    </row>
    <row r="14" spans="2:19" x14ac:dyDescent="0.25">
      <c r="B14" s="10" t="s">
        <v>7</v>
      </c>
      <c r="C14" s="10" t="s">
        <v>19</v>
      </c>
      <c r="D14" s="15">
        <v>42898</v>
      </c>
      <c r="E14" s="29">
        <v>44386</v>
      </c>
      <c r="F14" s="33" t="s">
        <v>36</v>
      </c>
      <c r="G14" s="71">
        <v>1584.06</v>
      </c>
      <c r="H14" s="67">
        <f t="shared" si="4"/>
        <v>0.19998712252913528</v>
      </c>
      <c r="I14" s="46">
        <v>6336.75</v>
      </c>
      <c r="J14" s="69">
        <f t="shared" si="5"/>
        <v>0.8000128774708648</v>
      </c>
      <c r="K14" s="34">
        <f t="shared" si="0"/>
        <v>7920.8099999999995</v>
      </c>
      <c r="L14" s="40">
        <v>0.78</v>
      </c>
      <c r="M14" s="6">
        <f t="shared" si="1"/>
        <v>158.51820000000043</v>
      </c>
      <c r="N14" s="75">
        <v>45.9</v>
      </c>
      <c r="O14" s="53">
        <v>361.38</v>
      </c>
      <c r="P14" s="100">
        <v>526.97</v>
      </c>
      <c r="Q14" s="8">
        <f t="shared" si="2"/>
        <v>7271</v>
      </c>
      <c r="R14" s="8">
        <f t="shared" si="3"/>
        <v>7112.4817999999996</v>
      </c>
      <c r="S14" s="20"/>
    </row>
    <row r="15" spans="2:19" ht="15.75" thickBot="1" x14ac:dyDescent="0.3">
      <c r="B15" s="12" t="s">
        <v>20</v>
      </c>
      <c r="C15" s="12" t="s">
        <v>19</v>
      </c>
      <c r="D15" s="16">
        <v>43146</v>
      </c>
      <c r="E15" s="30">
        <v>44393</v>
      </c>
      <c r="F15" s="42" t="s">
        <v>36</v>
      </c>
      <c r="G15" s="73">
        <v>1584.06</v>
      </c>
      <c r="H15" s="67">
        <f t="shared" si="4"/>
        <v>0.19998712252913528</v>
      </c>
      <c r="I15" s="47">
        <v>6336.75</v>
      </c>
      <c r="J15" s="69">
        <f>I15/K15</f>
        <v>0.8000128774708648</v>
      </c>
      <c r="K15" s="35">
        <f t="shared" si="0"/>
        <v>7920.8099999999995</v>
      </c>
      <c r="L15" s="43">
        <v>0.78</v>
      </c>
      <c r="M15" s="14">
        <f t="shared" si="1"/>
        <v>158.51820000000043</v>
      </c>
      <c r="N15" s="76">
        <v>45.9</v>
      </c>
      <c r="O15" s="54">
        <v>320.88</v>
      </c>
      <c r="P15" s="101">
        <v>526.97</v>
      </c>
      <c r="Q15" s="9">
        <f t="shared" si="2"/>
        <v>7230.5</v>
      </c>
      <c r="R15" s="9">
        <f t="shared" si="3"/>
        <v>7071.9817999999996</v>
      </c>
      <c r="S15" s="20"/>
    </row>
    <row r="16" spans="2:19" ht="18" customHeight="1" thickBot="1" x14ac:dyDescent="0.3">
      <c r="B16" s="97" t="s">
        <v>25</v>
      </c>
      <c r="C16" s="98"/>
      <c r="D16" s="98"/>
      <c r="E16" s="98"/>
      <c r="F16" s="22"/>
      <c r="G16" s="48">
        <f>SUM(G7:G15)</f>
        <v>12672.48</v>
      </c>
      <c r="H16" s="49"/>
      <c r="I16" s="50">
        <f>SUM(I7:I15)</f>
        <v>50694</v>
      </c>
      <c r="J16" s="49"/>
      <c r="K16" s="45">
        <f>SUM(K7:K15)</f>
        <v>63366.479999999996</v>
      </c>
      <c r="L16" s="45"/>
      <c r="M16" s="18">
        <f>SUM(M7:M15)</f>
        <v>1268.1455999999998</v>
      </c>
      <c r="N16" s="74">
        <f>SUM(N7:N15)</f>
        <v>990.14</v>
      </c>
      <c r="O16" s="55">
        <f>SUM(O7:O15)</f>
        <v>2415.7600000000002</v>
      </c>
      <c r="P16" s="102">
        <f>SUM(P7:P15)</f>
        <v>4606.49</v>
      </c>
      <c r="Q16" s="19">
        <f>SUM(Q7:Q15)</f>
        <v>58706.39</v>
      </c>
      <c r="R16" s="19">
        <f>SUM(R7:R15)</f>
        <v>57438.244400000003</v>
      </c>
    </row>
    <row r="17" spans="2:20" ht="24.75" customHeight="1" x14ac:dyDescent="0.25">
      <c r="B17" s="32"/>
      <c r="C17" s="32"/>
      <c r="D17" s="32"/>
      <c r="E17" s="32"/>
      <c r="F17" s="32"/>
      <c r="G17" s="56"/>
      <c r="H17" s="57"/>
      <c r="I17" s="58"/>
      <c r="J17" s="57"/>
      <c r="K17" s="44"/>
      <c r="L17" s="44"/>
      <c r="M17" s="44"/>
      <c r="N17" s="59"/>
      <c r="O17" s="60"/>
      <c r="P17" s="60"/>
      <c r="Q17" s="61"/>
      <c r="R17" s="61"/>
    </row>
    <row r="18" spans="2:20" ht="24.75" customHeight="1" thickBot="1" x14ac:dyDescent="0.3"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2"/>
      <c r="N18" s="2"/>
      <c r="O18" s="2"/>
      <c r="P18" s="2"/>
      <c r="Q18" s="21"/>
    </row>
    <row r="19" spans="2:20" ht="21" customHeight="1" thickBot="1" x14ac:dyDescent="0.4">
      <c r="B19" s="91">
        <v>2021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0" spans="2:20" ht="52.5" customHeight="1" thickBot="1" x14ac:dyDescent="0.4">
      <c r="B20" s="24"/>
      <c r="C20" s="25"/>
      <c r="D20" s="25"/>
      <c r="E20" s="25"/>
      <c r="F20" s="94" t="s">
        <v>29</v>
      </c>
      <c r="G20" s="95"/>
      <c r="H20" s="95"/>
      <c r="I20" s="95"/>
      <c r="J20" s="95"/>
      <c r="K20" s="95"/>
      <c r="L20" s="95"/>
      <c r="M20" s="95"/>
      <c r="N20" s="51" t="s">
        <v>40</v>
      </c>
      <c r="O20" s="51" t="s">
        <v>41</v>
      </c>
      <c r="P20" s="51" t="s">
        <v>45</v>
      </c>
      <c r="Q20" s="51" t="s">
        <v>42</v>
      </c>
      <c r="R20" s="51" t="s">
        <v>43</v>
      </c>
    </row>
    <row r="21" spans="2:20" ht="30" customHeight="1" x14ac:dyDescent="0.25">
      <c r="B21" s="7" t="s">
        <v>0</v>
      </c>
      <c r="C21" s="7" t="s">
        <v>1</v>
      </c>
      <c r="D21" s="7" t="s">
        <v>2</v>
      </c>
      <c r="E21" s="7" t="s">
        <v>3</v>
      </c>
      <c r="F21" s="3" t="s">
        <v>35</v>
      </c>
      <c r="G21" s="4" t="s">
        <v>30</v>
      </c>
      <c r="H21" s="4" t="s">
        <v>31</v>
      </c>
      <c r="I21" s="4" t="s">
        <v>32</v>
      </c>
      <c r="J21" s="4" t="s">
        <v>33</v>
      </c>
      <c r="K21" s="26" t="s">
        <v>34</v>
      </c>
      <c r="L21" s="4" t="s">
        <v>37</v>
      </c>
      <c r="M21" s="26" t="s">
        <v>39</v>
      </c>
      <c r="N21" s="7"/>
      <c r="O21" s="7"/>
      <c r="P21" s="7"/>
      <c r="Q21" s="7"/>
      <c r="R21" s="7"/>
    </row>
    <row r="22" spans="2:20" x14ac:dyDescent="0.25">
      <c r="B22" s="10" t="s">
        <v>10</v>
      </c>
      <c r="C22" s="10" t="s">
        <v>11</v>
      </c>
      <c r="D22" s="15">
        <v>36636</v>
      </c>
      <c r="E22" s="13"/>
      <c r="F22" s="33" t="s">
        <v>36</v>
      </c>
      <c r="G22" s="71">
        <v>1615.12</v>
      </c>
      <c r="H22" s="67">
        <f>G22/K22</f>
        <v>0.19998712252913528</v>
      </c>
      <c r="I22" s="46">
        <v>6461</v>
      </c>
      <c r="J22" s="69">
        <f>I22/K22</f>
        <v>0.80001287747086469</v>
      </c>
      <c r="K22" s="34">
        <f>I22+G22</f>
        <v>8076.12</v>
      </c>
      <c r="L22" s="40">
        <v>0.78</v>
      </c>
      <c r="M22" s="34">
        <f>I22-(K22*L22)</f>
        <v>161.6264000000001</v>
      </c>
      <c r="N22" s="77">
        <v>46.8</v>
      </c>
      <c r="O22" s="80">
        <v>174.74</v>
      </c>
      <c r="P22" s="80">
        <v>494.63</v>
      </c>
      <c r="Q22" s="8">
        <f>I22+N22+O22+P22</f>
        <v>7177.17</v>
      </c>
      <c r="R22" s="8">
        <f>Q22-M22</f>
        <v>7015.5436</v>
      </c>
    </row>
    <row r="23" spans="2:20" x14ac:dyDescent="0.25">
      <c r="B23" s="10" t="s">
        <v>9</v>
      </c>
      <c r="C23" s="10" t="s">
        <v>15</v>
      </c>
      <c r="D23" s="15">
        <v>39517</v>
      </c>
      <c r="E23" s="13"/>
      <c r="F23" s="33" t="s">
        <v>36</v>
      </c>
      <c r="G23" s="71">
        <v>1615.12</v>
      </c>
      <c r="H23" s="67">
        <f>G23/K23</f>
        <v>0.19998712252913528</v>
      </c>
      <c r="I23" s="46">
        <v>6461</v>
      </c>
      <c r="J23" s="69">
        <f>I23/K23</f>
        <v>0.80001287747086469</v>
      </c>
      <c r="K23" s="34">
        <f t="shared" ref="K23" si="6">I23+G23</f>
        <v>8076.12</v>
      </c>
      <c r="L23" s="40">
        <v>0.78</v>
      </c>
      <c r="M23" s="34">
        <f t="shared" ref="M23" si="7">I23-(K23*L23)</f>
        <v>161.6264000000001</v>
      </c>
      <c r="N23" s="77">
        <v>119.08</v>
      </c>
      <c r="O23" s="80">
        <v>249.77</v>
      </c>
      <c r="P23" s="80">
        <v>537.57000000000005</v>
      </c>
      <c r="Q23" s="8">
        <f t="shared" ref="Q23:Q32" si="8">I23+N23+O23+P23</f>
        <v>7367.42</v>
      </c>
      <c r="R23" s="8">
        <f t="shared" ref="R23" si="9">Q23-M23</f>
        <v>7205.7936</v>
      </c>
    </row>
    <row r="24" spans="2:20" x14ac:dyDescent="0.25">
      <c r="B24" s="10" t="s">
        <v>6</v>
      </c>
      <c r="C24" s="10" t="s">
        <v>16</v>
      </c>
      <c r="D24" s="15">
        <v>41939</v>
      </c>
      <c r="E24" s="13"/>
      <c r="F24" s="36" t="s">
        <v>38</v>
      </c>
      <c r="G24" s="72" t="s">
        <v>38</v>
      </c>
      <c r="H24" s="68" t="s">
        <v>38</v>
      </c>
      <c r="I24" s="37" t="s">
        <v>38</v>
      </c>
      <c r="J24" s="37" t="s">
        <v>38</v>
      </c>
      <c r="K24" s="38" t="s">
        <v>38</v>
      </c>
      <c r="L24" s="39" t="s">
        <v>38</v>
      </c>
      <c r="M24" s="62" t="s">
        <v>38</v>
      </c>
      <c r="N24" s="83">
        <v>56.68</v>
      </c>
      <c r="O24" s="80">
        <v>406.20000000000005</v>
      </c>
      <c r="P24" s="80">
        <v>507.69</v>
      </c>
      <c r="Q24" s="8">
        <f>N24+O24+P24</f>
        <v>970.57</v>
      </c>
      <c r="R24" s="8">
        <f>Q24</f>
        <v>970.57</v>
      </c>
    </row>
    <row r="25" spans="2:20" x14ac:dyDescent="0.25">
      <c r="B25" s="10" t="s">
        <v>8</v>
      </c>
      <c r="C25" s="10" t="s">
        <v>17</v>
      </c>
      <c r="D25" s="15">
        <v>31700</v>
      </c>
      <c r="E25" s="13"/>
      <c r="F25" s="33" t="s">
        <v>36</v>
      </c>
      <c r="G25" s="71">
        <v>1615.12</v>
      </c>
      <c r="H25" s="67">
        <f>G25/K25</f>
        <v>0.19998712252913528</v>
      </c>
      <c r="I25" s="46">
        <v>6461</v>
      </c>
      <c r="J25" s="69">
        <f>I25/K25</f>
        <v>0.80001287747086469</v>
      </c>
      <c r="K25" s="34">
        <f t="shared" ref="K25:K28" si="10">I25+G25</f>
        <v>8076.12</v>
      </c>
      <c r="L25" s="40">
        <v>0.78</v>
      </c>
      <c r="M25" s="34">
        <f t="shared" ref="M25:M28" si="11">I25-(K25*L25)</f>
        <v>161.6264000000001</v>
      </c>
      <c r="N25" s="77">
        <v>448.76</v>
      </c>
      <c r="O25" s="81">
        <v>296.70999999999998</v>
      </c>
      <c r="P25" s="81">
        <v>494.64</v>
      </c>
      <c r="Q25" s="8">
        <f t="shared" si="8"/>
        <v>7701.1100000000006</v>
      </c>
      <c r="R25" s="8">
        <f t="shared" ref="R25:R28" si="12">Q25-M25</f>
        <v>7539.4836000000005</v>
      </c>
    </row>
    <row r="26" spans="2:20" x14ac:dyDescent="0.25">
      <c r="B26" s="10" t="s">
        <v>5</v>
      </c>
      <c r="C26" s="10" t="s">
        <v>18</v>
      </c>
      <c r="D26" s="15">
        <v>36465</v>
      </c>
      <c r="E26" s="13"/>
      <c r="F26" s="33" t="s">
        <v>36</v>
      </c>
      <c r="G26" s="71">
        <v>1615.12</v>
      </c>
      <c r="H26" s="67">
        <f t="shared" ref="H26:H32" si="13">G26/K26</f>
        <v>0.19998712252913528</v>
      </c>
      <c r="I26" s="46">
        <v>6461</v>
      </c>
      <c r="J26" s="69">
        <f t="shared" ref="J26:J32" si="14">I26/K26</f>
        <v>0.80001287747086469</v>
      </c>
      <c r="K26" s="34">
        <f t="shared" si="10"/>
        <v>8076.12</v>
      </c>
      <c r="L26" s="40">
        <v>0.78</v>
      </c>
      <c r="M26" s="34">
        <f t="shared" si="11"/>
        <v>161.6264000000001</v>
      </c>
      <c r="N26" s="77">
        <v>117</v>
      </c>
      <c r="O26" s="81">
        <v>365.21000000000004</v>
      </c>
      <c r="P26" s="81">
        <v>494.62</v>
      </c>
      <c r="Q26" s="8">
        <f t="shared" si="8"/>
        <v>7437.83</v>
      </c>
      <c r="R26" s="8">
        <f t="shared" si="12"/>
        <v>7276.2035999999998</v>
      </c>
    </row>
    <row r="27" spans="2:20" x14ac:dyDescent="0.25">
      <c r="B27" s="10" t="s">
        <v>12</v>
      </c>
      <c r="C27" s="10" t="s">
        <v>18</v>
      </c>
      <c r="D27" s="15">
        <v>38250</v>
      </c>
      <c r="E27" s="13"/>
      <c r="F27" s="33" t="s">
        <v>36</v>
      </c>
      <c r="G27" s="71">
        <v>1615.12</v>
      </c>
      <c r="H27" s="67">
        <f t="shared" si="13"/>
        <v>0.19998712252913528</v>
      </c>
      <c r="I27" s="46">
        <v>6461</v>
      </c>
      <c r="J27" s="69">
        <f t="shared" si="14"/>
        <v>0.80001287747086469</v>
      </c>
      <c r="K27" s="34">
        <f t="shared" si="10"/>
        <v>8076.12</v>
      </c>
      <c r="L27" s="40">
        <v>0.78</v>
      </c>
      <c r="M27" s="34">
        <f t="shared" si="11"/>
        <v>161.6264000000001</v>
      </c>
      <c r="N27" s="77">
        <v>78</v>
      </c>
      <c r="O27" s="81">
        <v>530.03</v>
      </c>
      <c r="P27" s="81">
        <v>472.45</v>
      </c>
      <c r="Q27" s="8">
        <f t="shared" si="8"/>
        <v>7541.48</v>
      </c>
      <c r="R27" s="8">
        <f t="shared" si="12"/>
        <v>7379.8535999999995</v>
      </c>
    </row>
    <row r="28" spans="2:20" x14ac:dyDescent="0.25">
      <c r="B28" s="10" t="s">
        <v>4</v>
      </c>
      <c r="C28" s="10" t="s">
        <v>19</v>
      </c>
      <c r="D28" s="15">
        <v>43146</v>
      </c>
      <c r="E28" s="13"/>
      <c r="F28" s="33" t="s">
        <v>36</v>
      </c>
      <c r="G28" s="71">
        <v>1615.12</v>
      </c>
      <c r="H28" s="67">
        <f t="shared" si="13"/>
        <v>0.19998712252913528</v>
      </c>
      <c r="I28" s="46">
        <v>6461</v>
      </c>
      <c r="J28" s="69">
        <f t="shared" si="14"/>
        <v>0.80001287747086469</v>
      </c>
      <c r="K28" s="34">
        <f t="shared" si="10"/>
        <v>8076.12</v>
      </c>
      <c r="L28" s="40">
        <v>0.78</v>
      </c>
      <c r="M28" s="34">
        <f t="shared" si="11"/>
        <v>161.6264000000001</v>
      </c>
      <c r="N28" s="77">
        <v>54.6</v>
      </c>
      <c r="O28" s="81">
        <v>202.28</v>
      </c>
      <c r="P28" s="81">
        <v>522.66999999999996</v>
      </c>
      <c r="Q28" s="8">
        <f t="shared" si="8"/>
        <v>7240.55</v>
      </c>
      <c r="R28" s="8">
        <f t="shared" si="12"/>
        <v>7078.9236000000001</v>
      </c>
    </row>
    <row r="29" spans="2:20" x14ac:dyDescent="0.25">
      <c r="B29" s="11" t="s">
        <v>13</v>
      </c>
      <c r="C29" s="11" t="s">
        <v>19</v>
      </c>
      <c r="D29" s="15">
        <v>44390</v>
      </c>
      <c r="E29" s="15">
        <v>44540</v>
      </c>
      <c r="F29" s="33" t="s">
        <v>36</v>
      </c>
      <c r="G29" s="72" t="s">
        <v>38</v>
      </c>
      <c r="H29" s="68" t="s">
        <v>38</v>
      </c>
      <c r="I29" s="37" t="s">
        <v>38</v>
      </c>
      <c r="J29" s="37" t="s">
        <v>38</v>
      </c>
      <c r="K29" s="38" t="s">
        <v>38</v>
      </c>
      <c r="L29" s="39" t="s">
        <v>38</v>
      </c>
      <c r="M29" s="62" t="s">
        <v>38</v>
      </c>
      <c r="N29" s="84" t="s">
        <v>38</v>
      </c>
      <c r="O29" s="81">
        <v>350.67</v>
      </c>
      <c r="P29" s="81">
        <v>522.66</v>
      </c>
      <c r="Q29" s="8">
        <f>O29+P29</f>
        <v>873.32999999999993</v>
      </c>
      <c r="R29" s="8">
        <f>Q29</f>
        <v>873.32999999999993</v>
      </c>
    </row>
    <row r="30" spans="2:20" x14ac:dyDescent="0.25">
      <c r="B30" s="10" t="s">
        <v>14</v>
      </c>
      <c r="C30" s="10" t="s">
        <v>19</v>
      </c>
      <c r="D30" s="15">
        <v>44406</v>
      </c>
      <c r="E30" s="15">
        <v>44701</v>
      </c>
      <c r="F30" s="42" t="s">
        <v>36</v>
      </c>
      <c r="G30" s="72" t="s">
        <v>38</v>
      </c>
      <c r="H30" s="68" t="s">
        <v>38</v>
      </c>
      <c r="I30" s="37" t="s">
        <v>38</v>
      </c>
      <c r="J30" s="37" t="s">
        <v>38</v>
      </c>
      <c r="K30" s="38" t="s">
        <v>38</v>
      </c>
      <c r="L30" s="39" t="s">
        <v>38</v>
      </c>
      <c r="M30" s="62" t="s">
        <v>38</v>
      </c>
      <c r="N30" s="84" t="s">
        <v>38</v>
      </c>
      <c r="O30" s="86" t="s">
        <v>38</v>
      </c>
      <c r="P30" s="81">
        <v>508.65</v>
      </c>
      <c r="Q30" s="8">
        <f>P30</f>
        <v>508.65</v>
      </c>
      <c r="R30" s="84">
        <f>Q30</f>
        <v>508.65</v>
      </c>
    </row>
    <row r="31" spans="2:20" x14ac:dyDescent="0.25">
      <c r="B31" s="10" t="s">
        <v>7</v>
      </c>
      <c r="C31" s="10" t="s">
        <v>19</v>
      </c>
      <c r="D31" s="15">
        <v>42898</v>
      </c>
      <c r="E31" s="15">
        <v>44386</v>
      </c>
      <c r="F31" s="33" t="s">
        <v>36</v>
      </c>
      <c r="G31" s="73">
        <v>931.8</v>
      </c>
      <c r="H31" s="67">
        <f t="shared" si="13"/>
        <v>0.19998712252913525</v>
      </c>
      <c r="I31" s="46">
        <v>3727.5</v>
      </c>
      <c r="J31" s="69">
        <f t="shared" si="14"/>
        <v>0.80001287747086469</v>
      </c>
      <c r="K31" s="34">
        <f t="shared" ref="K31:K32" si="15">I31+G31</f>
        <v>4659.3</v>
      </c>
      <c r="L31" s="40">
        <v>0.78</v>
      </c>
      <c r="M31" s="34">
        <f t="shared" ref="M31:M32" si="16">I31-(K31*L31)</f>
        <v>93.24599999999964</v>
      </c>
      <c r="N31" s="77">
        <v>27</v>
      </c>
      <c r="O31" s="86" t="s">
        <v>38</v>
      </c>
      <c r="P31" s="86" t="s">
        <v>38</v>
      </c>
      <c r="Q31" s="8">
        <f>I31+N31</f>
        <v>3754.5</v>
      </c>
      <c r="R31" s="8">
        <f t="shared" ref="R31:R32" si="17">Q31-M31</f>
        <v>3661.2540000000004</v>
      </c>
    </row>
    <row r="32" spans="2:20" ht="15.75" thickBot="1" x14ac:dyDescent="0.3">
      <c r="B32" s="12" t="s">
        <v>20</v>
      </c>
      <c r="C32" s="12" t="s">
        <v>19</v>
      </c>
      <c r="D32" s="16">
        <v>43146</v>
      </c>
      <c r="E32" s="16">
        <v>44393</v>
      </c>
      <c r="F32" s="42" t="s">
        <v>36</v>
      </c>
      <c r="G32" s="73">
        <v>962.86</v>
      </c>
      <c r="H32" s="67">
        <f t="shared" si="13"/>
        <v>0.19998712252913528</v>
      </c>
      <c r="I32" s="47">
        <v>3851.75</v>
      </c>
      <c r="J32" s="69">
        <f t="shared" si="14"/>
        <v>0.8000128774708648</v>
      </c>
      <c r="K32" s="35">
        <f t="shared" si="15"/>
        <v>4814.6099999999997</v>
      </c>
      <c r="L32" s="43">
        <v>0.78</v>
      </c>
      <c r="M32" s="35">
        <f t="shared" si="16"/>
        <v>96.354200000000219</v>
      </c>
      <c r="N32" s="85">
        <v>27.9</v>
      </c>
      <c r="O32" s="82">
        <v>341.58000000000004</v>
      </c>
      <c r="P32" s="103" t="s">
        <v>38</v>
      </c>
      <c r="Q32" s="8">
        <f>I32+N32+O32</f>
        <v>4221.2300000000005</v>
      </c>
      <c r="R32" s="65">
        <f t="shared" si="17"/>
        <v>4124.8757999999998</v>
      </c>
      <c r="T32" s="17"/>
    </row>
    <row r="33" spans="2:18" ht="18" customHeight="1" thickBot="1" x14ac:dyDescent="0.3">
      <c r="B33" s="97" t="s">
        <v>26</v>
      </c>
      <c r="C33" s="98"/>
      <c r="D33" s="98"/>
      <c r="E33" s="98"/>
      <c r="F33" s="22"/>
      <c r="G33" s="48">
        <f>SUM(G22:G32)</f>
        <v>11585.38</v>
      </c>
      <c r="H33" s="49"/>
      <c r="I33" s="50">
        <f>SUM(I22:I32)</f>
        <v>46345.25</v>
      </c>
      <c r="J33" s="49"/>
      <c r="K33" s="48">
        <f>SUM(K22:K32)</f>
        <v>57930.630000000005</v>
      </c>
      <c r="L33" s="49"/>
      <c r="M33" s="45">
        <f>SUM(M22:M32)</f>
        <v>1159.3586000000005</v>
      </c>
      <c r="N33" s="55">
        <f>SUM(N22:N32)</f>
        <v>975.81999999999994</v>
      </c>
      <c r="O33" s="55">
        <f>SUM(O22:O32)</f>
        <v>2917.19</v>
      </c>
      <c r="P33" s="55">
        <f>SUM(P22:P32)</f>
        <v>4555.58</v>
      </c>
      <c r="Q33" s="66">
        <f>SUM(Q22:Q32)</f>
        <v>54793.840000000011</v>
      </c>
      <c r="R33" s="66">
        <f>SUM(R22:R32)</f>
        <v>53634.481400000011</v>
      </c>
    </row>
    <row r="34" spans="2:18" ht="24.75" customHeight="1" x14ac:dyDescent="0.25">
      <c r="B34" s="32"/>
      <c r="C34" s="32"/>
      <c r="D34" s="32"/>
      <c r="E34" s="32"/>
      <c r="F34" s="32"/>
      <c r="G34" s="56"/>
      <c r="H34" s="57"/>
      <c r="I34" s="58"/>
      <c r="J34" s="57"/>
      <c r="K34" s="44"/>
      <c r="L34" s="44"/>
      <c r="M34" s="44"/>
      <c r="N34" s="59"/>
      <c r="O34" s="60"/>
      <c r="P34" s="60"/>
      <c r="Q34" s="61"/>
      <c r="R34" s="61"/>
    </row>
    <row r="35" spans="2:18" ht="24.75" customHeight="1" thickBot="1" x14ac:dyDescent="0.3">
      <c r="B35" s="1"/>
      <c r="C35" s="1"/>
      <c r="D35" s="1"/>
      <c r="E35" s="1"/>
      <c r="F35" s="1"/>
      <c r="G35" s="2"/>
      <c r="H35" s="2"/>
      <c r="I35" s="1"/>
      <c r="J35" s="1"/>
      <c r="K35" s="1"/>
      <c r="L35" s="1"/>
      <c r="M35" s="2"/>
      <c r="N35" s="2"/>
      <c r="O35" s="2"/>
      <c r="P35" s="2"/>
      <c r="Q35" s="21"/>
    </row>
    <row r="36" spans="2:18" ht="21" customHeight="1" thickBot="1" x14ac:dyDescent="0.4">
      <c r="B36" s="91" t="s">
        <v>21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2:18" ht="52.5" customHeight="1" thickBot="1" x14ac:dyDescent="0.4">
      <c r="B37" s="24"/>
      <c r="C37" s="25"/>
      <c r="D37" s="25"/>
      <c r="E37" s="25"/>
      <c r="F37" s="94" t="s">
        <v>29</v>
      </c>
      <c r="G37" s="95"/>
      <c r="H37" s="95"/>
      <c r="I37" s="95"/>
      <c r="J37" s="95"/>
      <c r="K37" s="95"/>
      <c r="L37" s="95"/>
      <c r="M37" s="96"/>
      <c r="N37" s="31" t="s">
        <v>40</v>
      </c>
      <c r="O37" s="51" t="s">
        <v>41</v>
      </c>
      <c r="P37" s="51" t="s">
        <v>45</v>
      </c>
      <c r="Q37" s="51" t="s">
        <v>42</v>
      </c>
      <c r="R37" s="51" t="s">
        <v>43</v>
      </c>
    </row>
    <row r="38" spans="2:18" ht="30" customHeight="1" x14ac:dyDescent="0.25">
      <c r="B38" s="7" t="s">
        <v>0</v>
      </c>
      <c r="C38" s="7" t="s">
        <v>1</v>
      </c>
      <c r="D38" s="7" t="s">
        <v>2</v>
      </c>
      <c r="E38" s="7" t="s">
        <v>3</v>
      </c>
      <c r="F38" s="3" t="s">
        <v>35</v>
      </c>
      <c r="G38" s="4" t="s">
        <v>30</v>
      </c>
      <c r="H38" s="4" t="s">
        <v>31</v>
      </c>
      <c r="I38" s="4" t="s">
        <v>32</v>
      </c>
      <c r="J38" s="4" t="s">
        <v>33</v>
      </c>
      <c r="K38" s="26" t="s">
        <v>34</v>
      </c>
      <c r="L38" s="4" t="s">
        <v>37</v>
      </c>
      <c r="M38" s="26" t="s">
        <v>39</v>
      </c>
      <c r="N38" s="7"/>
      <c r="O38" s="7"/>
      <c r="P38" s="7"/>
      <c r="Q38" s="7"/>
      <c r="R38" s="7"/>
    </row>
    <row r="39" spans="2:18" x14ac:dyDescent="0.25">
      <c r="B39" s="10" t="s">
        <v>10</v>
      </c>
      <c r="C39" s="10" t="s">
        <v>11</v>
      </c>
      <c r="D39" s="15">
        <v>36636</v>
      </c>
      <c r="E39" s="13"/>
      <c r="F39" s="33" t="s">
        <v>36</v>
      </c>
      <c r="G39" s="71">
        <v>1669.8</v>
      </c>
      <c r="H39" s="67">
        <f>G39/K39</f>
        <v>0.19999999999999998</v>
      </c>
      <c r="I39" s="46">
        <v>6679.2</v>
      </c>
      <c r="J39" s="69">
        <f>I39/K39</f>
        <v>0.79999999999999993</v>
      </c>
      <c r="K39" s="34">
        <f>I39+G39</f>
        <v>8349</v>
      </c>
      <c r="L39" s="40">
        <v>0.78</v>
      </c>
      <c r="M39" s="34">
        <f>I39-(K39*L39)</f>
        <v>166.97999999999956</v>
      </c>
      <c r="N39" s="78">
        <v>45.96</v>
      </c>
      <c r="O39" s="63">
        <v>350</v>
      </c>
      <c r="P39" s="87" t="s">
        <v>38</v>
      </c>
      <c r="Q39" s="8">
        <f>I39+N39+O39</f>
        <v>7075.16</v>
      </c>
      <c r="R39" s="8">
        <f>Q39-M39</f>
        <v>6908.18</v>
      </c>
    </row>
    <row r="40" spans="2:18" x14ac:dyDescent="0.25">
      <c r="B40" s="10" t="s">
        <v>9</v>
      </c>
      <c r="C40" s="10" t="s">
        <v>15</v>
      </c>
      <c r="D40" s="15">
        <v>39517</v>
      </c>
      <c r="E40" s="13"/>
      <c r="F40" s="33" t="s">
        <v>36</v>
      </c>
      <c r="G40" s="71">
        <v>1669.8</v>
      </c>
      <c r="H40" s="67">
        <f>G40/K40</f>
        <v>0.19999999999999998</v>
      </c>
      <c r="I40" s="46">
        <v>6679.2</v>
      </c>
      <c r="J40" s="69">
        <f>I40/K40</f>
        <v>0.79999999999999993</v>
      </c>
      <c r="K40" s="34">
        <f t="shared" ref="K40" si="18">I40+G40</f>
        <v>8349</v>
      </c>
      <c r="L40" s="40">
        <v>0.78</v>
      </c>
      <c r="M40" s="34">
        <f t="shared" ref="M40" si="19">I40-(K40*L40)</f>
        <v>166.97999999999956</v>
      </c>
      <c r="N40" s="78">
        <v>157.19999999999999</v>
      </c>
      <c r="O40" s="63">
        <v>250</v>
      </c>
      <c r="P40" s="87" t="s">
        <v>38</v>
      </c>
      <c r="Q40" s="8">
        <f t="shared" ref="Q40" si="20">I40+N40+O40</f>
        <v>7086.4</v>
      </c>
      <c r="R40" s="8">
        <f t="shared" ref="R40" si="21">Q40-M40</f>
        <v>6919.42</v>
      </c>
    </row>
    <row r="41" spans="2:18" x14ac:dyDescent="0.25">
      <c r="B41" s="10" t="s">
        <v>6</v>
      </c>
      <c r="C41" s="10" t="s">
        <v>16</v>
      </c>
      <c r="D41" s="15">
        <v>41939</v>
      </c>
      <c r="E41" s="13"/>
      <c r="F41" s="36" t="s">
        <v>38</v>
      </c>
      <c r="G41" s="72" t="s">
        <v>38</v>
      </c>
      <c r="H41" s="68" t="s">
        <v>38</v>
      </c>
      <c r="I41" s="37" t="s">
        <v>38</v>
      </c>
      <c r="J41" s="37" t="s">
        <v>38</v>
      </c>
      <c r="K41" s="38" t="s">
        <v>38</v>
      </c>
      <c r="L41" s="39" t="s">
        <v>38</v>
      </c>
      <c r="M41" s="62" t="s">
        <v>38</v>
      </c>
      <c r="N41" s="79">
        <v>62.16</v>
      </c>
      <c r="O41" s="63">
        <v>250</v>
      </c>
      <c r="P41" s="87" t="s">
        <v>38</v>
      </c>
      <c r="Q41" s="8">
        <f>N41+O41</f>
        <v>312.15999999999997</v>
      </c>
      <c r="R41" s="8">
        <f>Q41</f>
        <v>312.15999999999997</v>
      </c>
    </row>
    <row r="42" spans="2:18" x14ac:dyDescent="0.25">
      <c r="B42" s="10" t="s">
        <v>8</v>
      </c>
      <c r="C42" s="10" t="s">
        <v>17</v>
      </c>
      <c r="D42" s="15">
        <v>31700</v>
      </c>
      <c r="E42" s="13"/>
      <c r="F42" s="33" t="s">
        <v>36</v>
      </c>
      <c r="G42" s="71">
        <v>1669.8</v>
      </c>
      <c r="H42" s="67">
        <f>G42/K42</f>
        <v>0.19999999999999998</v>
      </c>
      <c r="I42" s="46">
        <v>6679.2</v>
      </c>
      <c r="J42" s="69">
        <f>I42/K42</f>
        <v>0.79999999999999993</v>
      </c>
      <c r="K42" s="34">
        <f t="shared" ref="K42:K48" si="22">I42+G42</f>
        <v>8349</v>
      </c>
      <c r="L42" s="40">
        <v>0.78</v>
      </c>
      <c r="M42" s="34">
        <f t="shared" ref="M42:M48" si="23">I42-(K42*L42)</f>
        <v>166.97999999999956</v>
      </c>
      <c r="N42" s="77">
        <v>210.36</v>
      </c>
      <c r="O42" s="64">
        <v>350</v>
      </c>
      <c r="P42" s="87" t="s">
        <v>38</v>
      </c>
      <c r="Q42" s="8">
        <f t="shared" ref="Q42:Q48" si="24">I42+N42+O42</f>
        <v>7239.5599999999995</v>
      </c>
      <c r="R42" s="8">
        <f t="shared" ref="R42:R48" si="25">Q42-M42</f>
        <v>7072.58</v>
      </c>
    </row>
    <row r="43" spans="2:18" x14ac:dyDescent="0.25">
      <c r="B43" s="10" t="s">
        <v>5</v>
      </c>
      <c r="C43" s="10" t="s">
        <v>18</v>
      </c>
      <c r="D43" s="15">
        <v>36465</v>
      </c>
      <c r="E43" s="13"/>
      <c r="F43" s="33" t="s">
        <v>36</v>
      </c>
      <c r="G43" s="71">
        <v>1669.8</v>
      </c>
      <c r="H43" s="67">
        <f t="shared" ref="H43:H48" si="26">G43/K43</f>
        <v>0.19999999999999998</v>
      </c>
      <c r="I43" s="46">
        <v>6679.2</v>
      </c>
      <c r="J43" s="69">
        <f t="shared" ref="J43:J48" si="27">I43/K43</f>
        <v>0.79999999999999993</v>
      </c>
      <c r="K43" s="34">
        <f t="shared" si="22"/>
        <v>8349</v>
      </c>
      <c r="L43" s="40">
        <v>0.78</v>
      </c>
      <c r="M43" s="34">
        <f t="shared" si="23"/>
        <v>166.97999999999956</v>
      </c>
      <c r="N43" s="77">
        <v>99.36</v>
      </c>
      <c r="O43" s="64">
        <v>350</v>
      </c>
      <c r="P43" s="87" t="s">
        <v>38</v>
      </c>
      <c r="Q43" s="8">
        <f t="shared" si="24"/>
        <v>7128.5599999999995</v>
      </c>
      <c r="R43" s="8">
        <f t="shared" si="25"/>
        <v>6961.58</v>
      </c>
    </row>
    <row r="44" spans="2:18" x14ac:dyDescent="0.25">
      <c r="B44" s="10" t="s">
        <v>12</v>
      </c>
      <c r="C44" s="10" t="s">
        <v>18</v>
      </c>
      <c r="D44" s="15">
        <v>38250</v>
      </c>
      <c r="E44" s="13"/>
      <c r="F44" s="33" t="s">
        <v>36</v>
      </c>
      <c r="G44" s="71">
        <v>1669.8</v>
      </c>
      <c r="H44" s="67">
        <f t="shared" si="26"/>
        <v>0.19999999999999998</v>
      </c>
      <c r="I44" s="46">
        <v>6679.2</v>
      </c>
      <c r="J44" s="69">
        <f t="shared" si="27"/>
        <v>0.79999999999999993</v>
      </c>
      <c r="K44" s="34">
        <f t="shared" si="22"/>
        <v>8349</v>
      </c>
      <c r="L44" s="40">
        <v>0.78</v>
      </c>
      <c r="M44" s="34">
        <f t="shared" si="23"/>
        <v>166.97999999999956</v>
      </c>
      <c r="N44" s="77">
        <v>62.16</v>
      </c>
      <c r="O44" s="64">
        <v>350</v>
      </c>
      <c r="P44" s="87" t="s">
        <v>38</v>
      </c>
      <c r="Q44" s="8">
        <f t="shared" si="24"/>
        <v>7091.36</v>
      </c>
      <c r="R44" s="8">
        <f t="shared" si="25"/>
        <v>6924.38</v>
      </c>
    </row>
    <row r="45" spans="2:18" x14ac:dyDescent="0.25">
      <c r="B45" s="10" t="s">
        <v>4</v>
      </c>
      <c r="C45" s="10" t="s">
        <v>19</v>
      </c>
      <c r="D45" s="15">
        <v>43146</v>
      </c>
      <c r="E45" s="13"/>
      <c r="F45" s="33" t="s">
        <v>36</v>
      </c>
      <c r="G45" s="71">
        <v>1669.8</v>
      </c>
      <c r="H45" s="67">
        <f t="shared" si="26"/>
        <v>0.19999999999999998</v>
      </c>
      <c r="I45" s="46">
        <v>6679.2</v>
      </c>
      <c r="J45" s="69">
        <f t="shared" si="27"/>
        <v>0.79999999999999993</v>
      </c>
      <c r="K45" s="34">
        <f t="shared" si="22"/>
        <v>8349</v>
      </c>
      <c r="L45" s="40">
        <v>0.78</v>
      </c>
      <c r="M45" s="34">
        <f t="shared" si="23"/>
        <v>166.97999999999956</v>
      </c>
      <c r="N45" s="77">
        <v>45.96</v>
      </c>
      <c r="O45" s="64">
        <v>350</v>
      </c>
      <c r="P45" s="87" t="s">
        <v>38</v>
      </c>
      <c r="Q45" s="8">
        <f t="shared" si="24"/>
        <v>7075.16</v>
      </c>
      <c r="R45" s="8">
        <f t="shared" si="25"/>
        <v>6908.18</v>
      </c>
    </row>
    <row r="46" spans="2:18" x14ac:dyDescent="0.25">
      <c r="B46" s="11" t="s">
        <v>22</v>
      </c>
      <c r="C46" s="11" t="s">
        <v>19</v>
      </c>
      <c r="D46" s="15">
        <v>44692</v>
      </c>
      <c r="E46" s="15"/>
      <c r="F46" s="33" t="s">
        <v>36</v>
      </c>
      <c r="G46" s="71">
        <v>1669.8</v>
      </c>
      <c r="H46" s="67">
        <f t="shared" si="26"/>
        <v>0.19999999999999998</v>
      </c>
      <c r="I46" s="46">
        <v>6679.2</v>
      </c>
      <c r="J46" s="69">
        <f t="shared" si="27"/>
        <v>0.79999999999999993</v>
      </c>
      <c r="K46" s="34">
        <f t="shared" si="22"/>
        <v>8349</v>
      </c>
      <c r="L46" s="40">
        <v>0.78</v>
      </c>
      <c r="M46" s="34">
        <f t="shared" si="23"/>
        <v>166.97999999999956</v>
      </c>
      <c r="N46" s="77">
        <v>30.6</v>
      </c>
      <c r="O46" s="64">
        <v>350</v>
      </c>
      <c r="P46" s="87" t="s">
        <v>38</v>
      </c>
      <c r="Q46" s="8">
        <f t="shared" si="24"/>
        <v>7059.8</v>
      </c>
      <c r="R46" s="8">
        <f t="shared" si="25"/>
        <v>6892.8200000000006</v>
      </c>
    </row>
    <row r="47" spans="2:18" x14ac:dyDescent="0.25">
      <c r="B47" s="10" t="s">
        <v>23</v>
      </c>
      <c r="C47" s="10" t="s">
        <v>19</v>
      </c>
      <c r="D47" s="15">
        <v>44781</v>
      </c>
      <c r="E47" s="15"/>
      <c r="F47" s="42" t="s">
        <v>36</v>
      </c>
      <c r="G47" s="71">
        <v>1669.8</v>
      </c>
      <c r="H47" s="67">
        <f t="shared" si="26"/>
        <v>0.19999999999999998</v>
      </c>
      <c r="I47" s="46">
        <v>6679.2</v>
      </c>
      <c r="J47" s="69">
        <f t="shared" si="27"/>
        <v>0.79999999999999993</v>
      </c>
      <c r="K47" s="35">
        <f t="shared" si="22"/>
        <v>8349</v>
      </c>
      <c r="L47" s="43">
        <v>0.78</v>
      </c>
      <c r="M47" s="35">
        <f t="shared" si="23"/>
        <v>166.97999999999956</v>
      </c>
      <c r="N47" s="77">
        <v>30.6</v>
      </c>
      <c r="O47" s="64">
        <v>350</v>
      </c>
      <c r="P47" s="87" t="s">
        <v>38</v>
      </c>
      <c r="Q47" s="8">
        <f t="shared" si="24"/>
        <v>7059.8</v>
      </c>
      <c r="R47" s="8">
        <f t="shared" si="25"/>
        <v>6892.8200000000006</v>
      </c>
    </row>
    <row r="48" spans="2:18" ht="15.75" thickBot="1" x14ac:dyDescent="0.3">
      <c r="B48" s="10" t="s">
        <v>24</v>
      </c>
      <c r="C48" s="10" t="s">
        <v>19</v>
      </c>
      <c r="D48" s="15">
        <v>44797</v>
      </c>
      <c r="E48" s="15"/>
      <c r="F48" s="33" t="s">
        <v>36</v>
      </c>
      <c r="G48" s="73">
        <v>1669.8</v>
      </c>
      <c r="H48" s="67">
        <f t="shared" si="26"/>
        <v>0.19999999999999998</v>
      </c>
      <c r="I48" s="46">
        <v>6679.2</v>
      </c>
      <c r="J48" s="69">
        <f t="shared" si="27"/>
        <v>0.79999999999999993</v>
      </c>
      <c r="K48" s="34">
        <f t="shared" si="22"/>
        <v>8349</v>
      </c>
      <c r="L48" s="40">
        <v>0.78</v>
      </c>
      <c r="M48" s="34">
        <f t="shared" si="23"/>
        <v>166.97999999999956</v>
      </c>
      <c r="N48" s="77">
        <v>30.6</v>
      </c>
      <c r="O48" s="64">
        <v>350</v>
      </c>
      <c r="P48" s="87" t="s">
        <v>38</v>
      </c>
      <c r="Q48" s="8">
        <f t="shared" si="24"/>
        <v>7059.8</v>
      </c>
      <c r="R48" s="8">
        <f t="shared" si="25"/>
        <v>6892.8200000000006</v>
      </c>
    </row>
    <row r="49" spans="2:18" ht="18" customHeight="1" thickBot="1" x14ac:dyDescent="0.3">
      <c r="B49" s="97" t="s">
        <v>44</v>
      </c>
      <c r="C49" s="98"/>
      <c r="D49" s="98"/>
      <c r="E49" s="98"/>
      <c r="F49" s="22"/>
      <c r="G49" s="48">
        <f>SUM(G39:G48)</f>
        <v>15028.199999999997</v>
      </c>
      <c r="H49" s="49"/>
      <c r="I49" s="50">
        <f>SUM(I39:I48)</f>
        <v>60112.799999999988</v>
      </c>
      <c r="J49" s="49"/>
      <c r="K49" s="48">
        <f>SUM(K39:K48)</f>
        <v>75141</v>
      </c>
      <c r="L49" s="49"/>
      <c r="M49" s="45">
        <f>SUM(M39:M48)</f>
        <v>1502.8199999999961</v>
      </c>
      <c r="N49" s="55">
        <f>SUM(N39:N48)</f>
        <v>774.96</v>
      </c>
      <c r="O49" s="55">
        <f>SUM(O39:O48)</f>
        <v>3300</v>
      </c>
      <c r="P49" s="55">
        <v>0</v>
      </c>
      <c r="Q49" s="66">
        <f>SUM(Q39:Q48)</f>
        <v>64187.760000000009</v>
      </c>
      <c r="R49" s="66">
        <f>SUM(R39:R48)</f>
        <v>62684.939999999995</v>
      </c>
    </row>
    <row r="50" spans="2:18" ht="24.75" customHeight="1" x14ac:dyDescent="0.25"/>
  </sheetData>
  <mergeCells count="9">
    <mergeCell ref="B4:R4"/>
    <mergeCell ref="B19:R19"/>
    <mergeCell ref="B36:R36"/>
    <mergeCell ref="F37:M37"/>
    <mergeCell ref="B49:E49"/>
    <mergeCell ref="F20:M20"/>
    <mergeCell ref="B33:E33"/>
    <mergeCell ref="F5:M5"/>
    <mergeCell ref="B16:E16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Lee Mudd</cp:lastModifiedBy>
  <cp:lastPrinted>2022-10-20T18:38:26Z</cp:lastPrinted>
  <dcterms:created xsi:type="dcterms:W3CDTF">2022-10-20T14:03:25Z</dcterms:created>
  <dcterms:modified xsi:type="dcterms:W3CDTF">2022-11-01T15:59:21Z</dcterms:modified>
</cp:coreProperties>
</file>