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2164\RFI No. 1\"/>
    </mc:Choice>
  </mc:AlternateContent>
  <xr:revisionPtr revIDLastSave="0" documentId="8_{FDD2E8B7-4F93-47E5-923A-F82E139B70D2}" xr6:coauthVersionLast="47" xr6:coauthVersionMax="47" xr10:uidLastSave="{00000000-0000-0000-0000-000000000000}"/>
  <bookViews>
    <workbookView xWindow="-120" yWindow="-120" windowWidth="29040" windowHeight="17640" xr2:uid="{30D25048-A5D4-4F01-9270-0A433019029C}"/>
  </bookViews>
  <sheets>
    <sheet name="ExBA" sheetId="1" r:id="rId1"/>
  </sheets>
  <definedNames>
    <definedName name="_xlnm.Print_Area" localSheetId="0">ExBA!$A$1:$I$83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36" i="1"/>
  <c r="D35" i="1"/>
  <c r="E16" i="1" l="1"/>
  <c r="F16" i="1"/>
  <c r="F19" i="1" s="1"/>
  <c r="G16" i="1"/>
  <c r="H16" i="1"/>
  <c r="E17" i="1"/>
  <c r="I17" i="1" s="1"/>
  <c r="E18" i="1"/>
  <c r="B25" i="1"/>
  <c r="B26" i="1"/>
  <c r="B27" i="1"/>
  <c r="B28" i="1"/>
  <c r="E33" i="1"/>
  <c r="F33" i="1"/>
  <c r="G33" i="1"/>
  <c r="E34" i="1"/>
  <c r="H34" i="1" s="1"/>
  <c r="B41" i="1"/>
  <c r="B42" i="1"/>
  <c r="B43" i="1"/>
  <c r="E48" i="1"/>
  <c r="E50" i="1" s="1"/>
  <c r="F50" i="1" s="1"/>
  <c r="F51" i="1" s="1"/>
  <c r="D56" i="1" s="1"/>
  <c r="F56" i="1" s="1"/>
  <c r="F48" i="1"/>
  <c r="E49" i="1"/>
  <c r="G49" i="1"/>
  <c r="C51" i="1"/>
  <c r="E8" i="1" s="1"/>
  <c r="D51" i="1"/>
  <c r="B55" i="1"/>
  <c r="B56" i="1"/>
  <c r="E61" i="1"/>
  <c r="F61" i="1"/>
  <c r="E62" i="1"/>
  <c r="B68" i="1"/>
  <c r="B69" i="1"/>
  <c r="E74" i="1"/>
  <c r="E76" i="1" s="1"/>
  <c r="F74" i="1"/>
  <c r="E75" i="1"/>
  <c r="F75" i="1" s="1"/>
  <c r="C77" i="1"/>
  <c r="C81" i="1" s="1"/>
  <c r="D77" i="1"/>
  <c r="F10" i="1" s="1"/>
  <c r="B81" i="1"/>
  <c r="B82" i="1"/>
  <c r="E19" i="1" l="1"/>
  <c r="G19" i="1" s="1"/>
  <c r="I19" i="1" s="1"/>
  <c r="C55" i="1"/>
  <c r="F55" i="1" s="1"/>
  <c r="F57" i="1" s="1"/>
  <c r="G8" i="1" s="1"/>
  <c r="E35" i="1"/>
  <c r="F35" i="1" s="1"/>
  <c r="F62" i="1"/>
  <c r="G62" i="1" s="1"/>
  <c r="G75" i="1"/>
  <c r="E6" i="1"/>
  <c r="E36" i="1"/>
  <c r="D64" i="1"/>
  <c r="E63" i="1"/>
  <c r="E64" i="1" s="1"/>
  <c r="D68" i="1" s="1"/>
  <c r="F76" i="1"/>
  <c r="G76" i="1" s="1"/>
  <c r="C37" i="1"/>
  <c r="E7" i="1" s="1"/>
  <c r="F20" i="1"/>
  <c r="E77" i="1"/>
  <c r="D81" i="1" s="1"/>
  <c r="C64" i="1"/>
  <c r="E20" i="1"/>
  <c r="E10" i="1"/>
  <c r="N10" i="1" s="1"/>
  <c r="D37" i="1"/>
  <c r="F7" i="1" s="1"/>
  <c r="E51" i="1"/>
  <c r="D55" i="1" s="1"/>
  <c r="D57" i="1" s="1"/>
  <c r="F8" i="1" s="1"/>
  <c r="N8" i="1" s="1"/>
  <c r="F36" i="1"/>
  <c r="G50" i="1"/>
  <c r="G51" i="1" s="1"/>
  <c r="D21" i="1"/>
  <c r="F6" i="1" s="1"/>
  <c r="G20" i="1"/>
  <c r="F18" i="1"/>
  <c r="I18" i="1" s="1"/>
  <c r="C83" i="1"/>
  <c r="F81" i="1"/>
  <c r="H20" i="1" l="1"/>
  <c r="C68" i="1"/>
  <c r="F68" i="1" s="1"/>
  <c r="C57" i="1"/>
  <c r="F37" i="1"/>
  <c r="D42" i="1" s="1"/>
  <c r="F42" i="1" s="1"/>
  <c r="C25" i="1"/>
  <c r="F25" i="1" s="1"/>
  <c r="G21" i="1"/>
  <c r="D27" i="1" s="1"/>
  <c r="F27" i="1" s="1"/>
  <c r="H35" i="1"/>
  <c r="E37" i="1"/>
  <c r="D41" i="1" s="1"/>
  <c r="G77" i="1"/>
  <c r="F63" i="1"/>
  <c r="F64" i="1" s="1"/>
  <c r="D69" i="1" s="1"/>
  <c r="F69" i="1" s="1"/>
  <c r="G36" i="1"/>
  <c r="G37" i="1" s="1"/>
  <c r="D43" i="1" s="1"/>
  <c r="F43" i="1" s="1"/>
  <c r="G63" i="1"/>
  <c r="G64" i="1" s="1"/>
  <c r="F77" i="1"/>
  <c r="D82" i="1" s="1"/>
  <c r="F82" i="1" s="1"/>
  <c r="F83" i="1" s="1"/>
  <c r="G10" i="1" s="1"/>
  <c r="H21" i="1"/>
  <c r="D28" i="1" s="1"/>
  <c r="F28" i="1" s="1"/>
  <c r="F21" i="1"/>
  <c r="D26" i="1" s="1"/>
  <c r="F26" i="1" s="1"/>
  <c r="E21" i="1"/>
  <c r="D25" i="1" s="1"/>
  <c r="N6" i="1"/>
  <c r="C41" i="1"/>
  <c r="F41" i="1" s="1"/>
  <c r="N7" i="1"/>
  <c r="C70" i="1"/>
  <c r="E9" i="1" s="1"/>
  <c r="C29" i="1"/>
  <c r="D70" i="1" l="1"/>
  <c r="F9" i="1" s="1"/>
  <c r="F11" i="1" s="1"/>
  <c r="F70" i="1"/>
  <c r="G9" i="1" s="1"/>
  <c r="D44" i="1"/>
  <c r="I20" i="1"/>
  <c r="I21" i="1" s="1"/>
  <c r="D83" i="1"/>
  <c r="H36" i="1"/>
  <c r="H37" i="1" s="1"/>
  <c r="F44" i="1"/>
  <c r="G7" i="1" s="1"/>
  <c r="D29" i="1"/>
  <c r="C44" i="1"/>
  <c r="E11" i="1"/>
  <c r="F29" i="1"/>
  <c r="N9" i="1" l="1"/>
  <c r="G6" i="1"/>
  <c r="G11" i="1" s="1"/>
  <c r="G12" i="1" s="1"/>
</calcChain>
</file>

<file path=xl/sharedStrings.xml><?xml version="1.0" encoding="utf-8"?>
<sst xmlns="http://schemas.openxmlformats.org/spreadsheetml/2006/main" count="110" uniqueCount="31">
  <si>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</si>
  <si>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</si>
  <si>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</si>
  <si>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</si>
  <si>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</si>
  <si>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</si>
  <si>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1-1/2" Meters</t>
  </si>
  <si>
    <t xml:space="preserve">     2" Meters</t>
  </si>
  <si>
    <t>Retail Sales</t>
  </si>
  <si>
    <t>Total Pro Forma Sales Revenue</t>
  </si>
  <si>
    <t>5/8" x 3/4"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</si>
  <si>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</si>
  <si>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</si>
  <si>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</si>
  <si>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</si>
  <si>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</si>
  <si>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</si>
  <si>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</si>
  <si>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</si>
  <si>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</si>
  <si>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</si>
  <si>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1" METERS</t>
  </si>
  <si>
    <t>1-1/2" METERS</t>
  </si>
  <si>
    <t>2" METERS</t>
  </si>
  <si>
    <t>Average Usage</t>
  </si>
  <si>
    <t>by Meter Size</t>
  </si>
  <si>
    <t>CURRENT BILLING ANALYSIS - 2021 USAGE &amp; EXISTING RATES</t>
  </si>
  <si>
    <t>Cumberland County Water District</t>
  </si>
  <si>
    <t xml:space="preserve">     Dale Hollow State Park</t>
  </si>
  <si>
    <t>DALE HOLLOW STATE PARK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</si>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</sst>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2" applyNumberFormat="1" applyFont="1" applyBorder="1"/>
    <xf numFmtId="3" fontId="7" fillId="0" borderId="0" xfId="0" applyNumberFormat="1" applyFont="1" applyAlignment="1">
      <alignment horizontal="left"/>
    </xf>
    <xf numFmtId="0" fontId="7" fillId="0" borderId="0" xfId="0" applyFont="1"/>
    <xf numFmtId="165" fontId="7" fillId="0" borderId="0" xfId="0" applyNumberFormat="1" applyFont="1"/>
    <xf numFmtId="43" fontId="3" fillId="0" borderId="0" xfId="1" applyFont="1" applyFill="1"/>
    <xf numFmtId="0" fontId="3" fillId="0" borderId="0" xfId="0" applyFont="1" applyAlignment="1">
      <alignment horizontal="right"/>
    </xf>
    <xf numFmtId="164" fontId="6" fillId="0" borderId="0" xfId="1" applyNumberFormat="1" applyFont="1" applyFill="1"/>
    <xf numFmtId="0" fontId="8" fillId="0" borderId="0" xfId="0" applyFont="1"/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/>
    <xf numFmtId="164" fontId="3" fillId="0" borderId="0" xfId="3" applyNumberFormat="1" applyFont="1" applyFill="1"/>
    <xf numFmtId="37" fontId="3" fillId="0" borderId="1" xfId="0" applyNumberFormat="1" applyFont="1" applyBorder="1"/>
    <xf numFmtId="164" fontId="3" fillId="0" borderId="1" xfId="3" applyNumberFormat="1" applyFont="1" applyFill="1" applyBorder="1"/>
    <xf numFmtId="164" fontId="3" fillId="0" borderId="0" xfId="3" applyNumberFormat="1" applyFont="1" applyBorder="1"/>
    <xf numFmtId="0" fontId="7" fillId="0" borderId="0" xfId="0" applyFont="1" applyAlignment="1">
      <alignment horizontal="left"/>
    </xf>
    <xf numFmtId="164" fontId="3" fillId="0" borderId="0" xfId="3" applyNumberFormat="1" applyFont="1"/>
    <xf numFmtId="44" fontId="3" fillId="0" borderId="0" xfId="4" applyFont="1"/>
    <xf numFmtId="165" fontId="3" fillId="0" borderId="0" xfId="4" applyNumberFormat="1" applyFont="1"/>
    <xf numFmtId="43" fontId="3" fillId="0" borderId="0" xfId="3" applyFont="1"/>
    <xf numFmtId="43" fontId="3" fillId="0" borderId="1" xfId="3" applyFont="1" applyBorder="1"/>
    <xf numFmtId="164" fontId="3" fillId="0" borderId="1" xfId="1" applyNumberFormat="1" applyFont="1" applyBorder="1"/>
    <xf numFmtId="3" fontId="3" fillId="0" borderId="0" xfId="0" applyNumberFormat="1" applyFont="1"/>
    <xf numFmtId="43" fontId="0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64" fontId="0" fillId="0" borderId="0" xfId="1" applyNumberFormat="1" applyFont="1"/>
    <xf numFmtId="0" fontId="2" fillId="0" borderId="0" xfId="0" applyFont="1" applyAlignment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</cellXfs>
  <cellStyles count="5">
    <cellStyle name="Comma" xfId="1" builtinId="3"/>
    <cellStyle name="Comma 2" xfId="3" xr:uid="{DCF4DAD0-8220-45FD-97E9-83A0404078F5}"/>
    <cellStyle name="Currency" xfId="2" builtinId="4"/>
    <cellStyle name="Currency 2" xfId="4" xr:uid="{B2AE2728-8988-495D-B8F4-592BDD63C37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07EB-D351-4041-9DF3-E57F7165BE77}">
  <dimension ref="A1:N84"/>
  <sheetViews>
    <sheetView tabSelected="1" view="pageBreakPreview" zoomScale="160" zoomScaleNormal="100" zoomScaleSheetLayoutView="160" workbookViewId="0">
      <selection activeCell="L23" sqref="L23"/>
    </sheetView>
  </sheetViews>
  <sheetFormatPr defaultRowHeight="15" x14ac:dyDescent="0.25"/>
  <cols>
    <col min="1" max="1" width="12.28515625" customWidth="1"/>
    <col min="2" max="2" width="10" customWidth="1"/>
    <col min="3" max="3" width="9.28515625" customWidth="1"/>
    <col min="4" max="7" width="13.85546875" customWidth="1"/>
    <col min="8" max="9" width="12.5703125" customWidth="1"/>
    <col min="10" max="10" width="13.28515625" customWidth="1"/>
    <col min="14" max="14" width="15.42578125" customWidth="1"/>
  </cols>
  <sheetData>
    <row r="1" spans="1:14" ht="18.75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39"/>
    </row>
    <row r="2" spans="1:14" ht="18.75" x14ac:dyDescent="0.25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0"/>
    </row>
    <row r="3" spans="1:14" ht="8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x14ac:dyDescent="0.25">
      <c r="A4" s="1"/>
      <c r="B4" s="1"/>
      <c r="C4" s="2" t="s">
        <v>0</v>
      </c>
      <c r="D4" s="1"/>
      <c r="E4" s="1"/>
      <c r="F4" s="1"/>
      <c r="G4" s="1"/>
      <c r="H4" s="1"/>
      <c r="I4" s="1"/>
      <c r="J4" s="1"/>
      <c r="N4" s="36" t="s">
        <v>24</v>
      </c>
    </row>
    <row r="5" spans="1:14" ht="17.25" x14ac:dyDescent="0.4">
      <c r="A5" s="1"/>
      <c r="B5" s="1"/>
      <c r="C5" s="3"/>
      <c r="D5" s="4"/>
      <c r="E5" s="5" t="s">
        <v>1</v>
      </c>
      <c r="F5" s="5" t="s">
        <v>2</v>
      </c>
      <c r="G5" s="5" t="s">
        <v>3</v>
      </c>
      <c r="H5" s="6"/>
      <c r="I5" s="1"/>
      <c r="J5" s="1"/>
      <c r="N5" s="37" t="s">
        <v>25</v>
      </c>
    </row>
    <row r="6" spans="1:14" x14ac:dyDescent="0.25">
      <c r="A6" s="1"/>
      <c r="B6" s="1"/>
      <c r="C6" s="1" t="s">
        <v>4</v>
      </c>
      <c r="D6" s="1"/>
      <c r="E6" s="7">
        <f>C21</f>
        <v>31418</v>
      </c>
      <c r="F6" s="8">
        <f>D21</f>
        <v>96116100</v>
      </c>
      <c r="G6" s="9">
        <f>F29</f>
        <v>1282888.8400000001</v>
      </c>
      <c r="H6" s="9"/>
      <c r="I6" s="1"/>
      <c r="J6" s="1"/>
      <c r="N6" s="38">
        <f>F6/E6</f>
        <v>3059.2685721560888</v>
      </c>
    </row>
    <row r="7" spans="1:14" x14ac:dyDescent="0.25">
      <c r="A7" s="1"/>
      <c r="B7" s="1"/>
      <c r="C7" s="1" t="s">
        <v>5</v>
      </c>
      <c r="D7" s="1"/>
      <c r="E7" s="7">
        <f>C37</f>
        <v>173</v>
      </c>
      <c r="F7" s="8">
        <f>D37</f>
        <v>12194900</v>
      </c>
      <c r="G7" s="7">
        <f>F44</f>
        <v>75421.440000000002</v>
      </c>
      <c r="H7" s="7"/>
      <c r="I7" s="1"/>
      <c r="J7" s="1"/>
      <c r="N7" s="38">
        <f t="shared" ref="N7:N10" si="0">F7/E7</f>
        <v>70490.751445086702</v>
      </c>
    </row>
    <row r="8" spans="1:14" x14ac:dyDescent="0.25">
      <c r="A8" s="1"/>
      <c r="B8" s="1"/>
      <c r="C8" s="1" t="s">
        <v>6</v>
      </c>
      <c r="D8" s="1"/>
      <c r="E8" s="7">
        <f>C51</f>
        <v>0</v>
      </c>
      <c r="F8" s="8">
        <f>D57</f>
        <v>0</v>
      </c>
      <c r="G8" s="7">
        <f>F57</f>
        <v>0</v>
      </c>
      <c r="H8" s="7"/>
      <c r="I8" s="1"/>
      <c r="J8" s="1"/>
      <c r="N8" s="38" t="e">
        <f t="shared" si="0"/>
        <v>#DIV/0!</v>
      </c>
    </row>
    <row r="9" spans="1:14" x14ac:dyDescent="0.25">
      <c r="A9" s="1"/>
      <c r="B9" s="1"/>
      <c r="C9" s="1" t="s">
        <v>7</v>
      </c>
      <c r="D9" s="1"/>
      <c r="E9" s="7">
        <f>C70</f>
        <v>36</v>
      </c>
      <c r="F9" s="8">
        <f>D70</f>
        <v>3502400</v>
      </c>
      <c r="G9" s="7">
        <f>F70</f>
        <v>21559.47</v>
      </c>
      <c r="H9" s="7"/>
      <c r="I9" s="1"/>
      <c r="J9" s="1"/>
      <c r="N9" s="38">
        <f t="shared" si="0"/>
        <v>97288.888888888891</v>
      </c>
    </row>
    <row r="10" spans="1:14" ht="17.25" x14ac:dyDescent="0.4">
      <c r="A10" s="1"/>
      <c r="B10" s="1"/>
      <c r="C10" s="1" t="s">
        <v>28</v>
      </c>
      <c r="D10" s="1"/>
      <c r="E10" s="10">
        <f>C77</f>
        <v>12</v>
      </c>
      <c r="F10" s="11">
        <f>D77</f>
        <v>8404400</v>
      </c>
      <c r="G10" s="10">
        <f>F83</f>
        <v>48249.479999999996</v>
      </c>
      <c r="H10" s="7"/>
      <c r="I10" s="1"/>
      <c r="J10" s="1"/>
      <c r="N10" s="38">
        <f t="shared" si="0"/>
        <v>700366.66666666663</v>
      </c>
    </row>
    <row r="11" spans="1:14" x14ac:dyDescent="0.25">
      <c r="A11" s="1"/>
      <c r="B11" s="1"/>
      <c r="C11" s="1" t="s">
        <v>8</v>
      </c>
      <c r="D11" s="1"/>
      <c r="E11" s="12">
        <f>SUM(E6:E10)</f>
        <v>31639</v>
      </c>
      <c r="F11" s="12">
        <f>SUM(F6:F10)</f>
        <v>120217800</v>
      </c>
      <c r="G11" s="13">
        <f>SUM(G6:G10)</f>
        <v>1428119.23</v>
      </c>
      <c r="H11" s="14"/>
      <c r="I11" s="7"/>
      <c r="J11" s="12"/>
    </row>
    <row r="12" spans="1:14" ht="20.100000000000001" customHeight="1" x14ac:dyDescent="0.25">
      <c r="A12" s="1"/>
      <c r="B12" s="1"/>
      <c r="C12" s="15" t="s">
        <v>9</v>
      </c>
      <c r="D12" s="16"/>
      <c r="E12" s="16"/>
      <c r="F12" s="16"/>
      <c r="G12" s="17">
        <f>G11</f>
        <v>1428119.23</v>
      </c>
      <c r="H12" s="13"/>
      <c r="I12" s="13"/>
      <c r="J12" s="18"/>
    </row>
    <row r="13" spans="1:14" ht="8.1" customHeight="1" x14ac:dyDescent="0.4">
      <c r="A13" s="1"/>
      <c r="B13" s="1"/>
      <c r="C13" s="1"/>
      <c r="D13" s="1"/>
      <c r="E13" s="1"/>
      <c r="F13" s="19"/>
      <c r="G13" s="20"/>
      <c r="H13" s="1"/>
      <c r="I13" s="13"/>
      <c r="J13" s="18"/>
    </row>
    <row r="14" spans="1:14" ht="15.75" x14ac:dyDescent="0.25">
      <c r="A14" s="21" t="s">
        <v>10</v>
      </c>
      <c r="B14" s="1"/>
      <c r="C14" s="1"/>
      <c r="D14" s="1"/>
      <c r="E14" s="1"/>
      <c r="F14" s="1"/>
      <c r="G14" s="1"/>
      <c r="H14" s="1"/>
      <c r="I14" s="1"/>
      <c r="J14" s="1"/>
    </row>
    <row r="15" spans="1:14" x14ac:dyDescent="0.25">
      <c r="A15" s="1"/>
      <c r="B15" s="1"/>
      <c r="C15" s="1"/>
      <c r="D15" s="1"/>
      <c r="E15" s="6" t="s">
        <v>11</v>
      </c>
      <c r="F15" s="6" t="s">
        <v>12</v>
      </c>
      <c r="G15" s="6" t="s">
        <v>12</v>
      </c>
      <c r="H15" s="6" t="s">
        <v>13</v>
      </c>
      <c r="I15" s="1"/>
    </row>
    <row r="16" spans="1:14" x14ac:dyDescent="0.25">
      <c r="A16" s="1"/>
      <c r="B16" s="5" t="s">
        <v>14</v>
      </c>
      <c r="C16" s="22" t="s">
        <v>15</v>
      </c>
      <c r="D16" s="22" t="s">
        <v>16</v>
      </c>
      <c r="E16" s="22">
        <f>B17</f>
        <v>2000</v>
      </c>
      <c r="F16" s="22">
        <f>B18</f>
        <v>3000</v>
      </c>
      <c r="G16" s="22">
        <f>B19</f>
        <v>5000</v>
      </c>
      <c r="H16" s="22">
        <f>B20</f>
        <v>10000</v>
      </c>
      <c r="I16" s="5" t="s">
        <v>17</v>
      </c>
    </row>
    <row r="17" spans="1:10" x14ac:dyDescent="0.25">
      <c r="A17" s="19" t="s">
        <v>11</v>
      </c>
      <c r="B17" s="23">
        <v>2000</v>
      </c>
      <c r="C17" s="24">
        <v>15392</v>
      </c>
      <c r="D17" s="24">
        <v>11767900</v>
      </c>
      <c r="E17" s="24">
        <f>D17</f>
        <v>11767900</v>
      </c>
      <c r="F17" s="24">
        <v>0</v>
      </c>
      <c r="G17" s="24"/>
      <c r="H17" s="24">
        <v>0</v>
      </c>
      <c r="I17" s="24">
        <f>SUM(E17:H17)</f>
        <v>11767900</v>
      </c>
    </row>
    <row r="18" spans="1:10" x14ac:dyDescent="0.25">
      <c r="A18" s="19" t="s">
        <v>12</v>
      </c>
      <c r="B18" s="23">
        <v>3000</v>
      </c>
      <c r="C18" s="24">
        <v>11057</v>
      </c>
      <c r="D18" s="24">
        <v>36405700</v>
      </c>
      <c r="E18" s="24">
        <f>C18*E$16</f>
        <v>22114000</v>
      </c>
      <c r="F18" s="24">
        <f>D18-E18</f>
        <v>14291700</v>
      </c>
      <c r="G18" s="24"/>
      <c r="H18" s="24">
        <v>0</v>
      </c>
      <c r="I18" s="24">
        <f>SUM(E18:H18)</f>
        <v>36405700</v>
      </c>
    </row>
    <row r="19" spans="1:10" x14ac:dyDescent="0.25">
      <c r="A19" s="19" t="s">
        <v>12</v>
      </c>
      <c r="B19" s="23">
        <v>5000</v>
      </c>
      <c r="C19" s="24">
        <v>3887</v>
      </c>
      <c r="D19" s="24">
        <v>26164300</v>
      </c>
      <c r="E19" s="24">
        <f>C19*E$16</f>
        <v>7774000</v>
      </c>
      <c r="F19" s="24">
        <f>$C19*F$16</f>
        <v>11661000</v>
      </c>
      <c r="G19" s="24">
        <f>D19-(E19+F19)</f>
        <v>6729300</v>
      </c>
      <c r="H19" s="24"/>
      <c r="I19" s="24">
        <f>SUM(E19:H19)</f>
        <v>26164300</v>
      </c>
    </row>
    <row r="20" spans="1:10" x14ac:dyDescent="0.25">
      <c r="A20" s="19" t="s">
        <v>13</v>
      </c>
      <c r="B20" s="25">
        <v>10000</v>
      </c>
      <c r="C20" s="26">
        <v>1082</v>
      </c>
      <c r="D20" s="26">
        <v>21778200</v>
      </c>
      <c r="E20" s="26">
        <f>C20*E$16</f>
        <v>2164000</v>
      </c>
      <c r="F20" s="26">
        <f>$C20*F$16</f>
        <v>3246000</v>
      </c>
      <c r="G20" s="26">
        <f>$C20*G$16</f>
        <v>5410000</v>
      </c>
      <c r="H20" s="26">
        <f>D20-(F20+E20+G20)</f>
        <v>10958200</v>
      </c>
      <c r="I20" s="26">
        <f>SUM(E20:H20)</f>
        <v>21778200</v>
      </c>
    </row>
    <row r="21" spans="1:10" x14ac:dyDescent="0.25">
      <c r="A21" s="19"/>
      <c r="B21" s="23"/>
      <c r="C21" s="27">
        <f>SUM(C17:C20)</f>
        <v>31418</v>
      </c>
      <c r="D21" s="27">
        <f t="shared" ref="D21:I21" si="1">SUM(D17:D20)</f>
        <v>96116100</v>
      </c>
      <c r="E21" s="27">
        <f t="shared" si="1"/>
        <v>43819900</v>
      </c>
      <c r="F21" s="27">
        <f t="shared" si="1"/>
        <v>29198700</v>
      </c>
      <c r="G21" s="27">
        <f t="shared" si="1"/>
        <v>12139300</v>
      </c>
      <c r="H21" s="27">
        <f t="shared" si="1"/>
        <v>10958200</v>
      </c>
      <c r="I21" s="27">
        <f t="shared" si="1"/>
        <v>96116100</v>
      </c>
    </row>
    <row r="22" spans="1:10" x14ac:dyDescent="0.25">
      <c r="A22" s="19"/>
      <c r="B22" s="23"/>
      <c r="C22" s="1"/>
      <c r="D22" s="23"/>
      <c r="E22" s="23"/>
      <c r="F22" s="23"/>
      <c r="G22" s="23"/>
      <c r="H22" s="23"/>
      <c r="I22" s="23"/>
      <c r="J22" s="23"/>
    </row>
    <row r="23" spans="1:10" x14ac:dyDescent="0.25">
      <c r="A23" s="28" t="s">
        <v>18</v>
      </c>
      <c r="B23" s="28"/>
      <c r="C23" s="1"/>
      <c r="D23" s="23"/>
      <c r="E23" s="23"/>
      <c r="F23" s="23"/>
      <c r="G23" s="23"/>
      <c r="H23" s="23"/>
      <c r="I23" s="23"/>
      <c r="J23" s="23"/>
    </row>
    <row r="24" spans="1:10" x14ac:dyDescent="0.25">
      <c r="A24" s="19"/>
      <c r="B24" s="5"/>
      <c r="C24" s="22" t="s">
        <v>15</v>
      </c>
      <c r="D24" s="5" t="s">
        <v>16</v>
      </c>
      <c r="E24" s="22" t="s">
        <v>19</v>
      </c>
      <c r="F24" s="22" t="s">
        <v>20</v>
      </c>
      <c r="G24" s="23"/>
      <c r="H24" s="23"/>
      <c r="I24" s="23"/>
      <c r="J24" s="23"/>
    </row>
    <row r="25" spans="1:10" x14ac:dyDescent="0.25">
      <c r="A25" s="19" t="s">
        <v>11</v>
      </c>
      <c r="B25" s="23">
        <f>B17</f>
        <v>2000</v>
      </c>
      <c r="C25" s="29">
        <f>C21</f>
        <v>31418</v>
      </c>
      <c r="D25" s="24">
        <f>E21</f>
        <v>43819900</v>
      </c>
      <c r="E25" s="30">
        <v>29.1</v>
      </c>
      <c r="F25" s="31">
        <f>E25*C25</f>
        <v>914263.8</v>
      </c>
      <c r="G25" s="23"/>
      <c r="H25" s="1"/>
      <c r="I25" s="1"/>
      <c r="J25" s="23"/>
    </row>
    <row r="26" spans="1:10" x14ac:dyDescent="0.25">
      <c r="A26" s="19" t="s">
        <v>12</v>
      </c>
      <c r="B26" s="23">
        <f>B18</f>
        <v>3000</v>
      </c>
      <c r="C26" s="1"/>
      <c r="D26" s="24">
        <f>F21</f>
        <v>29198700</v>
      </c>
      <c r="E26" s="32">
        <v>7.7</v>
      </c>
      <c r="F26" s="7">
        <f>E26*(D26/1000)</f>
        <v>224829.99000000002</v>
      </c>
      <c r="G26" s="23"/>
      <c r="H26" s="1"/>
      <c r="I26" s="1"/>
      <c r="J26" s="23" t="s">
        <v>30</v>
      </c>
    </row>
    <row r="27" spans="1:10" x14ac:dyDescent="0.25">
      <c r="A27" s="19" t="s">
        <v>12</v>
      </c>
      <c r="B27" s="23">
        <f>B19</f>
        <v>5000</v>
      </c>
      <c r="C27" s="1"/>
      <c r="D27" s="24">
        <f>G21</f>
        <v>12139300</v>
      </c>
      <c r="E27" s="32">
        <v>6.7</v>
      </c>
      <c r="F27" s="7">
        <f>E27*(D27/1000)</f>
        <v>81333.31</v>
      </c>
      <c r="G27" s="23"/>
      <c r="H27" s="1"/>
      <c r="I27" s="1"/>
      <c r="J27" s="23"/>
    </row>
    <row r="28" spans="1:10" x14ac:dyDescent="0.25">
      <c r="A28" s="19" t="s">
        <v>13</v>
      </c>
      <c r="B28" s="25">
        <f>B20</f>
        <v>10000</v>
      </c>
      <c r="C28" s="4"/>
      <c r="D28" s="26">
        <f>H21</f>
        <v>10958200</v>
      </c>
      <c r="E28" s="33">
        <v>5.7</v>
      </c>
      <c r="F28" s="34">
        <f>E28*(D28/1000)</f>
        <v>62461.740000000005</v>
      </c>
      <c r="G28" s="23"/>
      <c r="H28" s="1"/>
      <c r="I28" s="1"/>
      <c r="J28" s="23"/>
    </row>
    <row r="29" spans="1:10" x14ac:dyDescent="0.25">
      <c r="A29" s="19"/>
      <c r="B29" s="23" t="s">
        <v>17</v>
      </c>
      <c r="C29" s="7">
        <f>SUM(C25:C28)</f>
        <v>31418</v>
      </c>
      <c r="D29" s="27">
        <f>SUM(D25:D28)</f>
        <v>96116100</v>
      </c>
      <c r="E29" s="1"/>
      <c r="F29" s="31">
        <f>SUM(F25:F28)</f>
        <v>1282888.8400000001</v>
      </c>
      <c r="G29" s="23"/>
      <c r="H29" s="23"/>
      <c r="I29" s="23"/>
      <c r="J29" s="23"/>
    </row>
    <row r="30" spans="1:10" x14ac:dyDescent="0.25">
      <c r="A30" s="19"/>
      <c r="B30" s="23"/>
      <c r="C30" s="7"/>
      <c r="D30" s="27"/>
      <c r="E30" s="1"/>
      <c r="F30" s="31"/>
      <c r="G30" s="23"/>
      <c r="H30" s="23"/>
      <c r="I30" s="23"/>
      <c r="J30" s="23"/>
    </row>
    <row r="31" spans="1:10" ht="15.75" x14ac:dyDescent="0.25">
      <c r="A31" s="21" t="s">
        <v>21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6" t="s">
        <v>11</v>
      </c>
      <c r="F32" s="6" t="s">
        <v>12</v>
      </c>
      <c r="G32" s="6" t="s">
        <v>13</v>
      </c>
      <c r="H32" s="1"/>
      <c r="I32" s="1"/>
      <c r="J32" s="1"/>
    </row>
    <row r="33" spans="1:10" x14ac:dyDescent="0.25">
      <c r="A33" s="1"/>
      <c r="B33" s="5" t="s">
        <v>14</v>
      </c>
      <c r="C33" s="22" t="s">
        <v>15</v>
      </c>
      <c r="D33" s="22" t="s">
        <v>16</v>
      </c>
      <c r="E33" s="22">
        <f>B34</f>
        <v>5000</v>
      </c>
      <c r="F33" s="22">
        <f>B35</f>
        <v>5000</v>
      </c>
      <c r="G33" s="22">
        <f>B36</f>
        <v>10000</v>
      </c>
      <c r="H33" s="5" t="s">
        <v>17</v>
      </c>
      <c r="I33" s="1"/>
      <c r="J33" s="1"/>
    </row>
    <row r="34" spans="1:10" x14ac:dyDescent="0.25">
      <c r="A34" s="19" t="s">
        <v>11</v>
      </c>
      <c r="B34" s="23">
        <v>5000</v>
      </c>
      <c r="C34" s="24">
        <v>75</v>
      </c>
      <c r="D34" s="24">
        <v>128700</v>
      </c>
      <c r="E34" s="24">
        <f>D34</f>
        <v>128700</v>
      </c>
      <c r="F34" s="24">
        <v>0</v>
      </c>
      <c r="G34" s="24">
        <v>0</v>
      </c>
      <c r="H34" s="24">
        <f>SUM(E34:G34)</f>
        <v>128700</v>
      </c>
      <c r="I34" s="1"/>
      <c r="J34" s="1"/>
    </row>
    <row r="35" spans="1:10" x14ac:dyDescent="0.25">
      <c r="A35" s="19" t="s">
        <v>12</v>
      </c>
      <c r="B35" s="23">
        <v>5000</v>
      </c>
      <c r="C35" s="24">
        <v>34</v>
      </c>
      <c r="D35" s="24">
        <f>256500</f>
        <v>256500</v>
      </c>
      <c r="E35" s="24">
        <f>$C35*E$33</f>
        <v>170000</v>
      </c>
      <c r="F35" s="24">
        <f>D35-E35</f>
        <v>86500</v>
      </c>
      <c r="G35" s="24">
        <v>0</v>
      </c>
      <c r="H35" s="24">
        <f>SUM(E35:G35)</f>
        <v>256500</v>
      </c>
      <c r="I35" s="1"/>
      <c r="J35" s="1"/>
    </row>
    <row r="36" spans="1:10" x14ac:dyDescent="0.25">
      <c r="A36" s="19" t="s">
        <v>13</v>
      </c>
      <c r="B36" s="25">
        <v>10000</v>
      </c>
      <c r="C36" s="26">
        <f>64</f>
        <v>64</v>
      </c>
      <c r="D36" s="26">
        <v>11809700</v>
      </c>
      <c r="E36" s="26">
        <f>$C36*E$33</f>
        <v>320000</v>
      </c>
      <c r="F36" s="26">
        <f>$C36*F$33</f>
        <v>320000</v>
      </c>
      <c r="G36" s="26">
        <f>D36-(F36+E36)</f>
        <v>11169700</v>
      </c>
      <c r="H36" s="26">
        <f>SUM(E36:G36)</f>
        <v>11809700</v>
      </c>
      <c r="I36" s="1"/>
      <c r="J36" s="1"/>
    </row>
    <row r="37" spans="1:10" x14ac:dyDescent="0.25">
      <c r="A37" s="19"/>
      <c r="B37" s="23"/>
      <c r="C37" s="27">
        <f t="shared" ref="C37:H37" si="2">SUM(C34:C36)</f>
        <v>173</v>
      </c>
      <c r="D37" s="27">
        <f t="shared" si="2"/>
        <v>12194900</v>
      </c>
      <c r="E37" s="27">
        <f t="shared" si="2"/>
        <v>618700</v>
      </c>
      <c r="F37" s="27">
        <f t="shared" si="2"/>
        <v>406500</v>
      </c>
      <c r="G37" s="27">
        <f t="shared" si="2"/>
        <v>11169700</v>
      </c>
      <c r="H37" s="27">
        <f t="shared" si="2"/>
        <v>12194900</v>
      </c>
      <c r="I37" s="1"/>
      <c r="J37" s="1"/>
    </row>
    <row r="38" spans="1:10" x14ac:dyDescent="0.25">
      <c r="A38" s="19"/>
      <c r="B38" s="23"/>
      <c r="C38" s="1"/>
      <c r="D38" s="23"/>
      <c r="E38" s="23"/>
      <c r="F38" s="23"/>
      <c r="G38" s="23"/>
      <c r="H38" s="23"/>
      <c r="I38" s="23"/>
      <c r="J38" s="23"/>
    </row>
    <row r="39" spans="1:10" x14ac:dyDescent="0.25">
      <c r="A39" s="28" t="s">
        <v>18</v>
      </c>
      <c r="B39" s="28"/>
      <c r="C39" s="1"/>
      <c r="D39" s="23"/>
      <c r="E39" s="23"/>
      <c r="F39" s="23"/>
      <c r="G39" s="23"/>
      <c r="H39" s="23"/>
      <c r="I39" s="23"/>
      <c r="J39" s="23"/>
    </row>
    <row r="40" spans="1:10" x14ac:dyDescent="0.25">
      <c r="A40" s="19"/>
      <c r="B40" s="5"/>
      <c r="C40" s="22" t="s">
        <v>15</v>
      </c>
      <c r="D40" s="5" t="s">
        <v>16</v>
      </c>
      <c r="E40" s="22" t="s">
        <v>19</v>
      </c>
      <c r="F40" s="22" t="s">
        <v>20</v>
      </c>
      <c r="G40" s="23"/>
      <c r="H40" s="23"/>
      <c r="I40" s="23"/>
      <c r="J40" s="23"/>
    </row>
    <row r="41" spans="1:10" x14ac:dyDescent="0.25">
      <c r="A41" s="19" t="s">
        <v>11</v>
      </c>
      <c r="B41" s="23">
        <f>B34</f>
        <v>5000</v>
      </c>
      <c r="C41" s="29">
        <f>C37</f>
        <v>173</v>
      </c>
      <c r="D41" s="24">
        <f>E37</f>
        <v>618700</v>
      </c>
      <c r="E41" s="30">
        <v>52.2</v>
      </c>
      <c r="F41" s="31">
        <f>E41*C41</f>
        <v>9030.6</v>
      </c>
      <c r="G41" s="23"/>
      <c r="H41" s="1"/>
      <c r="I41" s="1"/>
      <c r="J41" s="23"/>
    </row>
    <row r="42" spans="1:10" x14ac:dyDescent="0.25">
      <c r="A42" s="19" t="s">
        <v>12</v>
      </c>
      <c r="B42" s="23">
        <f>B35</f>
        <v>5000</v>
      </c>
      <c r="C42" s="1"/>
      <c r="D42" s="24">
        <f>F37</f>
        <v>406500</v>
      </c>
      <c r="E42" s="32">
        <v>6.7</v>
      </c>
      <c r="F42" s="7">
        <f>E42*(D42/1000)</f>
        <v>2723.55</v>
      </c>
      <c r="G42" s="23"/>
      <c r="H42" s="1"/>
      <c r="I42" s="1"/>
      <c r="J42" s="23"/>
    </row>
    <row r="43" spans="1:10" x14ac:dyDescent="0.25">
      <c r="A43" s="19" t="s">
        <v>13</v>
      </c>
      <c r="B43" s="25">
        <f>B36</f>
        <v>10000</v>
      </c>
      <c r="C43" s="4"/>
      <c r="D43" s="26">
        <f>G37</f>
        <v>11169700</v>
      </c>
      <c r="E43" s="33">
        <v>5.7</v>
      </c>
      <c r="F43" s="34">
        <f>E43*(D43/1000)</f>
        <v>63667.290000000008</v>
      </c>
      <c r="G43" s="23"/>
      <c r="H43" s="1"/>
      <c r="I43" s="1"/>
      <c r="J43" s="23"/>
    </row>
    <row r="44" spans="1:10" x14ac:dyDescent="0.25">
      <c r="A44" s="19"/>
      <c r="B44" s="23" t="s">
        <v>17</v>
      </c>
      <c r="C44" s="7">
        <f>SUM(C41:C43)</f>
        <v>173</v>
      </c>
      <c r="D44" s="27">
        <f>SUM(D41:D43)</f>
        <v>12194900</v>
      </c>
      <c r="E44" s="1"/>
      <c r="F44" s="31">
        <f>SUM(F41:F43)</f>
        <v>75421.440000000002</v>
      </c>
      <c r="G44" s="23"/>
      <c r="H44" s="23"/>
      <c r="I44" s="23"/>
      <c r="J44" s="23"/>
    </row>
    <row r="45" spans="1:10" x14ac:dyDescent="0.25">
      <c r="A45" s="19"/>
      <c r="B45" s="23"/>
      <c r="C45" s="7"/>
      <c r="D45" s="27"/>
      <c r="E45" s="1"/>
      <c r="F45" s="31"/>
      <c r="G45" s="23"/>
      <c r="H45" s="23"/>
      <c r="I45" s="23"/>
      <c r="J45" s="23"/>
    </row>
    <row r="46" spans="1:10" ht="15.75" x14ac:dyDescent="0.25">
      <c r="A46" s="21" t="s">
        <v>22</v>
      </c>
      <c r="B46" s="1"/>
      <c r="C46" s="1"/>
      <c r="D46" s="1"/>
      <c r="E46" s="1"/>
      <c r="F46" s="1"/>
      <c r="G46" s="1"/>
      <c r="H46" s="1"/>
      <c r="I46" s="1"/>
      <c r="J46" s="23"/>
    </row>
    <row r="47" spans="1:10" x14ac:dyDescent="0.25">
      <c r="A47" s="1"/>
      <c r="B47" s="1"/>
      <c r="C47" s="1"/>
      <c r="D47" s="1"/>
      <c r="E47" s="6" t="s">
        <v>11</v>
      </c>
      <c r="F47" s="6" t="s">
        <v>13</v>
      </c>
      <c r="G47" s="1"/>
      <c r="H47" s="23"/>
      <c r="I47" s="1"/>
      <c r="J47" s="1"/>
    </row>
    <row r="48" spans="1:10" x14ac:dyDescent="0.25">
      <c r="A48" s="1"/>
      <c r="B48" s="5" t="s">
        <v>14</v>
      </c>
      <c r="C48" s="22" t="s">
        <v>15</v>
      </c>
      <c r="D48" s="22" t="s">
        <v>16</v>
      </c>
      <c r="E48" s="22">
        <f>B49</f>
        <v>12500</v>
      </c>
      <c r="F48" s="22">
        <f>B50</f>
        <v>12500</v>
      </c>
      <c r="G48" s="5" t="s">
        <v>17</v>
      </c>
      <c r="H48" s="23"/>
      <c r="I48" s="1"/>
      <c r="J48" s="1"/>
    </row>
    <row r="49" spans="1:10" x14ac:dyDescent="0.25">
      <c r="A49" s="19" t="s">
        <v>11</v>
      </c>
      <c r="B49" s="23">
        <v>12500</v>
      </c>
      <c r="C49" s="24">
        <v>0</v>
      </c>
      <c r="D49" s="24">
        <v>0</v>
      </c>
      <c r="E49" s="24">
        <f>D49</f>
        <v>0</v>
      </c>
      <c r="F49" s="24">
        <v>0</v>
      </c>
      <c r="G49" s="24">
        <f>SUM(E49:F49)</f>
        <v>0</v>
      </c>
      <c r="H49" s="23"/>
      <c r="I49" s="1"/>
      <c r="J49" s="1"/>
    </row>
    <row r="50" spans="1:10" x14ac:dyDescent="0.25">
      <c r="A50" s="19" t="s">
        <v>13</v>
      </c>
      <c r="B50" s="25">
        <v>12500</v>
      </c>
      <c r="C50" s="26"/>
      <c r="D50" s="26"/>
      <c r="E50" s="26">
        <f>$C50*E$48</f>
        <v>0</v>
      </c>
      <c r="F50" s="26">
        <f>D50-E50</f>
        <v>0</v>
      </c>
      <c r="G50" s="26">
        <f>SUM(E50:F50)</f>
        <v>0</v>
      </c>
      <c r="H50" s="23"/>
      <c r="I50" s="1"/>
      <c r="J50" s="1"/>
    </row>
    <row r="51" spans="1:10" x14ac:dyDescent="0.25">
      <c r="A51" s="19"/>
      <c r="B51" s="23"/>
      <c r="C51" s="27">
        <f>SUM(C49:C50)</f>
        <v>0</v>
      </c>
      <c r="D51" s="27">
        <f>SUM(D49:D50)</f>
        <v>0</v>
      </c>
      <c r="E51" s="27">
        <f>SUM(E49:E50)</f>
        <v>0</v>
      </c>
      <c r="F51" s="27">
        <f>SUM(F49:F50)</f>
        <v>0</v>
      </c>
      <c r="G51" s="27">
        <f>SUM(G49:G50)</f>
        <v>0</v>
      </c>
      <c r="H51" s="23"/>
      <c r="I51" s="1"/>
      <c r="J51" s="1"/>
    </row>
    <row r="52" spans="1:10" x14ac:dyDescent="0.25">
      <c r="A52" s="19"/>
      <c r="B52" s="23"/>
      <c r="C52" s="1"/>
      <c r="D52" s="23"/>
      <c r="E52" s="23"/>
      <c r="F52" s="23"/>
      <c r="G52" s="23"/>
      <c r="H52" s="23"/>
      <c r="I52" s="23"/>
      <c r="J52" s="23"/>
    </row>
    <row r="53" spans="1:10" x14ac:dyDescent="0.25">
      <c r="A53" s="28" t="s">
        <v>18</v>
      </c>
      <c r="B53" s="28"/>
      <c r="C53" s="1"/>
      <c r="D53" s="23"/>
      <c r="E53" s="23"/>
      <c r="F53" s="23"/>
      <c r="G53" s="23"/>
      <c r="H53" s="23"/>
      <c r="I53" s="23"/>
      <c r="J53" s="23"/>
    </row>
    <row r="54" spans="1:10" x14ac:dyDescent="0.25">
      <c r="A54" s="19"/>
      <c r="B54" s="5"/>
      <c r="C54" s="22" t="s">
        <v>15</v>
      </c>
      <c r="D54" s="5" t="s">
        <v>16</v>
      </c>
      <c r="E54" s="22" t="s">
        <v>19</v>
      </c>
      <c r="F54" s="22" t="s">
        <v>20</v>
      </c>
      <c r="G54" s="23"/>
      <c r="H54" s="23"/>
      <c r="I54" s="23"/>
      <c r="J54" s="23"/>
    </row>
    <row r="55" spans="1:10" x14ac:dyDescent="0.25">
      <c r="A55" s="19" t="s">
        <v>11</v>
      </c>
      <c r="B55" s="23">
        <f>B49</f>
        <v>12500</v>
      </c>
      <c r="C55" s="29">
        <f>C51</f>
        <v>0</v>
      </c>
      <c r="D55" s="24">
        <f>E51</f>
        <v>0</v>
      </c>
      <c r="E55" s="30">
        <v>99.95</v>
      </c>
      <c r="F55" s="31">
        <f>E55*C55</f>
        <v>0</v>
      </c>
      <c r="G55" s="23"/>
      <c r="H55" s="1"/>
      <c r="I55" s="1"/>
      <c r="J55" s="23"/>
    </row>
    <row r="56" spans="1:10" x14ac:dyDescent="0.25">
      <c r="A56" s="19" t="s">
        <v>13</v>
      </c>
      <c r="B56" s="25">
        <f>B50</f>
        <v>12500</v>
      </c>
      <c r="C56" s="4"/>
      <c r="D56" s="26">
        <f>F51</f>
        <v>0</v>
      </c>
      <c r="E56" s="33">
        <v>5.7</v>
      </c>
      <c r="F56" s="34">
        <f>E56*(D56/1000)</f>
        <v>0</v>
      </c>
      <c r="G56" s="23"/>
      <c r="H56" s="1"/>
      <c r="I56" s="1"/>
      <c r="J56" s="23"/>
    </row>
    <row r="57" spans="1:10" x14ac:dyDescent="0.25">
      <c r="A57" s="19"/>
      <c r="B57" s="23" t="s">
        <v>17</v>
      </c>
      <c r="C57" s="7">
        <f>SUM(C55:C56)</f>
        <v>0</v>
      </c>
      <c r="D57" s="27">
        <f>SUM(D55:D56)</f>
        <v>0</v>
      </c>
      <c r="E57" s="1"/>
      <c r="F57" s="31">
        <f>SUM(F55:F56)</f>
        <v>0</v>
      </c>
      <c r="G57" s="23"/>
      <c r="H57" s="23"/>
      <c r="I57" s="23"/>
      <c r="J57" s="23"/>
    </row>
    <row r="58" spans="1:10" x14ac:dyDescent="0.25">
      <c r="A58" s="19"/>
      <c r="B58" s="23"/>
      <c r="C58" s="35"/>
      <c r="D58" s="27"/>
      <c r="E58" s="1"/>
      <c r="F58" s="30"/>
      <c r="G58" s="23"/>
      <c r="H58" s="23"/>
      <c r="I58" s="23"/>
      <c r="J58" s="23"/>
    </row>
    <row r="59" spans="1:10" ht="15.75" x14ac:dyDescent="0.25">
      <c r="A59" s="21" t="s">
        <v>23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6" t="s">
        <v>11</v>
      </c>
      <c r="F60" s="6" t="s">
        <v>13</v>
      </c>
      <c r="G60" s="1"/>
      <c r="H60" s="1"/>
      <c r="I60" s="1"/>
      <c r="J60" s="1"/>
    </row>
    <row r="61" spans="1:10" x14ac:dyDescent="0.25">
      <c r="A61" s="1"/>
      <c r="B61" s="5" t="s">
        <v>14</v>
      </c>
      <c r="C61" s="22" t="s">
        <v>15</v>
      </c>
      <c r="D61" s="22" t="s">
        <v>16</v>
      </c>
      <c r="E61" s="22">
        <f>B62</f>
        <v>25000</v>
      </c>
      <c r="F61" s="22">
        <f>B63</f>
        <v>25000</v>
      </c>
      <c r="G61" s="5" t="s">
        <v>17</v>
      </c>
      <c r="H61" s="1"/>
      <c r="I61" s="1"/>
      <c r="J61" s="1"/>
    </row>
    <row r="62" spans="1:10" x14ac:dyDescent="0.25">
      <c r="A62" s="19" t="s">
        <v>11</v>
      </c>
      <c r="B62" s="23">
        <v>25000</v>
      </c>
      <c r="C62" s="24">
        <v>7</v>
      </c>
      <c r="D62" s="24">
        <v>76300</v>
      </c>
      <c r="E62" s="24">
        <f>D62</f>
        <v>76300</v>
      </c>
      <c r="F62" s="24">
        <f>D62-E62</f>
        <v>0</v>
      </c>
      <c r="G62" s="24">
        <f>SUM(E62:F62)</f>
        <v>76300</v>
      </c>
      <c r="H62" s="1"/>
      <c r="I62" s="1"/>
      <c r="J62" s="1"/>
    </row>
    <row r="63" spans="1:10" x14ac:dyDescent="0.25">
      <c r="A63" s="19" t="s">
        <v>13</v>
      </c>
      <c r="B63" s="25">
        <v>25000</v>
      </c>
      <c r="C63" s="26">
        <v>29</v>
      </c>
      <c r="D63" s="26">
        <v>3426100</v>
      </c>
      <c r="E63" s="26">
        <f>$C63*E$61</f>
        <v>725000</v>
      </c>
      <c r="F63" s="26">
        <f>D63-E63</f>
        <v>2701100</v>
      </c>
      <c r="G63" s="26">
        <f>SUM(E63:F63)</f>
        <v>3426100</v>
      </c>
      <c r="H63" s="1"/>
      <c r="I63" s="1"/>
      <c r="J63" s="1"/>
    </row>
    <row r="64" spans="1:10" x14ac:dyDescent="0.25">
      <c r="A64" s="19"/>
      <c r="B64" s="23"/>
      <c r="C64" s="27">
        <f>SUM(C62:C63)</f>
        <v>36</v>
      </c>
      <c r="D64" s="27">
        <f>SUM(D62:D63)</f>
        <v>3502400</v>
      </c>
      <c r="E64" s="27">
        <f>SUM(E62:E63)</f>
        <v>801300</v>
      </c>
      <c r="F64" s="27">
        <f>SUM(F62:F63)</f>
        <v>2701100</v>
      </c>
      <c r="G64" s="27">
        <f>SUM(G62:G63)</f>
        <v>3502400</v>
      </c>
      <c r="H64" s="1"/>
      <c r="I64" s="1"/>
      <c r="J64" s="1"/>
    </row>
    <row r="65" spans="1:10" x14ac:dyDescent="0.25">
      <c r="A65" s="19"/>
      <c r="B65" s="23"/>
      <c r="C65" s="1"/>
      <c r="D65" s="23"/>
      <c r="E65" s="23"/>
      <c r="F65" s="23"/>
      <c r="G65" s="23"/>
      <c r="H65" s="23"/>
      <c r="I65" s="1"/>
      <c r="J65" s="1"/>
    </row>
    <row r="66" spans="1:10" x14ac:dyDescent="0.25">
      <c r="A66" s="28" t="s">
        <v>18</v>
      </c>
      <c r="B66" s="28"/>
      <c r="C66" s="1"/>
      <c r="D66" s="23"/>
      <c r="E66" s="23"/>
      <c r="F66" s="23"/>
      <c r="G66" s="23"/>
      <c r="H66" s="23"/>
      <c r="I66" s="1"/>
      <c r="J66" s="1"/>
    </row>
    <row r="67" spans="1:10" x14ac:dyDescent="0.25">
      <c r="A67" s="19"/>
      <c r="B67" s="5"/>
      <c r="C67" s="22" t="s">
        <v>15</v>
      </c>
      <c r="D67" s="5" t="s">
        <v>16</v>
      </c>
      <c r="E67" s="22" t="s">
        <v>19</v>
      </c>
      <c r="F67" s="22" t="s">
        <v>20</v>
      </c>
      <c r="G67" s="23"/>
      <c r="H67" s="23"/>
      <c r="I67" s="1"/>
      <c r="J67" s="1"/>
    </row>
    <row r="68" spans="1:10" x14ac:dyDescent="0.25">
      <c r="A68" s="19" t="s">
        <v>11</v>
      </c>
      <c r="B68" s="23">
        <f>B62</f>
        <v>25000</v>
      </c>
      <c r="C68" s="29">
        <f>C64</f>
        <v>36</v>
      </c>
      <c r="D68" s="24">
        <f>E64</f>
        <v>801300</v>
      </c>
      <c r="E68" s="30">
        <v>171.2</v>
      </c>
      <c r="F68" s="31">
        <f>E68*C68</f>
        <v>6163.2</v>
      </c>
      <c r="G68" s="23"/>
      <c r="H68" s="1"/>
      <c r="I68" s="1"/>
      <c r="J68" s="1"/>
    </row>
    <row r="69" spans="1:10" x14ac:dyDescent="0.25">
      <c r="A69" s="19" t="s">
        <v>13</v>
      </c>
      <c r="B69" s="25">
        <f>B63</f>
        <v>25000</v>
      </c>
      <c r="C69" s="4"/>
      <c r="D69" s="26">
        <f>F64</f>
        <v>2701100</v>
      </c>
      <c r="E69" s="33">
        <v>5.7</v>
      </c>
      <c r="F69" s="34">
        <f>E69*(D69/1000)</f>
        <v>15396.27</v>
      </c>
      <c r="G69" s="23"/>
      <c r="H69" s="1"/>
      <c r="I69" s="1"/>
      <c r="J69" s="1"/>
    </row>
    <row r="70" spans="1:10" x14ac:dyDescent="0.25">
      <c r="A70" s="19"/>
      <c r="B70" s="23" t="s">
        <v>17</v>
      </c>
      <c r="C70" s="7">
        <f>SUM(C68:C69)</f>
        <v>36</v>
      </c>
      <c r="D70" s="27">
        <f>SUM(D68:D69)</f>
        <v>3502400</v>
      </c>
      <c r="E70" s="1"/>
      <c r="F70" s="31">
        <f>SUM(F68:F69)</f>
        <v>21559.47</v>
      </c>
      <c r="G70" s="23"/>
      <c r="H70" s="23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21" t="s">
        <v>29</v>
      </c>
      <c r="B72" s="1"/>
      <c r="C72" s="1"/>
      <c r="D72" s="1"/>
      <c r="E72" s="1"/>
      <c r="F72" s="27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6" t="s">
        <v>11</v>
      </c>
      <c r="F73" s="6" t="s">
        <v>13</v>
      </c>
      <c r="G73" s="1"/>
      <c r="H73" s="1"/>
      <c r="I73" s="1"/>
      <c r="J73" s="1"/>
    </row>
    <row r="74" spans="1:10" x14ac:dyDescent="0.25">
      <c r="A74" s="1"/>
      <c r="B74" s="5" t="s">
        <v>14</v>
      </c>
      <c r="C74" s="22" t="s">
        <v>15</v>
      </c>
      <c r="D74" s="22" t="s">
        <v>16</v>
      </c>
      <c r="E74" s="22">
        <f>B75</f>
        <v>300000</v>
      </c>
      <c r="F74" s="22">
        <f>B76</f>
        <v>300000</v>
      </c>
      <c r="G74" s="5" t="s">
        <v>17</v>
      </c>
      <c r="H74" s="1"/>
      <c r="I74" s="1"/>
      <c r="J74" s="1"/>
    </row>
    <row r="75" spans="1:10" x14ac:dyDescent="0.25">
      <c r="A75" s="19" t="s">
        <v>11</v>
      </c>
      <c r="B75" s="23">
        <v>300000</v>
      </c>
      <c r="C75" s="24">
        <v>0</v>
      </c>
      <c r="D75" s="24">
        <v>0</v>
      </c>
      <c r="E75" s="24">
        <f>D75</f>
        <v>0</v>
      </c>
      <c r="F75" s="24">
        <f>D75-E75</f>
        <v>0</v>
      </c>
      <c r="G75" s="24">
        <f>SUM(E75:F75)</f>
        <v>0</v>
      </c>
      <c r="H75" s="1"/>
      <c r="I75" s="1"/>
      <c r="J75" s="1"/>
    </row>
    <row r="76" spans="1:10" x14ac:dyDescent="0.25">
      <c r="A76" s="19" t="s">
        <v>13</v>
      </c>
      <c r="B76" s="25">
        <v>300000</v>
      </c>
      <c r="C76" s="26">
        <v>12</v>
      </c>
      <c r="D76" s="26">
        <v>8404400</v>
      </c>
      <c r="E76" s="26">
        <f>$C76*E74</f>
        <v>3600000</v>
      </c>
      <c r="F76" s="26">
        <f>D76-E76</f>
        <v>4804400</v>
      </c>
      <c r="G76" s="26">
        <f>SUM(E76:F76)</f>
        <v>8404400</v>
      </c>
      <c r="H76" s="1"/>
      <c r="I76" s="1"/>
      <c r="J76" s="1"/>
    </row>
    <row r="77" spans="1:10" x14ac:dyDescent="0.25">
      <c r="A77" s="19"/>
      <c r="B77" s="23"/>
      <c r="C77" s="27">
        <f>SUM(C75:C76)</f>
        <v>12</v>
      </c>
      <c r="D77" s="27">
        <f>SUM(D75:D76)</f>
        <v>8404400</v>
      </c>
      <c r="E77" s="27">
        <f>SUM(E75:E76)</f>
        <v>3600000</v>
      </c>
      <c r="F77" s="27">
        <f>SUM(F75:F76)</f>
        <v>4804400</v>
      </c>
      <c r="G77" s="27">
        <f>SUM(G75:G76)</f>
        <v>8404400</v>
      </c>
      <c r="H77" s="1"/>
      <c r="I77" s="1"/>
      <c r="J77" s="1"/>
    </row>
    <row r="78" spans="1:10" x14ac:dyDescent="0.25">
      <c r="A78" s="19"/>
      <c r="B78" s="23"/>
      <c r="C78" s="1"/>
      <c r="D78" s="23"/>
      <c r="E78" s="23"/>
      <c r="F78" s="23"/>
      <c r="G78" s="23"/>
      <c r="H78" s="1"/>
      <c r="I78" s="1"/>
      <c r="J78" s="1"/>
    </row>
    <row r="79" spans="1:10" x14ac:dyDescent="0.25">
      <c r="A79" s="28" t="s">
        <v>18</v>
      </c>
      <c r="B79" s="28"/>
      <c r="C79" s="1"/>
      <c r="D79" s="23"/>
      <c r="E79" s="23"/>
      <c r="F79" s="23"/>
      <c r="G79" s="23"/>
      <c r="H79" s="1"/>
      <c r="I79" s="1"/>
      <c r="J79" s="1"/>
    </row>
    <row r="80" spans="1:10" x14ac:dyDescent="0.25">
      <c r="A80" s="19"/>
      <c r="B80" s="5"/>
      <c r="C80" s="22" t="s">
        <v>15</v>
      </c>
      <c r="D80" s="5" t="s">
        <v>16</v>
      </c>
      <c r="E80" s="22" t="s">
        <v>19</v>
      </c>
      <c r="F80" s="22" t="s">
        <v>20</v>
      </c>
      <c r="G80" s="23"/>
      <c r="H80" s="1"/>
      <c r="I80" s="1"/>
      <c r="J80" s="1"/>
    </row>
    <row r="81" spans="1:10" x14ac:dyDescent="0.25">
      <c r="A81" s="19" t="s">
        <v>11</v>
      </c>
      <c r="B81" s="23">
        <f>B75</f>
        <v>300000</v>
      </c>
      <c r="C81" s="29">
        <f>C77</f>
        <v>12</v>
      </c>
      <c r="D81" s="24">
        <f>E77</f>
        <v>3600000</v>
      </c>
      <c r="E81" s="30">
        <v>1738.7</v>
      </c>
      <c r="F81" s="31">
        <f>E81*C81</f>
        <v>20864.400000000001</v>
      </c>
      <c r="G81" s="23"/>
      <c r="H81" s="1"/>
      <c r="I81" s="1"/>
      <c r="J81" s="1"/>
    </row>
    <row r="82" spans="1:10" x14ac:dyDescent="0.25">
      <c r="A82" s="19" t="s">
        <v>13</v>
      </c>
      <c r="B82" s="25">
        <f>B76</f>
        <v>300000</v>
      </c>
      <c r="C82" s="4"/>
      <c r="D82" s="26">
        <f>F77</f>
        <v>4804400</v>
      </c>
      <c r="E82" s="33">
        <v>5.7</v>
      </c>
      <c r="F82" s="34">
        <f>E82*(D82/1000)</f>
        <v>27385.079999999998</v>
      </c>
      <c r="G82" s="23"/>
      <c r="H82" s="1"/>
      <c r="I82" s="1"/>
      <c r="J82" s="1"/>
    </row>
    <row r="83" spans="1:10" x14ac:dyDescent="0.25">
      <c r="A83" s="19"/>
      <c r="B83" s="23" t="s">
        <v>17</v>
      </c>
      <c r="C83" s="7">
        <f>SUM(C81:C82)</f>
        <v>12</v>
      </c>
      <c r="D83" s="27">
        <f>SUM(D81:D82)</f>
        <v>8404400</v>
      </c>
      <c r="E83" s="1"/>
      <c r="F83" s="31">
        <f>SUM(F81:F82)</f>
        <v>48249.479999999996</v>
      </c>
      <c r="G83" s="23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</sheetData>
  <mergeCells count="2">
    <mergeCell ref="A1:I1"/>
    <mergeCell ref="A2:I2"/>
  </mergeCells>
  <pageMargins left="0.7" right="0.7" top="0.75" bottom="0.75" header="0.3" footer="0.3"/>
  <pageSetup scale="80" orientation="portrait" r:id="rId1"/>
  <rowBreaks count="1" manualBreakCount="1">
    <brk id="58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ExBA</vt:lpstr>
      <vt:lpstr>ExBA!Print_Area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Lee Mudd</cp:lastModifiedBy>
  <cp:lastPrinted>2022-09-21T13:48:16Z</cp:lastPrinted>
  <dcterms:created xsi:type="dcterms:W3CDTF">2022-06-06T18:31:42Z</dcterms:created>
  <dcterms:modified xsi:type="dcterms:W3CDTF">2022-11-02T15:07:29Z</dcterms:modified>
</cp:coreProperties>
</file>