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Discovery\AG-KIUC\1_4\"/>
    </mc:Choice>
  </mc:AlternateContent>
  <xr:revisionPtr revIDLastSave="0" documentId="13_ncr:1_{CBCED9AF-1892-46FF-A51E-EFB8E22FC69A}" xr6:coauthVersionLast="47" xr6:coauthVersionMax="47" xr10:uidLastSave="{00000000-0000-0000-0000-000000000000}"/>
  <bookViews>
    <workbookView xWindow="-120" yWindow="-120" windowWidth="29040" windowHeight="17640" tabRatio="813" xr2:uid="{00000000-000D-0000-FFFF-FFFF00000000}"/>
  </bookViews>
  <sheets>
    <sheet name="Rockport Deferral Reg Asset" sheetId="13" r:id="rId1"/>
  </sheets>
  <externalReferences>
    <externalReference r:id="rId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Deferral Reg Asset'!$A$2:$L$134</definedName>
    <definedName name="_xlnm.Print_Titles" localSheetId="0">'Rockport Deferral Reg Asset'!$2:$9</definedName>
    <definedName name="tim" localSheetId="0">#REF!</definedName>
    <definedName name="tim">#REF!</definedName>
    <definedName name="WV_List">'[1]Property Tax'!$B$4</definedName>
    <definedName name="Z_0BD4BC22_E7A2_4140_8384_5A5B3339DEED_.wvu.PrintArea" localSheetId="0" hidden="1">'Rockport Deferral Reg Asset'!$A$2:$L$134</definedName>
    <definedName name="Z_0BD4BC22_E7A2_4140_8384_5A5B3339DEED_.wvu.PrintTitles" localSheetId="0" hidden="1">'Rockport Deferral Reg Asset'!$2:$9</definedName>
    <definedName name="Z_4EF176FC_448F_4BD8_8859_C810312E84E7_.wvu.PrintArea" localSheetId="0" hidden="1">'Rockport Deferral Reg Asset'!$A$2:$L$134</definedName>
    <definedName name="Z_4EF176FC_448F_4BD8_8859_C810312E84E7_.wvu.PrintTitles" localSheetId="0" hidden="1">'Rockport Deferral Reg Asset'!$2:$9</definedName>
    <definedName name="Z_4EF176FC_448F_4BD8_8859_C810312E84E7_.wvu.Rows" localSheetId="0" hidden="1">'Rockport Deferral Reg Asset'!$81:$132</definedName>
    <definedName name="Z_567BA860_460A_4CE0_A629_0EA7372574F1_.wvu.PrintArea" localSheetId="0" hidden="1">'Rockport Deferral Reg Asset'!$A$2:$L$134</definedName>
    <definedName name="Z_567BA860_460A_4CE0_A629_0EA7372574F1_.wvu.PrintTitles" localSheetId="0" hidden="1">'Rockport Deferral Reg Asset'!$2:$9</definedName>
    <definedName name="Z_567BA860_460A_4CE0_A629_0EA7372574F1_.wvu.Rows" localSheetId="0" hidden="1">'Rockport Deferral Reg Asset'!$81:$132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3" i="13" l="1"/>
  <c r="C48" i="13" l="1"/>
  <c r="C35" i="13"/>
  <c r="C11" i="13"/>
  <c r="E11" i="13" s="1"/>
  <c r="G11" i="13" l="1"/>
  <c r="F11" i="13"/>
  <c r="E35" i="13"/>
  <c r="C49" i="13"/>
  <c r="E48" i="13" l="1"/>
  <c r="D2" i="13"/>
  <c r="T6" i="13"/>
  <c r="T5" i="13"/>
  <c r="P6" i="13"/>
  <c r="J12" i="13" s="1"/>
  <c r="P5" i="13"/>
  <c r="G48" i="13" l="1"/>
  <c r="C12" i="13"/>
  <c r="C50" i="13"/>
  <c r="C51" i="13" s="1"/>
  <c r="C52" i="13" s="1"/>
  <c r="G35" i="13"/>
  <c r="C36" i="13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E46" i="13" s="1"/>
  <c r="G46" i="13" s="1"/>
  <c r="C23" i="13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E34" i="13" s="1"/>
  <c r="G34" i="13" s="1"/>
  <c r="I10" i="13"/>
  <c r="D4" i="13"/>
  <c r="D3" i="13"/>
  <c r="E51" i="13" l="1"/>
  <c r="G51" i="13" s="1"/>
  <c r="D82" i="13"/>
  <c r="E82" i="13" s="1"/>
  <c r="D72" i="13"/>
  <c r="E29" i="13"/>
  <c r="G29" i="13" s="1"/>
  <c r="E23" i="13"/>
  <c r="G23" i="13" s="1"/>
  <c r="E31" i="13"/>
  <c r="G31" i="13" s="1"/>
  <c r="E25" i="13"/>
  <c r="G25" i="13" s="1"/>
  <c r="E33" i="13"/>
  <c r="G33" i="13" s="1"/>
  <c r="E27" i="13"/>
  <c r="G27" i="13" s="1"/>
  <c r="E49" i="13"/>
  <c r="G49" i="13" s="1"/>
  <c r="E37" i="13"/>
  <c r="G37" i="13" s="1"/>
  <c r="E39" i="13"/>
  <c r="G39" i="13" s="1"/>
  <c r="E41" i="13"/>
  <c r="G41" i="13" s="1"/>
  <c r="E43" i="13"/>
  <c r="G43" i="13" s="1"/>
  <c r="E45" i="13"/>
  <c r="G45" i="13" s="1"/>
  <c r="C53" i="13"/>
  <c r="E52" i="13"/>
  <c r="G52" i="13" s="1"/>
  <c r="D132" i="13"/>
  <c r="E132" i="13" s="1"/>
  <c r="D128" i="13"/>
  <c r="E128" i="13" s="1"/>
  <c r="D124" i="13"/>
  <c r="E124" i="13" s="1"/>
  <c r="D120" i="13"/>
  <c r="E120" i="13" s="1"/>
  <c r="D116" i="13"/>
  <c r="E116" i="13" s="1"/>
  <c r="D112" i="13"/>
  <c r="E112" i="13" s="1"/>
  <c r="D108" i="13"/>
  <c r="E108" i="13" s="1"/>
  <c r="D104" i="13"/>
  <c r="E104" i="13" s="1"/>
  <c r="D100" i="13"/>
  <c r="E100" i="13" s="1"/>
  <c r="D96" i="13"/>
  <c r="E96" i="13" s="1"/>
  <c r="D92" i="13"/>
  <c r="E92" i="13" s="1"/>
  <c r="D88" i="13"/>
  <c r="E88" i="13" s="1"/>
  <c r="D129" i="13"/>
  <c r="E129" i="13" s="1"/>
  <c r="D125" i="13"/>
  <c r="E125" i="13" s="1"/>
  <c r="D121" i="13"/>
  <c r="E121" i="13" s="1"/>
  <c r="D117" i="13"/>
  <c r="E117" i="13" s="1"/>
  <c r="D113" i="13"/>
  <c r="E113" i="13" s="1"/>
  <c r="D109" i="13"/>
  <c r="E109" i="13" s="1"/>
  <c r="D105" i="13"/>
  <c r="E105" i="13" s="1"/>
  <c r="D101" i="13"/>
  <c r="E101" i="13" s="1"/>
  <c r="D97" i="13"/>
  <c r="E97" i="13" s="1"/>
  <c r="D93" i="13"/>
  <c r="E93" i="13" s="1"/>
  <c r="D89" i="13"/>
  <c r="E89" i="13" s="1"/>
  <c r="D130" i="13"/>
  <c r="E130" i="13" s="1"/>
  <c r="D126" i="13"/>
  <c r="E126" i="13" s="1"/>
  <c r="D122" i="13"/>
  <c r="E122" i="13" s="1"/>
  <c r="D118" i="13"/>
  <c r="E118" i="13" s="1"/>
  <c r="D114" i="13"/>
  <c r="E114" i="13" s="1"/>
  <c r="D110" i="13"/>
  <c r="E110" i="13" s="1"/>
  <c r="D106" i="13"/>
  <c r="E106" i="13" s="1"/>
  <c r="D102" i="13"/>
  <c r="E102" i="13" s="1"/>
  <c r="D98" i="13"/>
  <c r="E98" i="13" s="1"/>
  <c r="D94" i="13"/>
  <c r="E94" i="13" s="1"/>
  <c r="D90" i="13"/>
  <c r="E90" i="13" s="1"/>
  <c r="D86" i="13"/>
  <c r="E86" i="13" s="1"/>
  <c r="D131" i="13"/>
  <c r="E131" i="13" s="1"/>
  <c r="D115" i="13"/>
  <c r="E115" i="13" s="1"/>
  <c r="D99" i="13"/>
  <c r="E99" i="13" s="1"/>
  <c r="D83" i="13"/>
  <c r="E83" i="13" s="1"/>
  <c r="D79" i="13"/>
  <c r="E79" i="13" s="1"/>
  <c r="D75" i="13"/>
  <c r="E75" i="13" s="1"/>
  <c r="D119" i="13"/>
  <c r="E119" i="13" s="1"/>
  <c r="D103" i="13"/>
  <c r="E103" i="13" s="1"/>
  <c r="D87" i="13"/>
  <c r="E87" i="13" s="1"/>
  <c r="D84" i="13"/>
  <c r="E84" i="13" s="1"/>
  <c r="D80" i="13"/>
  <c r="E80" i="13" s="1"/>
  <c r="D76" i="13"/>
  <c r="E76" i="13" s="1"/>
  <c r="D123" i="13"/>
  <c r="E123" i="13" s="1"/>
  <c r="D107" i="13"/>
  <c r="E107" i="13" s="1"/>
  <c r="D91" i="13"/>
  <c r="E91" i="13" s="1"/>
  <c r="D85" i="13"/>
  <c r="E85" i="13" s="1"/>
  <c r="D81" i="13"/>
  <c r="E81" i="13" s="1"/>
  <c r="D77" i="13"/>
  <c r="E77" i="13" s="1"/>
  <c r="D73" i="13"/>
  <c r="E73" i="13" s="1"/>
  <c r="D95" i="13"/>
  <c r="E95" i="13" s="1"/>
  <c r="D111" i="13"/>
  <c r="E111" i="13" s="1"/>
  <c r="D74" i="13"/>
  <c r="E74" i="13" s="1"/>
  <c r="D127" i="13"/>
  <c r="E127" i="13" s="1"/>
  <c r="D78" i="13"/>
  <c r="E78" i="13" s="1"/>
  <c r="H11" i="13"/>
  <c r="E24" i="13"/>
  <c r="G24" i="13" s="1"/>
  <c r="E26" i="13"/>
  <c r="G26" i="13" s="1"/>
  <c r="E28" i="13"/>
  <c r="G28" i="13" s="1"/>
  <c r="E30" i="13"/>
  <c r="G30" i="13" s="1"/>
  <c r="E32" i="13"/>
  <c r="G32" i="13" s="1"/>
  <c r="E50" i="13"/>
  <c r="G50" i="13" s="1"/>
  <c r="E36" i="13"/>
  <c r="G36" i="13" s="1"/>
  <c r="E38" i="13"/>
  <c r="G38" i="13" s="1"/>
  <c r="E40" i="13"/>
  <c r="G40" i="13" s="1"/>
  <c r="E42" i="13"/>
  <c r="G42" i="13" s="1"/>
  <c r="E44" i="13"/>
  <c r="G44" i="13" s="1"/>
  <c r="I11" i="13" l="1"/>
  <c r="L11" i="13"/>
  <c r="D133" i="13"/>
  <c r="E72" i="13"/>
  <c r="C54" i="13"/>
  <c r="E53" i="13"/>
  <c r="G53" i="13" s="1"/>
  <c r="E12" i="13"/>
  <c r="G12" i="13" s="1"/>
  <c r="C13" i="13"/>
  <c r="H12" i="13" l="1"/>
  <c r="F12" i="13"/>
  <c r="C55" i="13"/>
  <c r="E54" i="13"/>
  <c r="G54" i="13" s="1"/>
  <c r="E13" i="13"/>
  <c r="C14" i="13"/>
  <c r="G13" i="13" l="1"/>
  <c r="F13" i="13"/>
  <c r="E14" i="13"/>
  <c r="C15" i="13"/>
  <c r="C56" i="13"/>
  <c r="E55" i="13"/>
  <c r="G55" i="13" s="1"/>
  <c r="L12" i="13" l="1"/>
  <c r="I12" i="13"/>
  <c r="J13" i="13" s="1"/>
  <c r="F14" i="13"/>
  <c r="G14" i="13"/>
  <c r="H13" i="13"/>
  <c r="I13" i="13" s="1"/>
  <c r="J14" i="13" s="1"/>
  <c r="E15" i="13"/>
  <c r="G15" i="13" s="1"/>
  <c r="C16" i="13"/>
  <c r="C57" i="13"/>
  <c r="E56" i="13"/>
  <c r="G56" i="13" s="1"/>
  <c r="L13" i="13" l="1"/>
  <c r="F15" i="13"/>
  <c r="H14" i="13"/>
  <c r="I14" i="13" s="1"/>
  <c r="J15" i="13" s="1"/>
  <c r="C58" i="13"/>
  <c r="E57" i="13"/>
  <c r="G57" i="13" s="1"/>
  <c r="E16" i="13"/>
  <c r="G16" i="13" s="1"/>
  <c r="C17" i="13"/>
  <c r="L14" i="13" l="1"/>
  <c r="F16" i="13"/>
  <c r="H15" i="13"/>
  <c r="I15" i="13" s="1"/>
  <c r="J16" i="13" s="1"/>
  <c r="E17" i="13"/>
  <c r="G17" i="13" s="1"/>
  <c r="C18" i="13"/>
  <c r="C59" i="13"/>
  <c r="E58" i="13"/>
  <c r="G58" i="13" s="1"/>
  <c r="E59" i="13" l="1"/>
  <c r="G59" i="13" s="1"/>
  <c r="C60" i="13"/>
  <c r="L15" i="13"/>
  <c r="E18" i="13"/>
  <c r="C19" i="13"/>
  <c r="F17" i="13"/>
  <c r="H16" i="13"/>
  <c r="I16" i="13" s="1"/>
  <c r="J17" i="13" s="1"/>
  <c r="L16" i="13" l="1"/>
  <c r="C61" i="13"/>
  <c r="E60" i="13"/>
  <c r="G60" i="13" s="1"/>
  <c r="F18" i="13"/>
  <c r="G18" i="13"/>
  <c r="H17" i="13"/>
  <c r="I17" i="13" s="1"/>
  <c r="J18" i="13" s="1"/>
  <c r="C20" i="13"/>
  <c r="E19" i="13"/>
  <c r="G19" i="13" s="1"/>
  <c r="L17" i="13" l="1"/>
  <c r="L18" i="13" s="1"/>
  <c r="E61" i="13"/>
  <c r="G61" i="13" s="1"/>
  <c r="C62" i="13"/>
  <c r="H18" i="13"/>
  <c r="H19" i="13" s="1"/>
  <c r="F19" i="13"/>
  <c r="C21" i="13"/>
  <c r="E20" i="13"/>
  <c r="G20" i="13" s="1"/>
  <c r="I18" i="13" l="1"/>
  <c r="J19" i="13" s="1"/>
  <c r="E62" i="13"/>
  <c r="G62" i="13" s="1"/>
  <c r="C63" i="13"/>
  <c r="I19" i="13"/>
  <c r="J20" i="13" s="1"/>
  <c r="H20" i="13"/>
  <c r="F20" i="13"/>
  <c r="C22" i="13"/>
  <c r="E22" i="13" s="1"/>
  <c r="G22" i="13" s="1"/>
  <c r="E21" i="13"/>
  <c r="G21" i="13" s="1"/>
  <c r="L19" i="13" l="1"/>
  <c r="E63" i="13"/>
  <c r="G63" i="13" s="1"/>
  <c r="C64" i="13"/>
  <c r="I20" i="13"/>
  <c r="J21" i="13" s="1"/>
  <c r="H21" i="13"/>
  <c r="F21" i="13"/>
  <c r="I21" i="13" l="1"/>
  <c r="J22" i="13" s="1"/>
  <c r="L20" i="13"/>
  <c r="E64" i="13"/>
  <c r="C65" i="13"/>
  <c r="F22" i="13"/>
  <c r="H22" i="13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L21" i="13" l="1"/>
  <c r="H48" i="13"/>
  <c r="E65" i="13"/>
  <c r="G65" i="13" s="1"/>
  <c r="C66" i="13"/>
  <c r="H49" i="13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G64" i="13"/>
  <c r="I22" i="13"/>
  <c r="J23" i="13" s="1"/>
  <c r="F23" i="13"/>
  <c r="C67" i="13" l="1"/>
  <c r="E66" i="13"/>
  <c r="L22" i="13"/>
  <c r="I23" i="13"/>
  <c r="J24" i="13" s="1"/>
  <c r="F24" i="13"/>
  <c r="G66" i="13" l="1"/>
  <c r="L23" i="13"/>
  <c r="E67" i="13"/>
  <c r="G67" i="13" s="1"/>
  <c r="C68" i="13"/>
  <c r="E68" i="13" s="1"/>
  <c r="I24" i="13"/>
  <c r="J25" i="13" s="1"/>
  <c r="F25" i="13"/>
  <c r="L24" i="13" l="1"/>
  <c r="C69" i="13"/>
  <c r="H66" i="13"/>
  <c r="H67" i="13" s="1"/>
  <c r="I25" i="13"/>
  <c r="J26" i="13" s="1"/>
  <c r="F26" i="13"/>
  <c r="G68" i="13" l="1"/>
  <c r="H68" i="13" s="1"/>
  <c r="L25" i="13"/>
  <c r="C70" i="13"/>
  <c r="C71" i="13" s="1"/>
  <c r="E69" i="13"/>
  <c r="G69" i="13" s="1"/>
  <c r="I26" i="13"/>
  <c r="J27" i="13" s="1"/>
  <c r="F27" i="13"/>
  <c r="H69" i="13" l="1"/>
  <c r="E71" i="13"/>
  <c r="G71" i="13" s="1"/>
  <c r="E70" i="13"/>
  <c r="G70" i="13" s="1"/>
  <c r="G116" i="13"/>
  <c r="G111" i="13"/>
  <c r="G115" i="13"/>
  <c r="L26" i="13"/>
  <c r="I27" i="13"/>
  <c r="J28" i="13" s="1"/>
  <c r="F28" i="13"/>
  <c r="G132" i="13" l="1"/>
  <c r="G131" i="13"/>
  <c r="G89" i="13"/>
  <c r="G73" i="13"/>
  <c r="G100" i="13"/>
  <c r="G93" i="13"/>
  <c r="G109" i="13"/>
  <c r="G75" i="13"/>
  <c r="G90" i="13"/>
  <c r="G107" i="13"/>
  <c r="G123" i="13"/>
  <c r="G101" i="13"/>
  <c r="G99" i="13"/>
  <c r="G118" i="13"/>
  <c r="G98" i="13"/>
  <c r="G121" i="13"/>
  <c r="G128" i="13"/>
  <c r="G130" i="13"/>
  <c r="G82" i="13"/>
  <c r="G81" i="13"/>
  <c r="G76" i="13"/>
  <c r="G72" i="13"/>
  <c r="E133" i="13"/>
  <c r="G104" i="13"/>
  <c r="G91" i="13"/>
  <c r="G106" i="13"/>
  <c r="G94" i="13"/>
  <c r="G74" i="13"/>
  <c r="G117" i="13"/>
  <c r="G95" i="13"/>
  <c r="G83" i="13"/>
  <c r="G103" i="13"/>
  <c r="G78" i="13"/>
  <c r="G120" i="13"/>
  <c r="G119" i="13"/>
  <c r="G122" i="13"/>
  <c r="G87" i="13"/>
  <c r="G84" i="13"/>
  <c r="H70" i="13"/>
  <c r="H71" i="13" s="1"/>
  <c r="G92" i="13"/>
  <c r="G80" i="13"/>
  <c r="G105" i="13"/>
  <c r="G129" i="13"/>
  <c r="G113" i="13"/>
  <c r="G108" i="13"/>
  <c r="G102" i="13"/>
  <c r="L27" i="13"/>
  <c r="G110" i="13"/>
  <c r="G97" i="13"/>
  <c r="G86" i="13"/>
  <c r="G114" i="13"/>
  <c r="G112" i="13"/>
  <c r="G126" i="13"/>
  <c r="G96" i="13"/>
  <c r="G85" i="13"/>
  <c r="G125" i="13"/>
  <c r="G77" i="13"/>
  <c r="G127" i="13"/>
  <c r="G88" i="13"/>
  <c r="G79" i="13"/>
  <c r="G124" i="13"/>
  <c r="C133" i="13"/>
  <c r="I28" i="13"/>
  <c r="J29" i="13" s="1"/>
  <c r="F29" i="13"/>
  <c r="H72" i="13" l="1"/>
  <c r="G133" i="13"/>
  <c r="L28" i="13"/>
  <c r="H73" i="13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I29" i="13"/>
  <c r="J30" i="13" s="1"/>
  <c r="F30" i="13"/>
  <c r="L29" i="13" l="1"/>
  <c r="I30" i="13"/>
  <c r="J31" i="13" s="1"/>
  <c r="F31" i="13"/>
  <c r="L30" i="13" l="1"/>
  <c r="I31" i="13"/>
  <c r="J32" i="13" s="1"/>
  <c r="F32" i="13"/>
  <c r="L31" i="13" l="1"/>
  <c r="I32" i="13"/>
  <c r="J33" i="13" s="1"/>
  <c r="F33" i="13"/>
  <c r="L32" i="13" l="1"/>
  <c r="I33" i="13"/>
  <c r="J34" i="13" s="1"/>
  <c r="F34" i="13"/>
  <c r="L33" i="13" l="1"/>
  <c r="I34" i="13"/>
  <c r="J35" i="13" s="1"/>
  <c r="F35" i="13"/>
  <c r="L34" i="13" l="1"/>
  <c r="I35" i="13"/>
  <c r="J36" i="13" s="1"/>
  <c r="F36" i="13"/>
  <c r="L35" i="13" l="1"/>
  <c r="I36" i="13"/>
  <c r="J37" i="13" s="1"/>
  <c r="F37" i="13"/>
  <c r="L36" i="13" l="1"/>
  <c r="I37" i="13"/>
  <c r="J38" i="13" s="1"/>
  <c r="F38" i="13"/>
  <c r="L37" i="13" l="1"/>
  <c r="I38" i="13"/>
  <c r="J39" i="13" s="1"/>
  <c r="F39" i="13"/>
  <c r="L38" i="13" l="1"/>
  <c r="I39" i="13"/>
  <c r="J40" i="13" s="1"/>
  <c r="F40" i="13"/>
  <c r="L39" i="13" l="1"/>
  <c r="I40" i="13"/>
  <c r="J41" i="13" s="1"/>
  <c r="F41" i="13"/>
  <c r="L40" i="13" l="1"/>
  <c r="I41" i="13"/>
  <c r="J42" i="13" s="1"/>
  <c r="F42" i="13"/>
  <c r="L41" i="13" l="1"/>
  <c r="I42" i="13"/>
  <c r="J43" i="13" s="1"/>
  <c r="F43" i="13"/>
  <c r="L42" i="13" l="1"/>
  <c r="I43" i="13"/>
  <c r="J44" i="13" s="1"/>
  <c r="F44" i="13"/>
  <c r="L43" i="13" l="1"/>
  <c r="I44" i="13"/>
  <c r="J45" i="13" s="1"/>
  <c r="F45" i="13"/>
  <c r="L44" i="13" l="1"/>
  <c r="I45" i="13"/>
  <c r="J46" i="13" s="1"/>
  <c r="F46" i="13"/>
  <c r="F48" i="13" l="1"/>
  <c r="I48" i="13" s="1"/>
  <c r="J49" i="13" s="1"/>
  <c r="I46" i="13"/>
  <c r="L45" i="13"/>
  <c r="L46" i="13" s="1"/>
  <c r="J47" i="13" l="1"/>
  <c r="L47" i="13" s="1"/>
  <c r="J48" i="13"/>
  <c r="F49" i="13"/>
  <c r="L48" i="13" l="1"/>
  <c r="I49" i="13"/>
  <c r="J50" i="13" s="1"/>
  <c r="F50" i="13"/>
  <c r="L49" i="13" l="1"/>
  <c r="I50" i="13"/>
  <c r="J51" i="13" s="1"/>
  <c r="F51" i="13"/>
  <c r="L50" i="13" l="1"/>
  <c r="I51" i="13"/>
  <c r="J52" i="13" s="1"/>
  <c r="F52" i="13"/>
  <c r="L51" i="13" l="1"/>
  <c r="I52" i="13"/>
  <c r="J53" i="13" s="1"/>
  <c r="F53" i="13"/>
  <c r="L52" i="13" l="1"/>
  <c r="I53" i="13"/>
  <c r="J54" i="13" s="1"/>
  <c r="F54" i="13"/>
  <c r="L53" i="13" l="1"/>
  <c r="I54" i="13"/>
  <c r="J55" i="13" s="1"/>
  <c r="F55" i="13"/>
  <c r="L54" i="13" l="1"/>
  <c r="I55" i="13"/>
  <c r="J56" i="13" s="1"/>
  <c r="F56" i="13"/>
  <c r="L55" i="13" l="1"/>
  <c r="I56" i="13"/>
  <c r="J57" i="13" s="1"/>
  <c r="F57" i="13"/>
  <c r="L56" i="13" l="1"/>
  <c r="I57" i="13"/>
  <c r="J58" i="13" s="1"/>
  <c r="F58" i="13"/>
  <c r="L57" i="13" l="1"/>
  <c r="I58" i="13"/>
  <c r="J59" i="13" s="1"/>
  <c r="F59" i="13"/>
  <c r="L58" i="13" l="1"/>
  <c r="F60" i="13"/>
  <c r="I59" i="13"/>
  <c r="J60" i="13" s="1"/>
  <c r="L59" i="13" l="1"/>
  <c r="I60" i="13"/>
  <c r="J61" i="13" s="1"/>
  <c r="F61" i="13"/>
  <c r="L60" i="13" l="1"/>
  <c r="I61" i="13"/>
  <c r="J62" i="13" s="1"/>
  <c r="F62" i="13"/>
  <c r="L61" i="13" l="1"/>
  <c r="I62" i="13"/>
  <c r="J63" i="13" s="1"/>
  <c r="F63" i="13"/>
  <c r="L62" i="13" l="1"/>
  <c r="I63" i="13"/>
  <c r="J64" i="13" s="1"/>
  <c r="F64" i="13"/>
  <c r="L63" i="13" l="1"/>
  <c r="I64" i="13"/>
  <c r="J65" i="13" s="1"/>
  <c r="F65" i="13"/>
  <c r="L64" i="13" l="1"/>
  <c r="I65" i="13"/>
  <c r="J66" i="13" s="1"/>
  <c r="F66" i="13"/>
  <c r="L65" i="13" l="1"/>
  <c r="I66" i="13"/>
  <c r="J67" i="13" s="1"/>
  <c r="F67" i="13"/>
  <c r="L66" i="13" l="1"/>
  <c r="L67" i="13"/>
  <c r="I67" i="13"/>
  <c r="J68" i="13" s="1"/>
  <c r="F68" i="13"/>
  <c r="I68" i="13" l="1"/>
  <c r="J69" i="13" s="1"/>
  <c r="F69" i="13"/>
  <c r="L68" i="13" l="1"/>
  <c r="I69" i="13"/>
  <c r="J70" i="13" s="1"/>
  <c r="F70" i="13"/>
  <c r="L69" i="13" l="1"/>
  <c r="L70" i="13"/>
  <c r="I70" i="13"/>
  <c r="J71" i="13" s="1"/>
  <c r="F71" i="13"/>
  <c r="I71" i="13" s="1"/>
  <c r="L71" i="13" l="1"/>
  <c r="J133" i="13"/>
  <c r="K72" i="13" l="1"/>
  <c r="L72" i="13" l="1"/>
  <c r="K73" i="13" l="1"/>
  <c r="I72" i="13"/>
  <c r="L73" i="13"/>
  <c r="K74" i="13" l="1"/>
  <c r="I73" i="13"/>
  <c r="L74" i="13" l="1"/>
  <c r="I74" i="13" l="1"/>
  <c r="K75" i="13"/>
  <c r="L75" i="13" l="1"/>
  <c r="K76" i="13" l="1"/>
  <c r="I75" i="13"/>
  <c r="L76" i="13" l="1"/>
  <c r="K77" i="13" l="1"/>
  <c r="I76" i="13"/>
  <c r="L77" i="13" l="1"/>
  <c r="K78" i="13" l="1"/>
  <c r="I77" i="13"/>
  <c r="L78" i="13" l="1"/>
  <c r="I78" i="13" l="1"/>
  <c r="K79" i="13"/>
  <c r="L79" i="13" l="1"/>
  <c r="K80" i="13" l="1"/>
  <c r="I79" i="13"/>
  <c r="L80" i="13" l="1"/>
  <c r="K81" i="13" l="1"/>
  <c r="I80" i="13"/>
  <c r="L81" i="13" l="1"/>
  <c r="K82" i="13" l="1"/>
  <c r="I81" i="13"/>
  <c r="L82" i="13" l="1"/>
  <c r="K83" i="13" l="1"/>
  <c r="I82" i="13"/>
  <c r="L83" i="13" l="1"/>
  <c r="K84" i="13" l="1"/>
  <c r="I83" i="13"/>
  <c r="L84" i="13" l="1"/>
  <c r="K85" i="13" l="1"/>
  <c r="I84" i="13"/>
  <c r="L85" i="13" l="1"/>
  <c r="K86" i="13" l="1"/>
  <c r="L86" i="13" s="1"/>
  <c r="I86" i="13" s="1"/>
  <c r="I85" i="13"/>
  <c r="K87" i="13" l="1"/>
  <c r="L87" i="13" s="1"/>
  <c r="I87" i="13" l="1"/>
  <c r="K88" i="13"/>
  <c r="L88" i="13" l="1"/>
  <c r="I88" i="13" l="1"/>
  <c r="K89" i="13"/>
  <c r="L89" i="13" l="1"/>
  <c r="K90" i="13" l="1"/>
  <c r="I89" i="13"/>
  <c r="L90" i="13" l="1"/>
  <c r="K91" i="13" l="1"/>
  <c r="I90" i="13"/>
  <c r="L91" i="13" l="1"/>
  <c r="I91" i="13" l="1"/>
  <c r="K92" i="13"/>
  <c r="L92" i="13" l="1"/>
  <c r="K93" i="13" l="1"/>
  <c r="I92" i="13"/>
  <c r="L93" i="13" l="1"/>
  <c r="I93" i="13" l="1"/>
  <c r="K94" i="13"/>
  <c r="L94" i="13" l="1"/>
  <c r="I94" i="13" l="1"/>
  <c r="K95" i="13"/>
  <c r="L95" i="13" l="1"/>
  <c r="K96" i="13" l="1"/>
  <c r="I95" i="13"/>
  <c r="L96" i="13" l="1"/>
  <c r="K97" i="13" l="1"/>
  <c r="I96" i="13"/>
  <c r="L97" i="13" l="1"/>
  <c r="K98" i="13" l="1"/>
  <c r="I97" i="13"/>
  <c r="L98" i="13" l="1"/>
  <c r="K99" i="13" l="1"/>
  <c r="I98" i="13"/>
  <c r="L99" i="13" l="1"/>
  <c r="K100" i="13" l="1"/>
  <c r="I99" i="13"/>
  <c r="L100" i="13" l="1"/>
  <c r="K101" i="13" l="1"/>
  <c r="I100" i="13"/>
  <c r="L101" i="13" l="1"/>
  <c r="K102" i="13" l="1"/>
  <c r="I101" i="13"/>
  <c r="L102" i="13" l="1"/>
  <c r="I102" i="13" l="1"/>
  <c r="K103" i="13"/>
  <c r="L103" i="13" l="1"/>
  <c r="I103" i="13" l="1"/>
  <c r="K104" i="13"/>
  <c r="L104" i="13" l="1"/>
  <c r="K105" i="13" l="1"/>
  <c r="I104" i="13"/>
  <c r="L105" i="13" l="1"/>
  <c r="K106" i="13" l="1"/>
  <c r="I105" i="13"/>
  <c r="L106" i="13" l="1"/>
  <c r="I106" i="13" l="1"/>
  <c r="K107" i="13"/>
  <c r="L107" i="13" l="1"/>
  <c r="I107" i="13" l="1"/>
  <c r="K108" i="13"/>
  <c r="L108" i="13" l="1"/>
  <c r="K109" i="13" l="1"/>
  <c r="I108" i="13"/>
  <c r="L109" i="13" l="1"/>
  <c r="K110" i="13" l="1"/>
  <c r="I109" i="13"/>
  <c r="L110" i="13" l="1"/>
  <c r="I110" i="13" l="1"/>
  <c r="K111" i="13"/>
  <c r="L111" i="13" l="1"/>
  <c r="K112" i="13" l="1"/>
  <c r="I111" i="13"/>
  <c r="L112" i="13" l="1"/>
  <c r="K113" i="13" l="1"/>
  <c r="I112" i="13"/>
  <c r="L113" i="13" l="1"/>
  <c r="K114" i="13" l="1"/>
  <c r="I113" i="13"/>
  <c r="L114" i="13" l="1"/>
  <c r="I114" i="13" l="1"/>
  <c r="K115" i="13"/>
  <c r="L115" i="13" l="1"/>
  <c r="K116" i="13" l="1"/>
  <c r="I115" i="13"/>
  <c r="L116" i="13" l="1"/>
  <c r="K117" i="13" l="1"/>
  <c r="I116" i="13"/>
  <c r="L117" i="13" l="1"/>
  <c r="K118" i="13" l="1"/>
  <c r="I117" i="13"/>
  <c r="L118" i="13" l="1"/>
  <c r="K119" i="13" l="1"/>
  <c r="I118" i="13"/>
  <c r="L119" i="13" l="1"/>
  <c r="I119" i="13" l="1"/>
  <c r="K120" i="13"/>
  <c r="L120" i="13" l="1"/>
  <c r="K121" i="13" l="1"/>
  <c r="I120" i="13"/>
  <c r="L121" i="13" l="1"/>
  <c r="K122" i="13" l="1"/>
  <c r="I121" i="13"/>
  <c r="L122" i="13" l="1"/>
  <c r="I122" i="13" l="1"/>
  <c r="K123" i="13"/>
  <c r="L123" i="13" l="1"/>
  <c r="I123" i="13" l="1"/>
  <c r="K124" i="13"/>
  <c r="L124" i="13" l="1"/>
  <c r="K125" i="13" l="1"/>
  <c r="I124" i="13"/>
  <c r="L125" i="13" l="1"/>
  <c r="K126" i="13" l="1"/>
  <c r="I125" i="13"/>
  <c r="L126" i="13" l="1"/>
  <c r="I126" i="13" l="1"/>
  <c r="K127" i="13"/>
  <c r="L127" i="13" l="1"/>
  <c r="K128" i="13" l="1"/>
  <c r="I127" i="13"/>
  <c r="L128" i="13" l="1"/>
  <c r="K129" i="13" l="1"/>
  <c r="I128" i="13"/>
  <c r="L129" i="13" l="1"/>
  <c r="K130" i="13" l="1"/>
  <c r="I129" i="13"/>
  <c r="L130" i="13" l="1"/>
  <c r="K131" i="13" l="1"/>
  <c r="I130" i="13"/>
  <c r="L131" i="13" l="1"/>
  <c r="K132" i="13" l="1"/>
  <c r="L132" i="13" s="1"/>
  <c r="I131" i="13"/>
  <c r="I132" i="13" l="1"/>
</calcChain>
</file>

<file path=xl/sharedStrings.xml><?xml version="1.0" encoding="utf-8"?>
<sst xmlns="http://schemas.openxmlformats.org/spreadsheetml/2006/main" count="32" uniqueCount="26">
  <si>
    <t>Debt</t>
  </si>
  <si>
    <t>Equity</t>
  </si>
  <si>
    <t>Line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</si>
  <si>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</si>
  <si>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</si>
  <si>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</si>
  <si>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</si>
  <si>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</si>
  <si>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</si>
  <si>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</si>
  <si>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</si>
  <si>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</si>
  <si>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</si>
  <si>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</si>
  <si>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</si>
  <si>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</si>
  <si>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</si>
  <si>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</si>
  <si>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</si>
  <si>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Dec 1 - Dec 8, 2022</t>
  </si>
  <si>
    <t>Dec 9 - Dec 31, 2022</t>
  </si>
  <si>
    <t>Dec 1 - Dec 8, 2027</t>
  </si>
  <si>
    <t>Monthly WACC</t>
  </si>
  <si>
    <t>Jan 14 2021 - Current</t>
  </si>
  <si>
    <t>Jan 2018 - Jan 13 2021</t>
  </si>
  <si>
    <t>January  2021 Prorate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</si>
</sst>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3" fillId="24" borderId="8" applyNumberFormat="0" applyFon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</cellStyleXfs>
  <cellXfs count="27">
    <xf numFmtId="0" fontId="0" fillId="0" borderId="0" xfId="0"/>
    <xf numFmtId="0" fontId="1" fillId="25" borderId="0" xfId="407" applyFill="1"/>
    <xf numFmtId="0" fontId="23" fillId="25" borderId="0" xfId="407" applyFont="1" applyFill="1"/>
    <xf numFmtId="10" fontId="1" fillId="25" borderId="0" xfId="538" applyNumberFormat="1" applyFont="1" applyFill="1"/>
    <xf numFmtId="165" fontId="1" fillId="25" borderId="0" xfId="538" applyNumberFormat="1" applyFont="1" applyFill="1"/>
    <xf numFmtId="6" fontId="1" fillId="25" borderId="0" xfId="213" applyNumberFormat="1" applyFont="1" applyFill="1"/>
    <xf numFmtId="43" fontId="1" fillId="25" borderId="0" xfId="213" applyNumberFormat="1" applyFont="1" applyFill="1"/>
    <xf numFmtId="43" fontId="1" fillId="25" borderId="0" xfId="407" applyNumberFormat="1" applyFill="1" applyAlignment="1">
      <alignment horizontal="center"/>
    </xf>
    <xf numFmtId="164" fontId="1" fillId="25" borderId="0" xfId="407" applyNumberFormat="1" applyFill="1" applyAlignment="1">
      <alignment horizontal="center"/>
    </xf>
    <xf numFmtId="0" fontId="1" fillId="25" borderId="0" xfId="407" applyFill="1" applyAlignment="1">
      <alignment horizontal="center"/>
    </xf>
    <xf numFmtId="0" fontId="23" fillId="25" borderId="0" xfId="407" applyFont="1" applyFill="1" applyAlignment="1">
      <alignment horizontal="center"/>
    </xf>
    <xf numFmtId="165" fontId="1" fillId="25" borderId="0" xfId="538" applyNumberFormat="1" applyFont="1" applyFill="1" applyAlignment="1">
      <alignment horizontal="center"/>
    </xf>
    <xf numFmtId="0" fontId="1" fillId="25" borderId="0" xfId="407" applyFill="1" applyAlignment="1">
      <alignment horizontal="center" wrapText="1"/>
    </xf>
    <xf numFmtId="0" fontId="24" fillId="25" borderId="0" xfId="407" applyFont="1" applyFill="1" applyAlignment="1">
      <alignment horizontal="center" wrapText="1"/>
    </xf>
    <xf numFmtId="0" fontId="1" fillId="25" borderId="0" xfId="407" applyFill="1" applyBorder="1" applyAlignment="1">
      <alignment horizontal="center" wrapText="1"/>
    </xf>
    <xf numFmtId="166" fontId="1" fillId="25" borderId="0" xfId="407" applyNumberFormat="1" applyFill="1"/>
    <xf numFmtId="164" fontId="1" fillId="25" borderId="0" xfId="213" applyNumberFormat="1" applyFont="1" applyFill="1"/>
    <xf numFmtId="164" fontId="24" fillId="25" borderId="0" xfId="213" applyNumberFormat="1" applyFont="1" applyFill="1"/>
    <xf numFmtId="164" fontId="1" fillId="25" borderId="0" xfId="213" applyNumberFormat="1" applyFont="1" applyFill="1" applyBorder="1"/>
    <xf numFmtId="164" fontId="1" fillId="25" borderId="0" xfId="785" applyNumberFormat="1" applyFont="1" applyFill="1"/>
    <xf numFmtId="166" fontId="1" fillId="25" borderId="0" xfId="407" applyNumberFormat="1" applyFill="1" applyAlignment="1">
      <alignment horizontal="right"/>
    </xf>
    <xf numFmtId="0" fontId="29" fillId="25" borderId="0" xfId="407" applyFont="1" applyFill="1"/>
    <xf numFmtId="10" fontId="1" fillId="25" borderId="0" xfId="784" applyNumberFormat="1" applyFill="1"/>
    <xf numFmtId="165" fontId="1" fillId="25" borderId="0" xfId="784" applyNumberFormat="1" applyFill="1"/>
    <xf numFmtId="164" fontId="1" fillId="25" borderId="0" xfId="1" applyNumberFormat="1" applyFill="1"/>
    <xf numFmtId="164" fontId="1" fillId="25" borderId="0" xfId="407" applyNumberFormat="1" applyFill="1"/>
    <xf numFmtId="0" fontId="1" fillId="25" borderId="0" xfId="407" applyFill="1" applyBorder="1" applyAlignment="1">
      <alignment horizontal="center"/>
    </xf>
  </cellXfs>
  <cellStyles count="787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7" xr:uid="{00000000-0005-0000-0000-00001C000000}"/>
    <cellStyle name="Comma 10 2" xfId="58" xr:uid="{00000000-0005-0000-0000-00001D000000}"/>
    <cellStyle name="Comma 10 3" xfId="59" xr:uid="{00000000-0005-0000-0000-00001E000000}"/>
    <cellStyle name="Comma 10 3 2" xfId="60" xr:uid="{00000000-0005-0000-0000-00001F000000}"/>
    <cellStyle name="Comma 10 3 3" xfId="61" xr:uid="{00000000-0005-0000-0000-000020000000}"/>
    <cellStyle name="Comma 10 4" xfId="62" xr:uid="{00000000-0005-0000-0000-000021000000}"/>
    <cellStyle name="Comma 10 4 2" xfId="63" xr:uid="{00000000-0005-0000-0000-000022000000}"/>
    <cellStyle name="Comma 10 4 3" xfId="64" xr:uid="{00000000-0005-0000-0000-000023000000}"/>
    <cellStyle name="Comma 10 4 4" xfId="65" xr:uid="{00000000-0005-0000-0000-000024000000}"/>
    <cellStyle name="Comma 10 5" xfId="66" xr:uid="{00000000-0005-0000-0000-000025000000}"/>
    <cellStyle name="Comma 10 5 2" xfId="67" xr:uid="{00000000-0005-0000-0000-000026000000}"/>
    <cellStyle name="Comma 10 5 2 2" xfId="68" xr:uid="{00000000-0005-0000-0000-000027000000}"/>
    <cellStyle name="Comma 10 5 2 3" xfId="69" xr:uid="{00000000-0005-0000-0000-000028000000}"/>
    <cellStyle name="Comma 10 5 2 3 2" xfId="70" xr:uid="{00000000-0005-0000-0000-000029000000}"/>
    <cellStyle name="Comma 10 5 3" xfId="71" xr:uid="{00000000-0005-0000-0000-00002A000000}"/>
    <cellStyle name="Comma 10 6" xfId="72" xr:uid="{00000000-0005-0000-0000-00002B000000}"/>
    <cellStyle name="Comma 10 6 2" xfId="73" xr:uid="{00000000-0005-0000-0000-00002C000000}"/>
    <cellStyle name="Comma 10 6 3" xfId="74" xr:uid="{00000000-0005-0000-0000-00002D000000}"/>
    <cellStyle name="Comma 10 6 3 2" xfId="75" xr:uid="{00000000-0005-0000-0000-00002E000000}"/>
    <cellStyle name="Comma 10 7" xfId="76" xr:uid="{00000000-0005-0000-0000-00002F000000}"/>
    <cellStyle name="Comma 10 8" xfId="77" xr:uid="{00000000-0005-0000-0000-000030000000}"/>
    <cellStyle name="Comma 10 8 2" xfId="78" xr:uid="{00000000-0005-0000-0000-000031000000}"/>
    <cellStyle name="Comma 11" xfId="79" xr:uid="{00000000-0005-0000-0000-000032000000}"/>
    <cellStyle name="Comma 11 10" xfId="80" xr:uid="{00000000-0005-0000-0000-000033000000}"/>
    <cellStyle name="Comma 11 11" xfId="81" xr:uid="{00000000-0005-0000-0000-000034000000}"/>
    <cellStyle name="Comma 11 11 2" xfId="82" xr:uid="{00000000-0005-0000-0000-000035000000}"/>
    <cellStyle name="Comma 11 11 2 2" xfId="83" xr:uid="{00000000-0005-0000-0000-000036000000}"/>
    <cellStyle name="Comma 11 11 2 3" xfId="84" xr:uid="{00000000-0005-0000-0000-000037000000}"/>
    <cellStyle name="Comma 11 11 2 3 2" xfId="85" xr:uid="{00000000-0005-0000-0000-000038000000}"/>
    <cellStyle name="Comma 11 12" xfId="86" xr:uid="{00000000-0005-0000-0000-000039000000}"/>
    <cellStyle name="Comma 11 13" xfId="87" xr:uid="{00000000-0005-0000-0000-00003A000000}"/>
    <cellStyle name="Comma 11 13 2" xfId="88" xr:uid="{00000000-0005-0000-0000-00003B000000}"/>
    <cellStyle name="Comma 11 13 2 2" xfId="89" xr:uid="{00000000-0005-0000-0000-00003C000000}"/>
    <cellStyle name="Comma 11 13 2 3" xfId="90" xr:uid="{00000000-0005-0000-0000-00003D000000}"/>
    <cellStyle name="Comma 11 13 2 3 2" xfId="91" xr:uid="{00000000-0005-0000-0000-00003E000000}"/>
    <cellStyle name="Comma 11 2" xfId="92" xr:uid="{00000000-0005-0000-0000-00003F000000}"/>
    <cellStyle name="Comma 11 3" xfId="93" xr:uid="{00000000-0005-0000-0000-000040000000}"/>
    <cellStyle name="Comma 11 4" xfId="94" xr:uid="{00000000-0005-0000-0000-000041000000}"/>
    <cellStyle name="Comma 11 5" xfId="95" xr:uid="{00000000-0005-0000-0000-000042000000}"/>
    <cellStyle name="Comma 11 6" xfId="96" xr:uid="{00000000-0005-0000-0000-000043000000}"/>
    <cellStyle name="Comma 11 7" xfId="97" xr:uid="{00000000-0005-0000-0000-000044000000}"/>
    <cellStyle name="Comma 11 7 2" xfId="98" xr:uid="{00000000-0005-0000-0000-000045000000}"/>
    <cellStyle name="Comma 11 7 2 2" xfId="99" xr:uid="{00000000-0005-0000-0000-000046000000}"/>
    <cellStyle name="Comma 11 7 2 3" xfId="100" xr:uid="{00000000-0005-0000-0000-000047000000}"/>
    <cellStyle name="Comma 11 8" xfId="101" xr:uid="{00000000-0005-0000-0000-000048000000}"/>
    <cellStyle name="Comma 11 9" xfId="102" xr:uid="{00000000-0005-0000-0000-000049000000}"/>
    <cellStyle name="Comma 12" xfId="103" xr:uid="{00000000-0005-0000-0000-00004A000000}"/>
    <cellStyle name="Comma 12 10" xfId="104" xr:uid="{00000000-0005-0000-0000-00004B000000}"/>
    <cellStyle name="Comma 12 10 2" xfId="105" xr:uid="{00000000-0005-0000-0000-00004C000000}"/>
    <cellStyle name="Comma 12 10 2 2" xfId="106" xr:uid="{00000000-0005-0000-0000-00004D000000}"/>
    <cellStyle name="Comma 12 10 2 3" xfId="107" xr:uid="{00000000-0005-0000-0000-00004E000000}"/>
    <cellStyle name="Comma 12 10 2 3 2" xfId="108" xr:uid="{00000000-0005-0000-0000-00004F000000}"/>
    <cellStyle name="Comma 12 11" xfId="109" xr:uid="{00000000-0005-0000-0000-000050000000}"/>
    <cellStyle name="Comma 12 12" xfId="110" xr:uid="{00000000-0005-0000-0000-000051000000}"/>
    <cellStyle name="Comma 12 12 2" xfId="111" xr:uid="{00000000-0005-0000-0000-000052000000}"/>
    <cellStyle name="Comma 12 12 2 2" xfId="112" xr:uid="{00000000-0005-0000-0000-000053000000}"/>
    <cellStyle name="Comma 12 12 2 3" xfId="113" xr:uid="{00000000-0005-0000-0000-000054000000}"/>
    <cellStyle name="Comma 12 12 2 3 2" xfId="114" xr:uid="{00000000-0005-0000-0000-000055000000}"/>
    <cellStyle name="Comma 12 2" xfId="115" xr:uid="{00000000-0005-0000-0000-000056000000}"/>
    <cellStyle name="Comma 12 3" xfId="116" xr:uid="{00000000-0005-0000-0000-000057000000}"/>
    <cellStyle name="Comma 12 4" xfId="117" xr:uid="{00000000-0005-0000-0000-000058000000}"/>
    <cellStyle name="Comma 12 5" xfId="118" xr:uid="{00000000-0005-0000-0000-000059000000}"/>
    <cellStyle name="Comma 12 6" xfId="119" xr:uid="{00000000-0005-0000-0000-00005A000000}"/>
    <cellStyle name="Comma 12 6 2" xfId="120" xr:uid="{00000000-0005-0000-0000-00005B000000}"/>
    <cellStyle name="Comma 12 6 2 2" xfId="121" xr:uid="{00000000-0005-0000-0000-00005C000000}"/>
    <cellStyle name="Comma 12 6 2 3" xfId="122" xr:uid="{00000000-0005-0000-0000-00005D000000}"/>
    <cellStyle name="Comma 12 7" xfId="123" xr:uid="{00000000-0005-0000-0000-00005E000000}"/>
    <cellStyle name="Comma 12 8" xfId="124" xr:uid="{00000000-0005-0000-0000-00005F000000}"/>
    <cellStyle name="Comma 12 9" xfId="125" xr:uid="{00000000-0005-0000-0000-000060000000}"/>
    <cellStyle name="Comma 13" xfId="126" xr:uid="{00000000-0005-0000-0000-000061000000}"/>
    <cellStyle name="Comma 13 2" xfId="127" xr:uid="{00000000-0005-0000-0000-000062000000}"/>
    <cellStyle name="Comma 13 3" xfId="128" xr:uid="{00000000-0005-0000-0000-000063000000}"/>
    <cellStyle name="Comma 13 4" xfId="129" xr:uid="{00000000-0005-0000-0000-000064000000}"/>
    <cellStyle name="Comma 13 5" xfId="130" xr:uid="{00000000-0005-0000-0000-000065000000}"/>
    <cellStyle name="Comma 13 6" xfId="131" xr:uid="{00000000-0005-0000-0000-000066000000}"/>
    <cellStyle name="Comma 14" xfId="132" xr:uid="{00000000-0005-0000-0000-000067000000}"/>
    <cellStyle name="Comma 14 2" xfId="133" xr:uid="{00000000-0005-0000-0000-000068000000}"/>
    <cellStyle name="Comma 14 3" xfId="134" xr:uid="{00000000-0005-0000-0000-000069000000}"/>
    <cellStyle name="Comma 14 4" xfId="135" xr:uid="{00000000-0005-0000-0000-00006A000000}"/>
    <cellStyle name="Comma 14 5" xfId="136" xr:uid="{00000000-0005-0000-0000-00006B000000}"/>
    <cellStyle name="Comma 15" xfId="137" xr:uid="{00000000-0005-0000-0000-00006C000000}"/>
    <cellStyle name="Comma 15 2" xfId="138" xr:uid="{00000000-0005-0000-0000-00006D000000}"/>
    <cellStyle name="Comma 15 3" xfId="139" xr:uid="{00000000-0005-0000-0000-00006E000000}"/>
    <cellStyle name="Comma 15 4" xfId="140" xr:uid="{00000000-0005-0000-0000-00006F000000}"/>
    <cellStyle name="Comma 15 5" xfId="141" xr:uid="{00000000-0005-0000-0000-000070000000}"/>
    <cellStyle name="Comma 16" xfId="142" xr:uid="{00000000-0005-0000-0000-000071000000}"/>
    <cellStyle name="Comma 16 2" xfId="143" xr:uid="{00000000-0005-0000-0000-000072000000}"/>
    <cellStyle name="Comma 16 3" xfId="144" xr:uid="{00000000-0005-0000-0000-000073000000}"/>
    <cellStyle name="Comma 16 3 2" xfId="145" xr:uid="{00000000-0005-0000-0000-000074000000}"/>
    <cellStyle name="Comma 16 3 3" xfId="146" xr:uid="{00000000-0005-0000-0000-000075000000}"/>
    <cellStyle name="Comma 16 3 3 2" xfId="147" xr:uid="{00000000-0005-0000-0000-000076000000}"/>
    <cellStyle name="Comma 17" xfId="148" xr:uid="{00000000-0005-0000-0000-000077000000}"/>
    <cellStyle name="Comma 17 2" xfId="149" xr:uid="{00000000-0005-0000-0000-000078000000}"/>
    <cellStyle name="Comma 17 3" xfId="150" xr:uid="{00000000-0005-0000-0000-000079000000}"/>
    <cellStyle name="Comma 17 3 2" xfId="151" xr:uid="{00000000-0005-0000-0000-00007A000000}"/>
    <cellStyle name="Comma 17 4" xfId="785" xr:uid="{00000000-0005-0000-0000-00007B000000}"/>
    <cellStyle name="Comma 18" xfId="152" xr:uid="{00000000-0005-0000-0000-00007C000000}"/>
    <cellStyle name="Comma 18 2" xfId="153" xr:uid="{00000000-0005-0000-0000-00007D000000}"/>
    <cellStyle name="Comma 18 3" xfId="154" xr:uid="{00000000-0005-0000-0000-00007E000000}"/>
    <cellStyle name="Comma 18 3 2" xfId="155" xr:uid="{00000000-0005-0000-0000-00007F000000}"/>
    <cellStyle name="Comma 19" xfId="156" xr:uid="{00000000-0005-0000-0000-000080000000}"/>
    <cellStyle name="Comma 19 2" xfId="157" xr:uid="{00000000-0005-0000-0000-000081000000}"/>
    <cellStyle name="Comma 19 3" xfId="158" xr:uid="{00000000-0005-0000-0000-000082000000}"/>
    <cellStyle name="Comma 19 3 2" xfId="159" xr:uid="{00000000-0005-0000-0000-000083000000}"/>
    <cellStyle name="Comma 2" xfId="4" xr:uid="{00000000-0005-0000-0000-000084000000}"/>
    <cellStyle name="Comma 2 2" xfId="56" xr:uid="{00000000-0005-0000-0000-000085000000}"/>
    <cellStyle name="Comma 2 2 2" xfId="160" xr:uid="{00000000-0005-0000-0000-000086000000}"/>
    <cellStyle name="Comma 2 2 3" xfId="161" xr:uid="{00000000-0005-0000-0000-000087000000}"/>
    <cellStyle name="Comma 2 2 4" xfId="162" xr:uid="{00000000-0005-0000-0000-000088000000}"/>
    <cellStyle name="Comma 2 2 5" xfId="163" xr:uid="{00000000-0005-0000-0000-000089000000}"/>
    <cellStyle name="Comma 2 3" xfId="164" xr:uid="{00000000-0005-0000-0000-00008A000000}"/>
    <cellStyle name="Comma 2 3 2" xfId="165" xr:uid="{00000000-0005-0000-0000-00008B000000}"/>
    <cellStyle name="Comma 2 3 3" xfId="166" xr:uid="{00000000-0005-0000-0000-00008C000000}"/>
    <cellStyle name="Comma 2 3 4" xfId="167" xr:uid="{00000000-0005-0000-0000-00008D000000}"/>
    <cellStyle name="Comma 2 3 4 2" xfId="168" xr:uid="{00000000-0005-0000-0000-00008E000000}"/>
    <cellStyle name="Comma 2 3 4 2 2" xfId="169" xr:uid="{00000000-0005-0000-0000-00008F000000}"/>
    <cellStyle name="Comma 2 3 4 3" xfId="170" xr:uid="{00000000-0005-0000-0000-000090000000}"/>
    <cellStyle name="Comma 2 3 4 4" xfId="171" xr:uid="{00000000-0005-0000-0000-000091000000}"/>
    <cellStyle name="Comma 2 3 4 5" xfId="172" xr:uid="{00000000-0005-0000-0000-000092000000}"/>
    <cellStyle name="Comma 2 3 4 5 2" xfId="173" xr:uid="{00000000-0005-0000-0000-000093000000}"/>
    <cellStyle name="Comma 2 3 5" xfId="174" xr:uid="{00000000-0005-0000-0000-000094000000}"/>
    <cellStyle name="Comma 2 4" xfId="175" xr:uid="{00000000-0005-0000-0000-000095000000}"/>
    <cellStyle name="Comma 2 5" xfId="176" xr:uid="{00000000-0005-0000-0000-000096000000}"/>
    <cellStyle name="Comma 20" xfId="177" xr:uid="{00000000-0005-0000-0000-000097000000}"/>
    <cellStyle name="Comma 20 2" xfId="178" xr:uid="{00000000-0005-0000-0000-000098000000}"/>
    <cellStyle name="Comma 20 3" xfId="179" xr:uid="{00000000-0005-0000-0000-000099000000}"/>
    <cellStyle name="Comma 20 3 2" xfId="180" xr:uid="{00000000-0005-0000-0000-00009A000000}"/>
    <cellStyle name="Comma 21" xfId="181" xr:uid="{00000000-0005-0000-0000-00009B000000}"/>
    <cellStyle name="Comma 21 2" xfId="182" xr:uid="{00000000-0005-0000-0000-00009C000000}"/>
    <cellStyle name="Comma 21 3" xfId="183" xr:uid="{00000000-0005-0000-0000-00009D000000}"/>
    <cellStyle name="Comma 21 3 2" xfId="184" xr:uid="{00000000-0005-0000-0000-00009E000000}"/>
    <cellStyle name="Comma 22" xfId="185" xr:uid="{00000000-0005-0000-0000-00009F000000}"/>
    <cellStyle name="Comma 22 2" xfId="186" xr:uid="{00000000-0005-0000-0000-0000A0000000}"/>
    <cellStyle name="Comma 22 3" xfId="187" xr:uid="{00000000-0005-0000-0000-0000A1000000}"/>
    <cellStyle name="Comma 22 3 2" xfId="188" xr:uid="{00000000-0005-0000-0000-0000A2000000}"/>
    <cellStyle name="Comma 23" xfId="189" xr:uid="{00000000-0005-0000-0000-0000A3000000}"/>
    <cellStyle name="Comma 23 2" xfId="190" xr:uid="{00000000-0005-0000-0000-0000A4000000}"/>
    <cellStyle name="Comma 23 3" xfId="191" xr:uid="{00000000-0005-0000-0000-0000A5000000}"/>
    <cellStyle name="Comma 23 3 2" xfId="192" xr:uid="{00000000-0005-0000-0000-0000A6000000}"/>
    <cellStyle name="Comma 24" xfId="193" xr:uid="{00000000-0005-0000-0000-0000A7000000}"/>
    <cellStyle name="Comma 24 2" xfId="194" xr:uid="{00000000-0005-0000-0000-0000A8000000}"/>
    <cellStyle name="Comma 24 3" xfId="195" xr:uid="{00000000-0005-0000-0000-0000A9000000}"/>
    <cellStyle name="Comma 24 3 2" xfId="196" xr:uid="{00000000-0005-0000-0000-0000AA000000}"/>
    <cellStyle name="Comma 25" xfId="197" xr:uid="{00000000-0005-0000-0000-0000AB000000}"/>
    <cellStyle name="Comma 25 2" xfId="198" xr:uid="{00000000-0005-0000-0000-0000AC000000}"/>
    <cellStyle name="Comma 25 3" xfId="199" xr:uid="{00000000-0005-0000-0000-0000AD000000}"/>
    <cellStyle name="Comma 25 3 2" xfId="200" xr:uid="{00000000-0005-0000-0000-0000AE000000}"/>
    <cellStyle name="Comma 26" xfId="201" xr:uid="{00000000-0005-0000-0000-0000AF000000}"/>
    <cellStyle name="Comma 26 2" xfId="202" xr:uid="{00000000-0005-0000-0000-0000B0000000}"/>
    <cellStyle name="Comma 26 3" xfId="203" xr:uid="{00000000-0005-0000-0000-0000B1000000}"/>
    <cellStyle name="Comma 26 3 2" xfId="204" xr:uid="{00000000-0005-0000-0000-0000B2000000}"/>
    <cellStyle name="Comma 27" xfId="205" xr:uid="{00000000-0005-0000-0000-0000B3000000}"/>
    <cellStyle name="Comma 27 2" xfId="206" xr:uid="{00000000-0005-0000-0000-0000B4000000}"/>
    <cellStyle name="Comma 27 3" xfId="207" xr:uid="{00000000-0005-0000-0000-0000B5000000}"/>
    <cellStyle name="Comma 27 3 2" xfId="208" xr:uid="{00000000-0005-0000-0000-0000B6000000}"/>
    <cellStyle name="Comma 28" xfId="209" xr:uid="{00000000-0005-0000-0000-0000B7000000}"/>
    <cellStyle name="Comma 28 2" xfId="210" xr:uid="{00000000-0005-0000-0000-0000B8000000}"/>
    <cellStyle name="Comma 29" xfId="211" xr:uid="{00000000-0005-0000-0000-0000B9000000}"/>
    <cellStyle name="Comma 29 2" xfId="212" xr:uid="{00000000-0005-0000-0000-0000BA000000}"/>
    <cellStyle name="Comma 3" xfId="213" xr:uid="{00000000-0005-0000-0000-0000BB000000}"/>
    <cellStyle name="Comma 3 2" xfId="214" xr:uid="{00000000-0005-0000-0000-0000BC000000}"/>
    <cellStyle name="Comma 3 3" xfId="215" xr:uid="{00000000-0005-0000-0000-0000BD000000}"/>
    <cellStyle name="Comma 3 4" xfId="216" xr:uid="{00000000-0005-0000-0000-0000BE000000}"/>
    <cellStyle name="Comma 30" xfId="217" xr:uid="{00000000-0005-0000-0000-0000BF000000}"/>
    <cellStyle name="Comma 31" xfId="218" xr:uid="{00000000-0005-0000-0000-0000C0000000}"/>
    <cellStyle name="Comma 31 2" xfId="219" xr:uid="{00000000-0005-0000-0000-0000C1000000}"/>
    <cellStyle name="Comma 31 3" xfId="220" xr:uid="{00000000-0005-0000-0000-0000C2000000}"/>
    <cellStyle name="Comma 31 3 2" xfId="221" xr:uid="{00000000-0005-0000-0000-0000C3000000}"/>
    <cellStyle name="Comma 32" xfId="222" xr:uid="{00000000-0005-0000-0000-0000C4000000}"/>
    <cellStyle name="Comma 32 2" xfId="223" xr:uid="{00000000-0005-0000-0000-0000C5000000}"/>
    <cellStyle name="Comma 32 2 2" xfId="224" xr:uid="{00000000-0005-0000-0000-0000C6000000}"/>
    <cellStyle name="Comma 32 3" xfId="225" xr:uid="{00000000-0005-0000-0000-0000C7000000}"/>
    <cellStyle name="Comma 32 4" xfId="226" xr:uid="{00000000-0005-0000-0000-0000C8000000}"/>
    <cellStyle name="Comma 32 4 2" xfId="227" xr:uid="{00000000-0005-0000-0000-0000C9000000}"/>
    <cellStyle name="Comma 33" xfId="228" xr:uid="{00000000-0005-0000-0000-0000CA000000}"/>
    <cellStyle name="Comma 33 2" xfId="229" xr:uid="{00000000-0005-0000-0000-0000CB000000}"/>
    <cellStyle name="Comma 33 3" xfId="230" xr:uid="{00000000-0005-0000-0000-0000CC000000}"/>
    <cellStyle name="Comma 33 3 2" xfId="231" xr:uid="{00000000-0005-0000-0000-0000CD000000}"/>
    <cellStyle name="Comma 34" xfId="232" xr:uid="{00000000-0005-0000-0000-0000CE000000}"/>
    <cellStyle name="Comma 35" xfId="233" xr:uid="{00000000-0005-0000-0000-0000CF000000}"/>
    <cellStyle name="Comma 35 2" xfId="234" xr:uid="{00000000-0005-0000-0000-0000D0000000}"/>
    <cellStyle name="Comma 36" xfId="235" xr:uid="{00000000-0005-0000-0000-0000D1000000}"/>
    <cellStyle name="Comma 37" xfId="236" xr:uid="{00000000-0005-0000-0000-0000D2000000}"/>
    <cellStyle name="Comma 38" xfId="237" xr:uid="{00000000-0005-0000-0000-0000D3000000}"/>
    <cellStyle name="Comma 4" xfId="238" xr:uid="{00000000-0005-0000-0000-0000D4000000}"/>
    <cellStyle name="Comma 4 2" xfId="239" xr:uid="{00000000-0005-0000-0000-0000D5000000}"/>
    <cellStyle name="Comma 4 3" xfId="240" xr:uid="{00000000-0005-0000-0000-0000D6000000}"/>
    <cellStyle name="Comma 4 4" xfId="241" xr:uid="{00000000-0005-0000-0000-0000D7000000}"/>
    <cellStyle name="Comma 4 5" xfId="242" xr:uid="{00000000-0005-0000-0000-0000D8000000}"/>
    <cellStyle name="Comma 5" xfId="243" xr:uid="{00000000-0005-0000-0000-0000D9000000}"/>
    <cellStyle name="Comma 5 2" xfId="244" xr:uid="{00000000-0005-0000-0000-0000DA000000}"/>
    <cellStyle name="Comma 5 3" xfId="245" xr:uid="{00000000-0005-0000-0000-0000DB000000}"/>
    <cellStyle name="Comma 5 4" xfId="246" xr:uid="{00000000-0005-0000-0000-0000DC000000}"/>
    <cellStyle name="Comma 5 5" xfId="247" xr:uid="{00000000-0005-0000-0000-0000DD000000}"/>
    <cellStyle name="Comma 5 6" xfId="248" xr:uid="{00000000-0005-0000-0000-0000DE000000}"/>
    <cellStyle name="Comma 6" xfId="249" xr:uid="{00000000-0005-0000-0000-0000DF000000}"/>
    <cellStyle name="Comma 6 2" xfId="250" xr:uid="{00000000-0005-0000-0000-0000E0000000}"/>
    <cellStyle name="Comma 6 3" xfId="251" xr:uid="{00000000-0005-0000-0000-0000E1000000}"/>
    <cellStyle name="Comma 6 4" xfId="252" xr:uid="{00000000-0005-0000-0000-0000E2000000}"/>
    <cellStyle name="Comma 6 4 2" xfId="253" xr:uid="{00000000-0005-0000-0000-0000E3000000}"/>
    <cellStyle name="Comma 6 4 2 2" xfId="254" xr:uid="{00000000-0005-0000-0000-0000E4000000}"/>
    <cellStyle name="Comma 6 4 3" xfId="255" xr:uid="{00000000-0005-0000-0000-0000E5000000}"/>
    <cellStyle name="Comma 6 4 4" xfId="256" xr:uid="{00000000-0005-0000-0000-0000E6000000}"/>
    <cellStyle name="Comma 6 4 5" xfId="257" xr:uid="{00000000-0005-0000-0000-0000E7000000}"/>
    <cellStyle name="Comma 6 4 5 2" xfId="258" xr:uid="{00000000-0005-0000-0000-0000E8000000}"/>
    <cellStyle name="Comma 6 5" xfId="259" xr:uid="{00000000-0005-0000-0000-0000E9000000}"/>
    <cellStyle name="Comma 7" xfId="260" xr:uid="{00000000-0005-0000-0000-0000EA000000}"/>
    <cellStyle name="Comma 7 2" xfId="261" xr:uid="{00000000-0005-0000-0000-0000EB000000}"/>
    <cellStyle name="Comma 7 2 2" xfId="262" xr:uid="{00000000-0005-0000-0000-0000EC000000}"/>
    <cellStyle name="Comma 7 2 2 2" xfId="263" xr:uid="{00000000-0005-0000-0000-0000ED000000}"/>
    <cellStyle name="Comma 7 2 2 2 2" xfId="264" xr:uid="{00000000-0005-0000-0000-0000EE000000}"/>
    <cellStyle name="Comma 7 2 2 3" xfId="265" xr:uid="{00000000-0005-0000-0000-0000EF000000}"/>
    <cellStyle name="Comma 7 2 2 3 2" xfId="266" xr:uid="{00000000-0005-0000-0000-0000F0000000}"/>
    <cellStyle name="Comma 7 2 2 3 2 2" xfId="267" xr:uid="{00000000-0005-0000-0000-0000F1000000}"/>
    <cellStyle name="Comma 7 2 2 3 3" xfId="268" xr:uid="{00000000-0005-0000-0000-0000F2000000}"/>
    <cellStyle name="Comma 7 2 2 4" xfId="269" xr:uid="{00000000-0005-0000-0000-0000F3000000}"/>
    <cellStyle name="Comma 7 2 3" xfId="270" xr:uid="{00000000-0005-0000-0000-0000F4000000}"/>
    <cellStyle name="Comma 7 3" xfId="271" xr:uid="{00000000-0005-0000-0000-0000F5000000}"/>
    <cellStyle name="Comma 7 3 2" xfId="272" xr:uid="{00000000-0005-0000-0000-0000F6000000}"/>
    <cellStyle name="Comma 7 3 2 2" xfId="273" xr:uid="{00000000-0005-0000-0000-0000F7000000}"/>
    <cellStyle name="Comma 7 3 3" xfId="274" xr:uid="{00000000-0005-0000-0000-0000F8000000}"/>
    <cellStyle name="Comma 7 3 3 2" xfId="275" xr:uid="{00000000-0005-0000-0000-0000F9000000}"/>
    <cellStyle name="Comma 7 3 3 2 2" xfId="276" xr:uid="{00000000-0005-0000-0000-0000FA000000}"/>
    <cellStyle name="Comma 7 3 3 3" xfId="277" xr:uid="{00000000-0005-0000-0000-0000FB000000}"/>
    <cellStyle name="Comma 7 3 4" xfId="278" xr:uid="{00000000-0005-0000-0000-0000FC000000}"/>
    <cellStyle name="Comma 7 4" xfId="279" xr:uid="{00000000-0005-0000-0000-0000FD000000}"/>
    <cellStyle name="Comma 7 4 2" xfId="280" xr:uid="{00000000-0005-0000-0000-0000FE000000}"/>
    <cellStyle name="Comma 7 5" xfId="281" xr:uid="{00000000-0005-0000-0000-0000FF000000}"/>
    <cellStyle name="Comma 7 5 2" xfId="282" xr:uid="{00000000-0005-0000-0000-000000010000}"/>
    <cellStyle name="Comma 7 5 2 2" xfId="283" xr:uid="{00000000-0005-0000-0000-000001010000}"/>
    <cellStyle name="Comma 7 5 3" xfId="284" xr:uid="{00000000-0005-0000-0000-000002010000}"/>
    <cellStyle name="Comma 7 6" xfId="285" xr:uid="{00000000-0005-0000-0000-000003010000}"/>
    <cellStyle name="Comma 8" xfId="286" xr:uid="{00000000-0005-0000-0000-000004010000}"/>
    <cellStyle name="Comma 8 2" xfId="287" xr:uid="{00000000-0005-0000-0000-000005010000}"/>
    <cellStyle name="Comma 8 2 2" xfId="288" xr:uid="{00000000-0005-0000-0000-000006010000}"/>
    <cellStyle name="Comma 8 2 3" xfId="289" xr:uid="{00000000-0005-0000-0000-000007010000}"/>
    <cellStyle name="Comma 8 2 4" xfId="290" xr:uid="{00000000-0005-0000-0000-000008010000}"/>
    <cellStyle name="Comma 8 2 4 10" xfId="291" xr:uid="{00000000-0005-0000-0000-000009010000}"/>
    <cellStyle name="Comma 8 2 4 11" xfId="292" xr:uid="{00000000-0005-0000-0000-00000A010000}"/>
    <cellStyle name="Comma 8 2 4 11 2" xfId="293" xr:uid="{00000000-0005-0000-0000-00000B010000}"/>
    <cellStyle name="Comma 8 2 4 11 2 2" xfId="294" xr:uid="{00000000-0005-0000-0000-00000C010000}"/>
    <cellStyle name="Comma 8 2 4 11 2 3" xfId="295" xr:uid="{00000000-0005-0000-0000-00000D010000}"/>
    <cellStyle name="Comma 8 2 4 11 2 3 2" xfId="296" xr:uid="{00000000-0005-0000-0000-00000E010000}"/>
    <cellStyle name="Comma 8 2 4 2" xfId="297" xr:uid="{00000000-0005-0000-0000-00000F010000}"/>
    <cellStyle name="Comma 8 2 4 3" xfId="298" xr:uid="{00000000-0005-0000-0000-000010010000}"/>
    <cellStyle name="Comma 8 2 4 4" xfId="299" xr:uid="{00000000-0005-0000-0000-000011010000}"/>
    <cellStyle name="Comma 8 2 4 5" xfId="300" xr:uid="{00000000-0005-0000-0000-000012010000}"/>
    <cellStyle name="Comma 8 2 4 5 2" xfId="301" xr:uid="{00000000-0005-0000-0000-000013010000}"/>
    <cellStyle name="Comma 8 2 4 5 2 2" xfId="302" xr:uid="{00000000-0005-0000-0000-000014010000}"/>
    <cellStyle name="Comma 8 2 4 5 2 3" xfId="303" xr:uid="{00000000-0005-0000-0000-000015010000}"/>
    <cellStyle name="Comma 8 2 4 6" xfId="304" xr:uid="{00000000-0005-0000-0000-000016010000}"/>
    <cellStyle name="Comma 8 2 4 7" xfId="305" xr:uid="{00000000-0005-0000-0000-000017010000}"/>
    <cellStyle name="Comma 8 2 4 8" xfId="306" xr:uid="{00000000-0005-0000-0000-000018010000}"/>
    <cellStyle name="Comma 8 2 4 9" xfId="307" xr:uid="{00000000-0005-0000-0000-000019010000}"/>
    <cellStyle name="Comma 8 2 4 9 2" xfId="308" xr:uid="{00000000-0005-0000-0000-00001A010000}"/>
    <cellStyle name="Comma 8 2 4 9 2 2" xfId="309" xr:uid="{00000000-0005-0000-0000-00001B010000}"/>
    <cellStyle name="Comma 8 2 4 9 2 3" xfId="310" xr:uid="{00000000-0005-0000-0000-00001C010000}"/>
    <cellStyle name="Comma 8 2 4 9 2 3 2" xfId="311" xr:uid="{00000000-0005-0000-0000-00001D010000}"/>
    <cellStyle name="Comma 8 2 5" xfId="312" xr:uid="{00000000-0005-0000-0000-00001E010000}"/>
    <cellStyle name="Comma 8 2 5 2" xfId="313" xr:uid="{00000000-0005-0000-0000-00001F010000}"/>
    <cellStyle name="Comma 8 2 5 3" xfId="314" xr:uid="{00000000-0005-0000-0000-000020010000}"/>
    <cellStyle name="Comma 8 2 5 4" xfId="315" xr:uid="{00000000-0005-0000-0000-000021010000}"/>
    <cellStyle name="Comma 8 2 6" xfId="316" xr:uid="{00000000-0005-0000-0000-000022010000}"/>
    <cellStyle name="Comma 8 2 6 2" xfId="317" xr:uid="{00000000-0005-0000-0000-000023010000}"/>
    <cellStyle name="Comma 8 2 6 2 2" xfId="318" xr:uid="{00000000-0005-0000-0000-000024010000}"/>
    <cellStyle name="Comma 8 2 6 2 3" xfId="319" xr:uid="{00000000-0005-0000-0000-000025010000}"/>
    <cellStyle name="Comma 8 2 6 2 3 2" xfId="320" xr:uid="{00000000-0005-0000-0000-000026010000}"/>
    <cellStyle name="Comma 8 2 6 3" xfId="321" xr:uid="{00000000-0005-0000-0000-000027010000}"/>
    <cellStyle name="Comma 8 2 7" xfId="322" xr:uid="{00000000-0005-0000-0000-000028010000}"/>
    <cellStyle name="Comma 8 2 7 2" xfId="323" xr:uid="{00000000-0005-0000-0000-000029010000}"/>
    <cellStyle name="Comma 8 2 7 3" xfId="324" xr:uid="{00000000-0005-0000-0000-00002A010000}"/>
    <cellStyle name="Comma 8 2 7 3 2" xfId="325" xr:uid="{00000000-0005-0000-0000-00002B010000}"/>
    <cellStyle name="Comma 8 2 8" xfId="326" xr:uid="{00000000-0005-0000-0000-00002C010000}"/>
    <cellStyle name="Comma 8 2 9" xfId="327" xr:uid="{00000000-0005-0000-0000-00002D010000}"/>
    <cellStyle name="Comma 8 2 9 2" xfId="328" xr:uid="{00000000-0005-0000-0000-00002E010000}"/>
    <cellStyle name="Comma 8 3" xfId="329" xr:uid="{00000000-0005-0000-0000-00002F010000}"/>
    <cellStyle name="Comma 8 4" xfId="330" xr:uid="{00000000-0005-0000-0000-000030010000}"/>
    <cellStyle name="Comma 8 5" xfId="331" xr:uid="{00000000-0005-0000-0000-000031010000}"/>
    <cellStyle name="Comma 8 5 2" xfId="332" xr:uid="{00000000-0005-0000-0000-000032010000}"/>
    <cellStyle name="Comma 8 6" xfId="333" xr:uid="{00000000-0005-0000-0000-000033010000}"/>
    <cellStyle name="Comma 8 6 2" xfId="334" xr:uid="{00000000-0005-0000-0000-000034010000}"/>
    <cellStyle name="Comma 9" xfId="335" xr:uid="{00000000-0005-0000-0000-000035010000}"/>
    <cellStyle name="Comma 9 2" xfId="336" xr:uid="{00000000-0005-0000-0000-000036010000}"/>
    <cellStyle name="Comma 9 2 2" xfId="337" xr:uid="{00000000-0005-0000-0000-000037010000}"/>
    <cellStyle name="Comma 9 2 3" xfId="338" xr:uid="{00000000-0005-0000-0000-000038010000}"/>
    <cellStyle name="Comma 9 2 3 2" xfId="339" xr:uid="{00000000-0005-0000-0000-000039010000}"/>
    <cellStyle name="Comma 9 2 3 3" xfId="340" xr:uid="{00000000-0005-0000-0000-00003A010000}"/>
    <cellStyle name="Comma 9 2 3 4" xfId="341" xr:uid="{00000000-0005-0000-0000-00003B010000}"/>
    <cellStyle name="Comma 9 2 4" xfId="342" xr:uid="{00000000-0005-0000-0000-00003C010000}"/>
    <cellStyle name="Comma 9 2 4 2" xfId="343" xr:uid="{00000000-0005-0000-0000-00003D010000}"/>
    <cellStyle name="Comma 9 2 4 2 2" xfId="344" xr:uid="{00000000-0005-0000-0000-00003E010000}"/>
    <cellStyle name="Comma 9 2 4 2 3" xfId="345" xr:uid="{00000000-0005-0000-0000-00003F010000}"/>
    <cellStyle name="Comma 9 2 4 2 3 2" xfId="346" xr:uid="{00000000-0005-0000-0000-000040010000}"/>
    <cellStyle name="Comma 9 2 4 3" xfId="347" xr:uid="{00000000-0005-0000-0000-000041010000}"/>
    <cellStyle name="Comma 9 2 5" xfId="348" xr:uid="{00000000-0005-0000-0000-000042010000}"/>
    <cellStyle name="Comma 9 2 5 2" xfId="349" xr:uid="{00000000-0005-0000-0000-000043010000}"/>
    <cellStyle name="Comma 9 2 5 3" xfId="350" xr:uid="{00000000-0005-0000-0000-000044010000}"/>
    <cellStyle name="Comma 9 2 5 3 2" xfId="351" xr:uid="{00000000-0005-0000-0000-000045010000}"/>
    <cellStyle name="Comma 9 2 6" xfId="352" xr:uid="{00000000-0005-0000-0000-000046010000}"/>
    <cellStyle name="Comma 9 2 7" xfId="353" xr:uid="{00000000-0005-0000-0000-000047010000}"/>
    <cellStyle name="Comma 9 2 7 2" xfId="354" xr:uid="{00000000-0005-0000-0000-000048010000}"/>
    <cellStyle name="Comma 9 3" xfId="355" xr:uid="{00000000-0005-0000-0000-000049010000}"/>
    <cellStyle name="Comma 9 4" xfId="356" xr:uid="{00000000-0005-0000-0000-00004A010000}"/>
    <cellStyle name="Comma 9 5" xfId="357" xr:uid="{00000000-0005-0000-0000-00004B010000}"/>
    <cellStyle name="Comma 9 6" xfId="358" xr:uid="{00000000-0005-0000-0000-00004C010000}"/>
    <cellStyle name="Comma 9 6 10" xfId="359" xr:uid="{00000000-0005-0000-0000-00004D010000}"/>
    <cellStyle name="Comma 9 6 11" xfId="360" xr:uid="{00000000-0005-0000-0000-00004E010000}"/>
    <cellStyle name="Comma 9 6 11 2" xfId="361" xr:uid="{00000000-0005-0000-0000-00004F010000}"/>
    <cellStyle name="Comma 9 6 11 2 2" xfId="362" xr:uid="{00000000-0005-0000-0000-000050010000}"/>
    <cellStyle name="Comma 9 6 11 2 3" xfId="363" xr:uid="{00000000-0005-0000-0000-000051010000}"/>
    <cellStyle name="Comma 9 6 11 2 3 2" xfId="364" xr:uid="{00000000-0005-0000-0000-000052010000}"/>
    <cellStyle name="Comma 9 6 2" xfId="365" xr:uid="{00000000-0005-0000-0000-000053010000}"/>
    <cellStyle name="Comma 9 6 3" xfId="366" xr:uid="{00000000-0005-0000-0000-000054010000}"/>
    <cellStyle name="Comma 9 6 4" xfId="367" xr:uid="{00000000-0005-0000-0000-000055010000}"/>
    <cellStyle name="Comma 9 6 5" xfId="368" xr:uid="{00000000-0005-0000-0000-000056010000}"/>
    <cellStyle name="Comma 9 6 5 2" xfId="369" xr:uid="{00000000-0005-0000-0000-000057010000}"/>
    <cellStyle name="Comma 9 6 5 2 2" xfId="370" xr:uid="{00000000-0005-0000-0000-000058010000}"/>
    <cellStyle name="Comma 9 6 5 2 3" xfId="371" xr:uid="{00000000-0005-0000-0000-000059010000}"/>
    <cellStyle name="Comma 9 6 6" xfId="372" xr:uid="{00000000-0005-0000-0000-00005A010000}"/>
    <cellStyle name="Comma 9 6 7" xfId="373" xr:uid="{00000000-0005-0000-0000-00005B010000}"/>
    <cellStyle name="Comma 9 6 8" xfId="374" xr:uid="{00000000-0005-0000-0000-00005C010000}"/>
    <cellStyle name="Comma 9 6 9" xfId="375" xr:uid="{00000000-0005-0000-0000-00005D010000}"/>
    <cellStyle name="Comma 9 6 9 2" xfId="376" xr:uid="{00000000-0005-0000-0000-00005E010000}"/>
    <cellStyle name="Comma 9 6 9 2 2" xfId="377" xr:uid="{00000000-0005-0000-0000-00005F010000}"/>
    <cellStyle name="Comma 9 6 9 2 3" xfId="378" xr:uid="{00000000-0005-0000-0000-000060010000}"/>
    <cellStyle name="Comma 9 6 9 2 3 2" xfId="379" xr:uid="{00000000-0005-0000-0000-000061010000}"/>
    <cellStyle name="Currency 2" xfId="3" xr:uid="{00000000-0005-0000-0000-000063010000}"/>
    <cellStyle name="Currency 3" xfId="380" xr:uid="{00000000-0005-0000-0000-000064010000}"/>
    <cellStyle name="Currency 4" xfId="381" xr:uid="{00000000-0005-0000-0000-000065010000}"/>
    <cellStyle name="Currency 4 2" xfId="382" xr:uid="{00000000-0005-0000-0000-000066010000}"/>
    <cellStyle name="Currency 4 3" xfId="383" xr:uid="{00000000-0005-0000-0000-000067010000}"/>
    <cellStyle name="Currency 4 3 2" xfId="384" xr:uid="{00000000-0005-0000-0000-000068010000}"/>
    <cellStyle name="Currency 5" xfId="385" xr:uid="{00000000-0005-0000-0000-000069010000}"/>
    <cellStyle name="Currency 5 2" xfId="386" xr:uid="{00000000-0005-0000-0000-00006A010000}"/>
    <cellStyle name="Currency 5 3" xfId="387" xr:uid="{00000000-0005-0000-0000-00006B010000}"/>
    <cellStyle name="Currency 5 3 2" xfId="388" xr:uid="{00000000-0005-0000-0000-00006C010000}"/>
    <cellStyle name="Currency 6" xfId="389" xr:uid="{00000000-0005-0000-0000-00006D010000}"/>
    <cellStyle name="Currency 7" xfId="390" xr:uid="{00000000-0005-0000-0000-00006E010000}"/>
    <cellStyle name="Currency 7 2" xfId="391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2" xr:uid="{00000000-0005-0000-0000-00007A010000}"/>
    <cellStyle name="Normal 11" xfId="393" xr:uid="{00000000-0005-0000-0000-00007B010000}"/>
    <cellStyle name="Normal 12" xfId="394" xr:uid="{00000000-0005-0000-0000-00007C010000}"/>
    <cellStyle name="Normal 13" xfId="395" xr:uid="{00000000-0005-0000-0000-00007D010000}"/>
    <cellStyle name="Normal 13 2" xfId="786" xr:uid="{00000000-0005-0000-0000-00007E010000}"/>
    <cellStyle name="Normal 14" xfId="396" xr:uid="{00000000-0005-0000-0000-00007F010000}"/>
    <cellStyle name="Normal 2" xfId="2" xr:uid="{00000000-0005-0000-0000-000080010000}"/>
    <cellStyle name="Normal 2 2" xfId="55" xr:uid="{00000000-0005-0000-0000-000081010000}"/>
    <cellStyle name="Normal 2 2 2" xfId="397" xr:uid="{00000000-0005-0000-0000-000082010000}"/>
    <cellStyle name="Normal 2 2 3" xfId="398" xr:uid="{00000000-0005-0000-0000-000083010000}"/>
    <cellStyle name="Normal 2 2 4" xfId="399" xr:uid="{00000000-0005-0000-0000-000084010000}"/>
    <cellStyle name="Normal 2 2 4 2" xfId="400" xr:uid="{00000000-0005-0000-0000-000085010000}"/>
    <cellStyle name="Normal 2 2 4 2 2" xfId="401" xr:uid="{00000000-0005-0000-0000-000086010000}"/>
    <cellStyle name="Normal 2 2 4 3" xfId="402" xr:uid="{00000000-0005-0000-0000-000087010000}"/>
    <cellStyle name="Normal 2 2 4 4" xfId="403" xr:uid="{00000000-0005-0000-0000-000088010000}"/>
    <cellStyle name="Normal 2 2 4 5" xfId="404" xr:uid="{00000000-0005-0000-0000-000089010000}"/>
    <cellStyle name="Normal 2 2 4 5 2" xfId="405" xr:uid="{00000000-0005-0000-0000-00008A010000}"/>
    <cellStyle name="Normal 2 2 5" xfId="406" xr:uid="{00000000-0005-0000-0000-00008B010000}"/>
    <cellStyle name="Normal 2 2 6" xfId="407" xr:uid="{00000000-0005-0000-0000-00008C010000}"/>
    <cellStyle name="Normal 2 3" xfId="408" xr:uid="{00000000-0005-0000-0000-00008D010000}"/>
    <cellStyle name="Normal 2 4" xfId="409" xr:uid="{00000000-0005-0000-0000-00008E010000}"/>
    <cellStyle name="Normal 3" xfId="11" xr:uid="{00000000-0005-0000-0000-00008F010000}"/>
    <cellStyle name="Normal 3 2" xfId="54" xr:uid="{00000000-0005-0000-0000-000090010000}"/>
    <cellStyle name="Normal 3 2 2" xfId="410" xr:uid="{00000000-0005-0000-0000-000091010000}"/>
    <cellStyle name="Normal 3 3" xfId="411" xr:uid="{00000000-0005-0000-0000-000092010000}"/>
    <cellStyle name="Normal 3 3 2" xfId="412" xr:uid="{00000000-0005-0000-0000-000093010000}"/>
    <cellStyle name="Normal 3 4" xfId="413" xr:uid="{00000000-0005-0000-0000-000094010000}"/>
    <cellStyle name="Normal 4" xfId="414" xr:uid="{00000000-0005-0000-0000-000095010000}"/>
    <cellStyle name="Normal 4 2" xfId="415" xr:uid="{00000000-0005-0000-0000-000096010000}"/>
    <cellStyle name="Normal 4 3" xfId="416" xr:uid="{00000000-0005-0000-0000-000097010000}"/>
    <cellStyle name="Normal 4 3 2" xfId="417" xr:uid="{00000000-0005-0000-0000-000098010000}"/>
    <cellStyle name="Normal 4 3 3" xfId="418" xr:uid="{00000000-0005-0000-0000-000099010000}"/>
    <cellStyle name="Normal 5" xfId="419" xr:uid="{00000000-0005-0000-0000-00009A010000}"/>
    <cellStyle name="Normal 5 2" xfId="420" xr:uid="{00000000-0005-0000-0000-00009B010000}"/>
    <cellStyle name="Normal 5 2 2" xfId="421" xr:uid="{00000000-0005-0000-0000-00009C010000}"/>
    <cellStyle name="Normal 5 2 3" xfId="422" xr:uid="{00000000-0005-0000-0000-00009D010000}"/>
    <cellStyle name="Normal 5 2 3 2" xfId="423" xr:uid="{00000000-0005-0000-0000-00009E010000}"/>
    <cellStyle name="Normal 5 3" xfId="424" xr:uid="{00000000-0005-0000-0000-00009F010000}"/>
    <cellStyle name="Normal 5 4" xfId="425" xr:uid="{00000000-0005-0000-0000-0000A0010000}"/>
    <cellStyle name="Normal 6" xfId="426" xr:uid="{00000000-0005-0000-0000-0000A1010000}"/>
    <cellStyle name="Normal 6 2" xfId="427" xr:uid="{00000000-0005-0000-0000-0000A2010000}"/>
    <cellStyle name="Normal 7" xfId="428" xr:uid="{00000000-0005-0000-0000-0000A3010000}"/>
    <cellStyle name="Normal 7 2" xfId="429" xr:uid="{00000000-0005-0000-0000-0000A4010000}"/>
    <cellStyle name="Normal 7 3" xfId="430" xr:uid="{00000000-0005-0000-0000-0000A5010000}"/>
    <cellStyle name="Normal 7 3 2" xfId="431" xr:uid="{00000000-0005-0000-0000-0000A6010000}"/>
    <cellStyle name="Normal 8" xfId="432" xr:uid="{00000000-0005-0000-0000-0000A7010000}"/>
    <cellStyle name="Normal 9" xfId="433" xr:uid="{00000000-0005-0000-0000-0000A8010000}"/>
    <cellStyle name="Normal 9 2" xfId="434" xr:uid="{00000000-0005-0000-0000-0000A9010000}"/>
    <cellStyle name="Note 2" xfId="48" xr:uid="{00000000-0005-0000-0000-0000AB010000}"/>
    <cellStyle name="Output 2" xfId="49" xr:uid="{00000000-0005-0000-0000-0000AC010000}"/>
    <cellStyle name="Percent" xfId="784" builtinId="5"/>
    <cellStyle name="Percent 10" xfId="435" xr:uid="{00000000-0005-0000-0000-0000AE010000}"/>
    <cellStyle name="Percent 10 2" xfId="436" xr:uid="{00000000-0005-0000-0000-0000AF010000}"/>
    <cellStyle name="Percent 10 3" xfId="437" xr:uid="{00000000-0005-0000-0000-0000B0010000}"/>
    <cellStyle name="Percent 10 3 2" xfId="438" xr:uid="{00000000-0005-0000-0000-0000B1010000}"/>
    <cellStyle name="Percent 10 3 3" xfId="439" xr:uid="{00000000-0005-0000-0000-0000B2010000}"/>
    <cellStyle name="Percent 10 3 3 2" xfId="440" xr:uid="{00000000-0005-0000-0000-0000B3010000}"/>
    <cellStyle name="Percent 11" xfId="441" xr:uid="{00000000-0005-0000-0000-0000B4010000}"/>
    <cellStyle name="Percent 11 2" xfId="442" xr:uid="{00000000-0005-0000-0000-0000B5010000}"/>
    <cellStyle name="Percent 11 3" xfId="443" xr:uid="{00000000-0005-0000-0000-0000B6010000}"/>
    <cellStyle name="Percent 11 3 2" xfId="444" xr:uid="{00000000-0005-0000-0000-0000B7010000}"/>
    <cellStyle name="Percent 12" xfId="445" xr:uid="{00000000-0005-0000-0000-0000B8010000}"/>
    <cellStyle name="Percent 12 2" xfId="446" xr:uid="{00000000-0005-0000-0000-0000B9010000}"/>
    <cellStyle name="Percent 12 3" xfId="447" xr:uid="{00000000-0005-0000-0000-0000BA010000}"/>
    <cellStyle name="Percent 12 3 2" xfId="448" xr:uid="{00000000-0005-0000-0000-0000BB010000}"/>
    <cellStyle name="Percent 13" xfId="449" xr:uid="{00000000-0005-0000-0000-0000BC010000}"/>
    <cellStyle name="Percent 13 2" xfId="450" xr:uid="{00000000-0005-0000-0000-0000BD010000}"/>
    <cellStyle name="Percent 13 3" xfId="451" xr:uid="{00000000-0005-0000-0000-0000BE010000}"/>
    <cellStyle name="Percent 13 3 2" xfId="452" xr:uid="{00000000-0005-0000-0000-0000BF010000}"/>
    <cellStyle name="Percent 14" xfId="453" xr:uid="{00000000-0005-0000-0000-0000C0010000}"/>
    <cellStyle name="Percent 14 2" xfId="454" xr:uid="{00000000-0005-0000-0000-0000C1010000}"/>
    <cellStyle name="Percent 14 3" xfId="455" xr:uid="{00000000-0005-0000-0000-0000C2010000}"/>
    <cellStyle name="Percent 14 3 2" xfId="456" xr:uid="{00000000-0005-0000-0000-0000C3010000}"/>
    <cellStyle name="Percent 15" xfId="457" xr:uid="{00000000-0005-0000-0000-0000C4010000}"/>
    <cellStyle name="Percent 15 2" xfId="458" xr:uid="{00000000-0005-0000-0000-0000C5010000}"/>
    <cellStyle name="Percent 15 3" xfId="459" xr:uid="{00000000-0005-0000-0000-0000C6010000}"/>
    <cellStyle name="Percent 15 3 2" xfId="460" xr:uid="{00000000-0005-0000-0000-0000C7010000}"/>
    <cellStyle name="Percent 16" xfId="461" xr:uid="{00000000-0005-0000-0000-0000C8010000}"/>
    <cellStyle name="Percent 16 2" xfId="462" xr:uid="{00000000-0005-0000-0000-0000C9010000}"/>
    <cellStyle name="Percent 16 3" xfId="463" xr:uid="{00000000-0005-0000-0000-0000CA010000}"/>
    <cellStyle name="Percent 16 3 2" xfId="464" xr:uid="{00000000-0005-0000-0000-0000CB010000}"/>
    <cellStyle name="Percent 17" xfId="465" xr:uid="{00000000-0005-0000-0000-0000CC010000}"/>
    <cellStyle name="Percent 17 2" xfId="466" xr:uid="{00000000-0005-0000-0000-0000CD010000}"/>
    <cellStyle name="Percent 17 3" xfId="467" xr:uid="{00000000-0005-0000-0000-0000CE010000}"/>
    <cellStyle name="Percent 17 3 2" xfId="468" xr:uid="{00000000-0005-0000-0000-0000CF010000}"/>
    <cellStyle name="Percent 18" xfId="469" xr:uid="{00000000-0005-0000-0000-0000D0010000}"/>
    <cellStyle name="Percent 18 2" xfId="470" xr:uid="{00000000-0005-0000-0000-0000D1010000}"/>
    <cellStyle name="Percent 18 3" xfId="471" xr:uid="{00000000-0005-0000-0000-0000D2010000}"/>
    <cellStyle name="Percent 18 3 2" xfId="472" xr:uid="{00000000-0005-0000-0000-0000D3010000}"/>
    <cellStyle name="Percent 19" xfId="473" xr:uid="{00000000-0005-0000-0000-0000D4010000}"/>
    <cellStyle name="Percent 19 2" xfId="474" xr:uid="{00000000-0005-0000-0000-0000D5010000}"/>
    <cellStyle name="Percent 19 3" xfId="475" xr:uid="{00000000-0005-0000-0000-0000D6010000}"/>
    <cellStyle name="Percent 19 3 2" xfId="476" xr:uid="{00000000-0005-0000-0000-0000D7010000}"/>
    <cellStyle name="Percent 2" xfId="53" xr:uid="{00000000-0005-0000-0000-0000D8010000}"/>
    <cellStyle name="Percent 2 2" xfId="477" xr:uid="{00000000-0005-0000-0000-0000D9010000}"/>
    <cellStyle name="Percent 2 2 2" xfId="478" xr:uid="{00000000-0005-0000-0000-0000DA010000}"/>
    <cellStyle name="Percent 2 2 2 2" xfId="479" xr:uid="{00000000-0005-0000-0000-0000DB010000}"/>
    <cellStyle name="Percent 2 2 2 3" xfId="480" xr:uid="{00000000-0005-0000-0000-0000DC010000}"/>
    <cellStyle name="Percent 2 2 2 3 2" xfId="481" xr:uid="{00000000-0005-0000-0000-0000DD010000}"/>
    <cellStyle name="Percent 2 2 2 3 3" xfId="482" xr:uid="{00000000-0005-0000-0000-0000DE010000}"/>
    <cellStyle name="Percent 2 2 2 3 3 2" xfId="483" xr:uid="{00000000-0005-0000-0000-0000DF010000}"/>
    <cellStyle name="Percent 2 2 2 3 3 3" xfId="484" xr:uid="{00000000-0005-0000-0000-0000E0010000}"/>
    <cellStyle name="Percent 2 2 2 3 3 4" xfId="485" xr:uid="{00000000-0005-0000-0000-0000E1010000}"/>
    <cellStyle name="Percent 2 2 2 3 4" xfId="486" xr:uid="{00000000-0005-0000-0000-0000E2010000}"/>
    <cellStyle name="Percent 2 2 2 3 4 2" xfId="487" xr:uid="{00000000-0005-0000-0000-0000E3010000}"/>
    <cellStyle name="Percent 2 2 2 3 4 2 2" xfId="488" xr:uid="{00000000-0005-0000-0000-0000E4010000}"/>
    <cellStyle name="Percent 2 2 2 3 4 2 3" xfId="489" xr:uid="{00000000-0005-0000-0000-0000E5010000}"/>
    <cellStyle name="Percent 2 2 2 3 4 2 3 2" xfId="490" xr:uid="{00000000-0005-0000-0000-0000E6010000}"/>
    <cellStyle name="Percent 2 2 2 3 4 3" xfId="491" xr:uid="{00000000-0005-0000-0000-0000E7010000}"/>
    <cellStyle name="Percent 2 2 2 3 5" xfId="492" xr:uid="{00000000-0005-0000-0000-0000E8010000}"/>
    <cellStyle name="Percent 2 2 2 3 5 2" xfId="493" xr:uid="{00000000-0005-0000-0000-0000E9010000}"/>
    <cellStyle name="Percent 2 2 2 3 5 3" xfId="494" xr:uid="{00000000-0005-0000-0000-0000EA010000}"/>
    <cellStyle name="Percent 2 2 2 3 5 3 2" xfId="495" xr:uid="{00000000-0005-0000-0000-0000EB010000}"/>
    <cellStyle name="Percent 2 2 2 3 6" xfId="496" xr:uid="{00000000-0005-0000-0000-0000EC010000}"/>
    <cellStyle name="Percent 2 2 2 3 7" xfId="497" xr:uid="{00000000-0005-0000-0000-0000ED010000}"/>
    <cellStyle name="Percent 2 2 2 3 7 2" xfId="498" xr:uid="{00000000-0005-0000-0000-0000EE010000}"/>
    <cellStyle name="Percent 2 2 2 4" xfId="499" xr:uid="{00000000-0005-0000-0000-0000EF010000}"/>
    <cellStyle name="Percent 2 2 2 4 2" xfId="500" xr:uid="{00000000-0005-0000-0000-0000F0010000}"/>
    <cellStyle name="Percent 2 2 2 4 2 2" xfId="501" xr:uid="{00000000-0005-0000-0000-0000F1010000}"/>
    <cellStyle name="Percent 2 2 2 4 2 3" xfId="502" xr:uid="{00000000-0005-0000-0000-0000F2010000}"/>
    <cellStyle name="Percent 2 2 2 4 2 3 2" xfId="503" xr:uid="{00000000-0005-0000-0000-0000F3010000}"/>
    <cellStyle name="Percent 2 2 2 4 3" xfId="504" xr:uid="{00000000-0005-0000-0000-0000F4010000}"/>
    <cellStyle name="Percent 2 2 2 5" xfId="505" xr:uid="{00000000-0005-0000-0000-0000F5010000}"/>
    <cellStyle name="Percent 2 2 2 5 2" xfId="506" xr:uid="{00000000-0005-0000-0000-0000F6010000}"/>
    <cellStyle name="Percent 2 2 2 5 3" xfId="507" xr:uid="{00000000-0005-0000-0000-0000F7010000}"/>
    <cellStyle name="Percent 2 2 2 5 3 2" xfId="508" xr:uid="{00000000-0005-0000-0000-0000F8010000}"/>
    <cellStyle name="Percent 2 2 2 6" xfId="509" xr:uid="{00000000-0005-0000-0000-0000F9010000}"/>
    <cellStyle name="Percent 2 2 2 6 2" xfId="510" xr:uid="{00000000-0005-0000-0000-0000FA010000}"/>
    <cellStyle name="Percent 2 2 3" xfId="511" xr:uid="{00000000-0005-0000-0000-0000FB010000}"/>
    <cellStyle name="Percent 2 2 3 2" xfId="512" xr:uid="{00000000-0005-0000-0000-0000FC010000}"/>
    <cellStyle name="Percent 2 2 3 3" xfId="513" xr:uid="{00000000-0005-0000-0000-0000FD010000}"/>
    <cellStyle name="Percent 2 2 3 4" xfId="514" xr:uid="{00000000-0005-0000-0000-0000FE010000}"/>
    <cellStyle name="Percent 2 3" xfId="515" xr:uid="{00000000-0005-0000-0000-0000FF010000}"/>
    <cellStyle name="Percent 2 4" xfId="516" xr:uid="{00000000-0005-0000-0000-000000020000}"/>
    <cellStyle name="Percent 2 4 10" xfId="517" xr:uid="{00000000-0005-0000-0000-000001020000}"/>
    <cellStyle name="Percent 2 4 11" xfId="518" xr:uid="{00000000-0005-0000-0000-000002020000}"/>
    <cellStyle name="Percent 2 4 11 2" xfId="519" xr:uid="{00000000-0005-0000-0000-000003020000}"/>
    <cellStyle name="Percent 2 4 11 2 2" xfId="520" xr:uid="{00000000-0005-0000-0000-000004020000}"/>
    <cellStyle name="Percent 2 4 11 2 3" xfId="521" xr:uid="{00000000-0005-0000-0000-000005020000}"/>
    <cellStyle name="Percent 2 4 11 2 3 2" xfId="522" xr:uid="{00000000-0005-0000-0000-000006020000}"/>
    <cellStyle name="Percent 2 4 2" xfId="523" xr:uid="{00000000-0005-0000-0000-000007020000}"/>
    <cellStyle name="Percent 2 4 3" xfId="524" xr:uid="{00000000-0005-0000-0000-000008020000}"/>
    <cellStyle name="Percent 2 4 4" xfId="525" xr:uid="{00000000-0005-0000-0000-000009020000}"/>
    <cellStyle name="Percent 2 4 5" xfId="526" xr:uid="{00000000-0005-0000-0000-00000A020000}"/>
    <cellStyle name="Percent 2 4 5 2" xfId="527" xr:uid="{00000000-0005-0000-0000-00000B020000}"/>
    <cellStyle name="Percent 2 4 5 2 2" xfId="528" xr:uid="{00000000-0005-0000-0000-00000C020000}"/>
    <cellStyle name="Percent 2 4 5 2 3" xfId="529" xr:uid="{00000000-0005-0000-0000-00000D020000}"/>
    <cellStyle name="Percent 2 4 6" xfId="530" xr:uid="{00000000-0005-0000-0000-00000E020000}"/>
    <cellStyle name="Percent 2 4 7" xfId="531" xr:uid="{00000000-0005-0000-0000-00000F020000}"/>
    <cellStyle name="Percent 2 4 8" xfId="532" xr:uid="{00000000-0005-0000-0000-000010020000}"/>
    <cellStyle name="Percent 2 4 9" xfId="533" xr:uid="{00000000-0005-0000-0000-000011020000}"/>
    <cellStyle name="Percent 2 4 9 2" xfId="534" xr:uid="{00000000-0005-0000-0000-000012020000}"/>
    <cellStyle name="Percent 2 4 9 2 2" xfId="535" xr:uid="{00000000-0005-0000-0000-000013020000}"/>
    <cellStyle name="Percent 2 4 9 2 3" xfId="536" xr:uid="{00000000-0005-0000-0000-000014020000}"/>
    <cellStyle name="Percent 2 4 9 2 3 2" xfId="537" xr:uid="{00000000-0005-0000-0000-000015020000}"/>
    <cellStyle name="Percent 2 5" xfId="538" xr:uid="{00000000-0005-0000-0000-000016020000}"/>
    <cellStyle name="Percent 20" xfId="539" xr:uid="{00000000-0005-0000-0000-000017020000}"/>
    <cellStyle name="Percent 20 2" xfId="540" xr:uid="{00000000-0005-0000-0000-000018020000}"/>
    <cellStyle name="Percent 20 3" xfId="541" xr:uid="{00000000-0005-0000-0000-000019020000}"/>
    <cellStyle name="Percent 20 3 2" xfId="542" xr:uid="{00000000-0005-0000-0000-00001A020000}"/>
    <cellStyle name="Percent 21" xfId="543" xr:uid="{00000000-0005-0000-0000-00001B020000}"/>
    <cellStyle name="Percent 21 2" xfId="544" xr:uid="{00000000-0005-0000-0000-00001C020000}"/>
    <cellStyle name="Percent 21 3" xfId="545" xr:uid="{00000000-0005-0000-0000-00001D020000}"/>
    <cellStyle name="Percent 21 3 2" xfId="546" xr:uid="{00000000-0005-0000-0000-00001E020000}"/>
    <cellStyle name="Percent 22" xfId="547" xr:uid="{00000000-0005-0000-0000-00001F020000}"/>
    <cellStyle name="Percent 22 2" xfId="548" xr:uid="{00000000-0005-0000-0000-000020020000}"/>
    <cellStyle name="Percent 23" xfId="549" xr:uid="{00000000-0005-0000-0000-000021020000}"/>
    <cellStyle name="Percent 23 2" xfId="550" xr:uid="{00000000-0005-0000-0000-000022020000}"/>
    <cellStyle name="Percent 24" xfId="551" xr:uid="{00000000-0005-0000-0000-000023020000}"/>
    <cellStyle name="Percent 25" xfId="552" xr:uid="{00000000-0005-0000-0000-000024020000}"/>
    <cellStyle name="Percent 25 2" xfId="553" xr:uid="{00000000-0005-0000-0000-000025020000}"/>
    <cellStyle name="Percent 25 3" xfId="554" xr:uid="{00000000-0005-0000-0000-000026020000}"/>
    <cellStyle name="Percent 25 3 2" xfId="555" xr:uid="{00000000-0005-0000-0000-000027020000}"/>
    <cellStyle name="Percent 26" xfId="556" xr:uid="{00000000-0005-0000-0000-000028020000}"/>
    <cellStyle name="Percent 27" xfId="557" xr:uid="{00000000-0005-0000-0000-000029020000}"/>
    <cellStyle name="Percent 27 2" xfId="558" xr:uid="{00000000-0005-0000-0000-00002A020000}"/>
    <cellStyle name="Percent 3" xfId="559" xr:uid="{00000000-0005-0000-0000-00002B020000}"/>
    <cellStyle name="Percent 3 2" xfId="560" xr:uid="{00000000-0005-0000-0000-00002C020000}"/>
    <cellStyle name="Percent 3 2 2" xfId="561" xr:uid="{00000000-0005-0000-0000-00002D020000}"/>
    <cellStyle name="Percent 3 2 3" xfId="562" xr:uid="{00000000-0005-0000-0000-00002E020000}"/>
    <cellStyle name="Percent 3 2 3 2" xfId="563" xr:uid="{00000000-0005-0000-0000-00002F020000}"/>
    <cellStyle name="Percent 3 2 3 3" xfId="564" xr:uid="{00000000-0005-0000-0000-000030020000}"/>
    <cellStyle name="Percent 3 2 3 4" xfId="565" xr:uid="{00000000-0005-0000-0000-000031020000}"/>
    <cellStyle name="Percent 3 2 4" xfId="566" xr:uid="{00000000-0005-0000-0000-000032020000}"/>
    <cellStyle name="Percent 3 2 4 2" xfId="567" xr:uid="{00000000-0005-0000-0000-000033020000}"/>
    <cellStyle name="Percent 3 2 4 2 2" xfId="568" xr:uid="{00000000-0005-0000-0000-000034020000}"/>
    <cellStyle name="Percent 3 2 4 2 3" xfId="569" xr:uid="{00000000-0005-0000-0000-000035020000}"/>
    <cellStyle name="Percent 3 2 4 2 3 2" xfId="570" xr:uid="{00000000-0005-0000-0000-000036020000}"/>
    <cellStyle name="Percent 3 2 4 3" xfId="571" xr:uid="{00000000-0005-0000-0000-000037020000}"/>
    <cellStyle name="Percent 3 2 5" xfId="572" xr:uid="{00000000-0005-0000-0000-000038020000}"/>
    <cellStyle name="Percent 3 2 5 2" xfId="573" xr:uid="{00000000-0005-0000-0000-000039020000}"/>
    <cellStyle name="Percent 3 2 5 3" xfId="574" xr:uid="{00000000-0005-0000-0000-00003A020000}"/>
    <cellStyle name="Percent 3 2 5 3 2" xfId="575" xr:uid="{00000000-0005-0000-0000-00003B020000}"/>
    <cellStyle name="Percent 3 2 6" xfId="576" xr:uid="{00000000-0005-0000-0000-00003C020000}"/>
    <cellStyle name="Percent 3 2 7" xfId="577" xr:uid="{00000000-0005-0000-0000-00003D020000}"/>
    <cellStyle name="Percent 3 2 7 2" xfId="578" xr:uid="{00000000-0005-0000-0000-00003E020000}"/>
    <cellStyle name="Percent 3 3" xfId="579" xr:uid="{00000000-0005-0000-0000-00003F020000}"/>
    <cellStyle name="Percent 3 4" xfId="580" xr:uid="{00000000-0005-0000-0000-000040020000}"/>
    <cellStyle name="Percent 3 5" xfId="581" xr:uid="{00000000-0005-0000-0000-000041020000}"/>
    <cellStyle name="Percent 3 5 2" xfId="582" xr:uid="{00000000-0005-0000-0000-000042020000}"/>
    <cellStyle name="Percent 3 5 3" xfId="583" xr:uid="{00000000-0005-0000-0000-000043020000}"/>
    <cellStyle name="Percent 3 5 4" xfId="584" xr:uid="{00000000-0005-0000-0000-000044020000}"/>
    <cellStyle name="Percent 4" xfId="585" xr:uid="{00000000-0005-0000-0000-000045020000}"/>
    <cellStyle name="Percent 4 2" xfId="586" xr:uid="{00000000-0005-0000-0000-000046020000}"/>
    <cellStyle name="Percent 4 3" xfId="587" xr:uid="{00000000-0005-0000-0000-000047020000}"/>
    <cellStyle name="Percent 4 3 2" xfId="588" xr:uid="{00000000-0005-0000-0000-000048020000}"/>
    <cellStyle name="Percent 4 3 3" xfId="589" xr:uid="{00000000-0005-0000-0000-000049020000}"/>
    <cellStyle name="Percent 4 3 4" xfId="590" xr:uid="{00000000-0005-0000-0000-00004A020000}"/>
    <cellStyle name="Percent 4 4" xfId="591" xr:uid="{00000000-0005-0000-0000-00004B020000}"/>
    <cellStyle name="Percent 4 4 2" xfId="592" xr:uid="{00000000-0005-0000-0000-00004C020000}"/>
    <cellStyle name="Percent 4 4 2 2" xfId="593" xr:uid="{00000000-0005-0000-0000-00004D020000}"/>
    <cellStyle name="Percent 4 4 2 3" xfId="594" xr:uid="{00000000-0005-0000-0000-00004E020000}"/>
    <cellStyle name="Percent 4 4 2 3 2" xfId="595" xr:uid="{00000000-0005-0000-0000-00004F020000}"/>
    <cellStyle name="Percent 4 4 3" xfId="596" xr:uid="{00000000-0005-0000-0000-000050020000}"/>
    <cellStyle name="Percent 4 5" xfId="597" xr:uid="{00000000-0005-0000-0000-000051020000}"/>
    <cellStyle name="Percent 4 5 2" xfId="598" xr:uid="{00000000-0005-0000-0000-000052020000}"/>
    <cellStyle name="Percent 4 5 3" xfId="599" xr:uid="{00000000-0005-0000-0000-000053020000}"/>
    <cellStyle name="Percent 4 5 3 2" xfId="600" xr:uid="{00000000-0005-0000-0000-000054020000}"/>
    <cellStyle name="Percent 4 6" xfId="601" xr:uid="{00000000-0005-0000-0000-000055020000}"/>
    <cellStyle name="Percent 4 7" xfId="602" xr:uid="{00000000-0005-0000-0000-000056020000}"/>
    <cellStyle name="Percent 4 7 2" xfId="603" xr:uid="{00000000-0005-0000-0000-000057020000}"/>
    <cellStyle name="Percent 5" xfId="604" xr:uid="{00000000-0005-0000-0000-000058020000}"/>
    <cellStyle name="Percent 5 2" xfId="605" xr:uid="{00000000-0005-0000-0000-000059020000}"/>
    <cellStyle name="Percent 5 3" xfId="606" xr:uid="{00000000-0005-0000-0000-00005A020000}"/>
    <cellStyle name="Percent 5 3 2" xfId="607" xr:uid="{00000000-0005-0000-0000-00005B020000}"/>
    <cellStyle name="Percent 5 3 3" xfId="608" xr:uid="{00000000-0005-0000-0000-00005C020000}"/>
    <cellStyle name="Percent 5 4" xfId="609" xr:uid="{00000000-0005-0000-0000-00005D020000}"/>
    <cellStyle name="Percent 5 4 2" xfId="610" xr:uid="{00000000-0005-0000-0000-00005E020000}"/>
    <cellStyle name="Percent 5 4 3" xfId="611" xr:uid="{00000000-0005-0000-0000-00005F020000}"/>
    <cellStyle name="Percent 5 4 4" xfId="612" xr:uid="{00000000-0005-0000-0000-000060020000}"/>
    <cellStyle name="Percent 5 5" xfId="613" xr:uid="{00000000-0005-0000-0000-000061020000}"/>
    <cellStyle name="Percent 5 5 2" xfId="614" xr:uid="{00000000-0005-0000-0000-000062020000}"/>
    <cellStyle name="Percent 5 5 2 2" xfId="615" xr:uid="{00000000-0005-0000-0000-000063020000}"/>
    <cellStyle name="Percent 5 5 2 3" xfId="616" xr:uid="{00000000-0005-0000-0000-000064020000}"/>
    <cellStyle name="Percent 5 5 2 3 2" xfId="617" xr:uid="{00000000-0005-0000-0000-000065020000}"/>
    <cellStyle name="Percent 5 5 3" xfId="618" xr:uid="{00000000-0005-0000-0000-000066020000}"/>
    <cellStyle name="Percent 5 6" xfId="619" xr:uid="{00000000-0005-0000-0000-000067020000}"/>
    <cellStyle name="Percent 5 6 2" xfId="620" xr:uid="{00000000-0005-0000-0000-000068020000}"/>
    <cellStyle name="Percent 5 6 3" xfId="621" xr:uid="{00000000-0005-0000-0000-000069020000}"/>
    <cellStyle name="Percent 5 6 3 2" xfId="622" xr:uid="{00000000-0005-0000-0000-00006A020000}"/>
    <cellStyle name="Percent 5 7" xfId="623" xr:uid="{00000000-0005-0000-0000-00006B020000}"/>
    <cellStyle name="Percent 5 8" xfId="624" xr:uid="{00000000-0005-0000-0000-00006C020000}"/>
    <cellStyle name="Percent 5 8 2" xfId="625" xr:uid="{00000000-0005-0000-0000-00006D020000}"/>
    <cellStyle name="Percent 5 9" xfId="626" xr:uid="{00000000-0005-0000-0000-00006E020000}"/>
    <cellStyle name="Percent 5 9 2" xfId="627" xr:uid="{00000000-0005-0000-0000-00006F020000}"/>
    <cellStyle name="Percent 5 9 3" xfId="628" xr:uid="{00000000-0005-0000-0000-000070020000}"/>
    <cellStyle name="Percent 5 9 3 2" xfId="629" xr:uid="{00000000-0005-0000-0000-000071020000}"/>
    <cellStyle name="Percent 6" xfId="630" xr:uid="{00000000-0005-0000-0000-000072020000}"/>
    <cellStyle name="Percent 6 10" xfId="631" xr:uid="{00000000-0005-0000-0000-000073020000}"/>
    <cellStyle name="Percent 6 11" xfId="632" xr:uid="{00000000-0005-0000-0000-000074020000}"/>
    <cellStyle name="Percent 6 11 2" xfId="633" xr:uid="{00000000-0005-0000-0000-000075020000}"/>
    <cellStyle name="Percent 6 11 2 2" xfId="634" xr:uid="{00000000-0005-0000-0000-000076020000}"/>
    <cellStyle name="Percent 6 11 2 3" xfId="635" xr:uid="{00000000-0005-0000-0000-000077020000}"/>
    <cellStyle name="Percent 6 11 2 3 2" xfId="636" xr:uid="{00000000-0005-0000-0000-000078020000}"/>
    <cellStyle name="Percent 6 12" xfId="637" xr:uid="{00000000-0005-0000-0000-000079020000}"/>
    <cellStyle name="Percent 6 13" xfId="638" xr:uid="{00000000-0005-0000-0000-00007A020000}"/>
    <cellStyle name="Percent 6 13 2" xfId="639" xr:uid="{00000000-0005-0000-0000-00007B020000}"/>
    <cellStyle name="Percent 6 13 2 2" xfId="640" xr:uid="{00000000-0005-0000-0000-00007C020000}"/>
    <cellStyle name="Percent 6 13 2 3" xfId="641" xr:uid="{00000000-0005-0000-0000-00007D020000}"/>
    <cellStyle name="Percent 6 13 2 3 2" xfId="642" xr:uid="{00000000-0005-0000-0000-00007E020000}"/>
    <cellStyle name="Percent 6 14" xfId="643" xr:uid="{00000000-0005-0000-0000-00007F020000}"/>
    <cellStyle name="Percent 6 14 2" xfId="644" xr:uid="{00000000-0005-0000-0000-000080020000}"/>
    <cellStyle name="Percent 6 15" xfId="645" xr:uid="{00000000-0005-0000-0000-000081020000}"/>
    <cellStyle name="Percent 6 16" xfId="646" xr:uid="{00000000-0005-0000-0000-000082020000}"/>
    <cellStyle name="Percent 6 16 2" xfId="647" xr:uid="{00000000-0005-0000-0000-000083020000}"/>
    <cellStyle name="Percent 6 2" xfId="648" xr:uid="{00000000-0005-0000-0000-000084020000}"/>
    <cellStyle name="Percent 6 3" xfId="649" xr:uid="{00000000-0005-0000-0000-000085020000}"/>
    <cellStyle name="Percent 6 4" xfId="650" xr:uid="{00000000-0005-0000-0000-000086020000}"/>
    <cellStyle name="Percent 6 5" xfId="651" xr:uid="{00000000-0005-0000-0000-000087020000}"/>
    <cellStyle name="Percent 6 6" xfId="652" xr:uid="{00000000-0005-0000-0000-000088020000}"/>
    <cellStyle name="Percent 6 7" xfId="653" xr:uid="{00000000-0005-0000-0000-000089020000}"/>
    <cellStyle name="Percent 6 7 2" xfId="654" xr:uid="{00000000-0005-0000-0000-00008A020000}"/>
    <cellStyle name="Percent 6 7 2 2" xfId="655" xr:uid="{00000000-0005-0000-0000-00008B020000}"/>
    <cellStyle name="Percent 6 7 2 3" xfId="656" xr:uid="{00000000-0005-0000-0000-00008C020000}"/>
    <cellStyle name="Percent 6 8" xfId="657" xr:uid="{00000000-0005-0000-0000-00008D020000}"/>
    <cellStyle name="Percent 6 9" xfId="658" xr:uid="{00000000-0005-0000-0000-00008E020000}"/>
    <cellStyle name="Percent 7" xfId="659" xr:uid="{00000000-0005-0000-0000-00008F020000}"/>
    <cellStyle name="Percent 7 10" xfId="660" xr:uid="{00000000-0005-0000-0000-000090020000}"/>
    <cellStyle name="Percent 7 11" xfId="661" xr:uid="{00000000-0005-0000-0000-000091020000}"/>
    <cellStyle name="Percent 7 11 2" xfId="662" xr:uid="{00000000-0005-0000-0000-000092020000}"/>
    <cellStyle name="Percent 7 11 2 2" xfId="663" xr:uid="{00000000-0005-0000-0000-000093020000}"/>
    <cellStyle name="Percent 7 11 2 3" xfId="664" xr:uid="{00000000-0005-0000-0000-000094020000}"/>
    <cellStyle name="Percent 7 11 2 3 2" xfId="665" xr:uid="{00000000-0005-0000-0000-000095020000}"/>
    <cellStyle name="Percent 7 12" xfId="666" xr:uid="{00000000-0005-0000-0000-000096020000}"/>
    <cellStyle name="Percent 7 12 2" xfId="667" xr:uid="{00000000-0005-0000-0000-000097020000}"/>
    <cellStyle name="Percent 7 13" xfId="668" xr:uid="{00000000-0005-0000-0000-000098020000}"/>
    <cellStyle name="Percent 7 14" xfId="669" xr:uid="{00000000-0005-0000-0000-000099020000}"/>
    <cellStyle name="Percent 7 14 2" xfId="670" xr:uid="{00000000-0005-0000-0000-00009A020000}"/>
    <cellStyle name="Percent 7 2" xfId="671" xr:uid="{00000000-0005-0000-0000-00009B020000}"/>
    <cellStyle name="Percent 7 3" xfId="672" xr:uid="{00000000-0005-0000-0000-00009C020000}"/>
    <cellStyle name="Percent 7 4" xfId="673" xr:uid="{00000000-0005-0000-0000-00009D020000}"/>
    <cellStyle name="Percent 7 5" xfId="674" xr:uid="{00000000-0005-0000-0000-00009E020000}"/>
    <cellStyle name="Percent 7 5 2" xfId="675" xr:uid="{00000000-0005-0000-0000-00009F020000}"/>
    <cellStyle name="Percent 7 5 2 2" xfId="676" xr:uid="{00000000-0005-0000-0000-0000A0020000}"/>
    <cellStyle name="Percent 7 5 2 3" xfId="677" xr:uid="{00000000-0005-0000-0000-0000A1020000}"/>
    <cellStyle name="Percent 7 5 2 4" xfId="678" xr:uid="{00000000-0005-0000-0000-0000A2020000}"/>
    <cellStyle name="Percent 7 6" xfId="679" xr:uid="{00000000-0005-0000-0000-0000A3020000}"/>
    <cellStyle name="Percent 7 7" xfId="680" xr:uid="{00000000-0005-0000-0000-0000A4020000}"/>
    <cellStyle name="Percent 7 8" xfId="681" xr:uid="{00000000-0005-0000-0000-0000A5020000}"/>
    <cellStyle name="Percent 7 9" xfId="682" xr:uid="{00000000-0005-0000-0000-0000A6020000}"/>
    <cellStyle name="Percent 7 9 2" xfId="683" xr:uid="{00000000-0005-0000-0000-0000A7020000}"/>
    <cellStyle name="Percent 7 9 2 2" xfId="684" xr:uid="{00000000-0005-0000-0000-0000A8020000}"/>
    <cellStyle name="Percent 7 9 2 3" xfId="685" xr:uid="{00000000-0005-0000-0000-0000A9020000}"/>
    <cellStyle name="Percent 7 9 2 3 2" xfId="686" xr:uid="{00000000-0005-0000-0000-0000AA020000}"/>
    <cellStyle name="Percent 8" xfId="687" xr:uid="{00000000-0005-0000-0000-0000AB020000}"/>
    <cellStyle name="Percent 8 2" xfId="688" xr:uid="{00000000-0005-0000-0000-0000AC020000}"/>
    <cellStyle name="Percent 8 3" xfId="689" xr:uid="{00000000-0005-0000-0000-0000AD020000}"/>
    <cellStyle name="Percent 8 4" xfId="690" xr:uid="{00000000-0005-0000-0000-0000AE020000}"/>
    <cellStyle name="Percent 8 5" xfId="691" xr:uid="{00000000-0005-0000-0000-0000AF020000}"/>
    <cellStyle name="Percent 9" xfId="692" xr:uid="{00000000-0005-0000-0000-0000B0020000}"/>
    <cellStyle name="Percent 9 2" xfId="693" xr:uid="{00000000-0005-0000-0000-0000B1020000}"/>
    <cellStyle name="Percent 9 3" xfId="694" xr:uid="{00000000-0005-0000-0000-0000B2020000}"/>
    <cellStyle name="Percent 9 4" xfId="695" xr:uid="{00000000-0005-0000-0000-0000B3020000}"/>
    <cellStyle name="Percent 9 5" xfId="696" xr:uid="{00000000-0005-0000-0000-0000B4020000}"/>
    <cellStyle name="PSChar" xfId="5" xr:uid="{00000000-0005-0000-0000-0000B5020000}"/>
    <cellStyle name="PSChar 2" xfId="697" xr:uid="{00000000-0005-0000-0000-0000B6020000}"/>
    <cellStyle name="PSChar 2 2" xfId="698" xr:uid="{00000000-0005-0000-0000-0000B7020000}"/>
    <cellStyle name="PSChar 2 2 2" xfId="699" xr:uid="{00000000-0005-0000-0000-0000B8020000}"/>
    <cellStyle name="PSChar 3" xfId="700" xr:uid="{00000000-0005-0000-0000-0000B9020000}"/>
    <cellStyle name="PSChar 3 2" xfId="701" xr:uid="{00000000-0005-0000-0000-0000BA020000}"/>
    <cellStyle name="PSChar 4" xfId="702" xr:uid="{00000000-0005-0000-0000-0000BB020000}"/>
    <cellStyle name="PSChar 4 2" xfId="703" xr:uid="{00000000-0005-0000-0000-0000BC020000}"/>
    <cellStyle name="PSChar 5" xfId="704" xr:uid="{00000000-0005-0000-0000-0000BD020000}"/>
    <cellStyle name="PSChar 5 2" xfId="705" xr:uid="{00000000-0005-0000-0000-0000BE020000}"/>
    <cellStyle name="PSChar 5 3" xfId="706" xr:uid="{00000000-0005-0000-0000-0000BF020000}"/>
    <cellStyle name="PSChar 5 3 2" xfId="707" xr:uid="{00000000-0005-0000-0000-0000C0020000}"/>
    <cellStyle name="PSChar 6" xfId="708" xr:uid="{00000000-0005-0000-0000-0000C1020000}"/>
    <cellStyle name="PSChar 6 2" xfId="709" xr:uid="{00000000-0005-0000-0000-0000C2020000}"/>
    <cellStyle name="PSChar 7" xfId="710" xr:uid="{00000000-0005-0000-0000-0000C3020000}"/>
    <cellStyle name="PSChar 8" xfId="711" xr:uid="{00000000-0005-0000-0000-0000C4020000}"/>
    <cellStyle name="PSChar 9" xfId="712" xr:uid="{00000000-0005-0000-0000-0000C5020000}"/>
    <cellStyle name="PSDate" xfId="6" xr:uid="{00000000-0005-0000-0000-0000C6020000}"/>
    <cellStyle name="PSDate 2" xfId="713" xr:uid="{00000000-0005-0000-0000-0000C7020000}"/>
    <cellStyle name="PSDate 2 2" xfId="714" xr:uid="{00000000-0005-0000-0000-0000C8020000}"/>
    <cellStyle name="PSDate 2 2 2" xfId="715" xr:uid="{00000000-0005-0000-0000-0000C9020000}"/>
    <cellStyle name="PSDate 3" xfId="716" xr:uid="{00000000-0005-0000-0000-0000CA020000}"/>
    <cellStyle name="PSDate 3 2" xfId="717" xr:uid="{00000000-0005-0000-0000-0000CB020000}"/>
    <cellStyle name="PSDate 4" xfId="718" xr:uid="{00000000-0005-0000-0000-0000CC020000}"/>
    <cellStyle name="PSDate 4 2" xfId="719" xr:uid="{00000000-0005-0000-0000-0000CD020000}"/>
    <cellStyle name="PSDate 5" xfId="720" xr:uid="{00000000-0005-0000-0000-0000CE020000}"/>
    <cellStyle name="PSDate 5 2" xfId="721" xr:uid="{00000000-0005-0000-0000-0000CF020000}"/>
    <cellStyle name="PSDate 5 3" xfId="722" xr:uid="{00000000-0005-0000-0000-0000D0020000}"/>
    <cellStyle name="PSDate 5 3 2" xfId="723" xr:uid="{00000000-0005-0000-0000-0000D1020000}"/>
    <cellStyle name="PSDate 6" xfId="724" xr:uid="{00000000-0005-0000-0000-0000D2020000}"/>
    <cellStyle name="PSDate 6 2" xfId="725" xr:uid="{00000000-0005-0000-0000-0000D3020000}"/>
    <cellStyle name="PSDate 7" xfId="726" xr:uid="{00000000-0005-0000-0000-0000D4020000}"/>
    <cellStyle name="PSDate 8" xfId="727" xr:uid="{00000000-0005-0000-0000-0000D5020000}"/>
    <cellStyle name="PSDec" xfId="7" xr:uid="{00000000-0005-0000-0000-0000D6020000}"/>
    <cellStyle name="PSDec 2" xfId="728" xr:uid="{00000000-0005-0000-0000-0000D7020000}"/>
    <cellStyle name="PSDec 2 2" xfId="729" xr:uid="{00000000-0005-0000-0000-0000D8020000}"/>
    <cellStyle name="PSDec 2 2 2" xfId="730" xr:uid="{00000000-0005-0000-0000-0000D9020000}"/>
    <cellStyle name="PSDec 3" xfId="731" xr:uid="{00000000-0005-0000-0000-0000DA020000}"/>
    <cellStyle name="PSDec 3 2" xfId="732" xr:uid="{00000000-0005-0000-0000-0000DB020000}"/>
    <cellStyle name="PSDec 4" xfId="733" xr:uid="{00000000-0005-0000-0000-0000DC020000}"/>
    <cellStyle name="PSDec 4 2" xfId="734" xr:uid="{00000000-0005-0000-0000-0000DD020000}"/>
    <cellStyle name="PSDec 5" xfId="735" xr:uid="{00000000-0005-0000-0000-0000DE020000}"/>
    <cellStyle name="PSDec 5 2" xfId="736" xr:uid="{00000000-0005-0000-0000-0000DF020000}"/>
    <cellStyle name="PSDec 5 3" xfId="737" xr:uid="{00000000-0005-0000-0000-0000E0020000}"/>
    <cellStyle name="PSDec 5 3 2" xfId="738" xr:uid="{00000000-0005-0000-0000-0000E1020000}"/>
    <cellStyle name="PSDec 6" xfId="739" xr:uid="{00000000-0005-0000-0000-0000E2020000}"/>
    <cellStyle name="PSDec 6 2" xfId="740" xr:uid="{00000000-0005-0000-0000-0000E3020000}"/>
    <cellStyle name="PSDec 7" xfId="741" xr:uid="{00000000-0005-0000-0000-0000E4020000}"/>
    <cellStyle name="PSDec 8" xfId="742" xr:uid="{00000000-0005-0000-0000-0000E5020000}"/>
    <cellStyle name="PSDec 9" xfId="743" xr:uid="{00000000-0005-0000-0000-0000E6020000}"/>
    <cellStyle name="PSHeading" xfId="8" xr:uid="{00000000-0005-0000-0000-0000E7020000}"/>
    <cellStyle name="PSHeading 2" xfId="744" xr:uid="{00000000-0005-0000-0000-0000E8020000}"/>
    <cellStyle name="PSHeading 2 2" xfId="745" xr:uid="{00000000-0005-0000-0000-0000E9020000}"/>
    <cellStyle name="PSHeading 2 2 2" xfId="746" xr:uid="{00000000-0005-0000-0000-0000EA020000}"/>
    <cellStyle name="PSHeading 2 2 3" xfId="747" xr:uid="{00000000-0005-0000-0000-0000EB020000}"/>
    <cellStyle name="PSHeading 3" xfId="748" xr:uid="{00000000-0005-0000-0000-0000EC020000}"/>
    <cellStyle name="PSHeading 3 2" xfId="749" xr:uid="{00000000-0005-0000-0000-0000ED020000}"/>
    <cellStyle name="PSHeading 3 3" xfId="750" xr:uid="{00000000-0005-0000-0000-0000EE020000}"/>
    <cellStyle name="PSHeading 3 3 2" xfId="751" xr:uid="{00000000-0005-0000-0000-0000EF020000}"/>
    <cellStyle name="PSHeading 4" xfId="752" xr:uid="{00000000-0005-0000-0000-0000F0020000}"/>
    <cellStyle name="PSHeading 5" xfId="753" xr:uid="{00000000-0005-0000-0000-0000F1020000}"/>
    <cellStyle name="PSInt" xfId="9" xr:uid="{00000000-0005-0000-0000-0000F2020000}"/>
    <cellStyle name="PSInt 2" xfId="754" xr:uid="{00000000-0005-0000-0000-0000F3020000}"/>
    <cellStyle name="PSInt 2 2" xfId="755" xr:uid="{00000000-0005-0000-0000-0000F4020000}"/>
    <cellStyle name="PSInt 2 2 2" xfId="756" xr:uid="{00000000-0005-0000-0000-0000F5020000}"/>
    <cellStyle name="PSInt 3" xfId="757" xr:uid="{00000000-0005-0000-0000-0000F6020000}"/>
    <cellStyle name="PSInt 3 2" xfId="758" xr:uid="{00000000-0005-0000-0000-0000F7020000}"/>
    <cellStyle name="PSInt 4" xfId="759" xr:uid="{00000000-0005-0000-0000-0000F8020000}"/>
    <cellStyle name="PSInt 4 2" xfId="760" xr:uid="{00000000-0005-0000-0000-0000F9020000}"/>
    <cellStyle name="PSInt 5" xfId="761" xr:uid="{00000000-0005-0000-0000-0000FA020000}"/>
    <cellStyle name="PSInt 5 2" xfId="762" xr:uid="{00000000-0005-0000-0000-0000FB020000}"/>
    <cellStyle name="PSInt 5 3" xfId="763" xr:uid="{00000000-0005-0000-0000-0000FC020000}"/>
    <cellStyle name="PSInt 5 3 2" xfId="764" xr:uid="{00000000-0005-0000-0000-0000FD020000}"/>
    <cellStyle name="PSInt 6" xfId="765" xr:uid="{00000000-0005-0000-0000-0000FE020000}"/>
    <cellStyle name="PSInt 6 2" xfId="766" xr:uid="{00000000-0005-0000-0000-0000FF020000}"/>
    <cellStyle name="PSInt 7" xfId="767" xr:uid="{00000000-0005-0000-0000-000000030000}"/>
    <cellStyle name="PSInt 8" xfId="768" xr:uid="{00000000-0005-0000-0000-000001030000}"/>
    <cellStyle name="PSInt 9" xfId="769" xr:uid="{00000000-0005-0000-0000-000002030000}"/>
    <cellStyle name="PSSpacer" xfId="10" xr:uid="{00000000-0005-0000-0000-000003030000}"/>
    <cellStyle name="PSSpacer 2" xfId="770" xr:uid="{00000000-0005-0000-0000-000004030000}"/>
    <cellStyle name="PSSpacer 2 2" xfId="771" xr:uid="{00000000-0005-0000-0000-000005030000}"/>
    <cellStyle name="PSSpacer 3" xfId="772" xr:uid="{00000000-0005-0000-0000-000006030000}"/>
    <cellStyle name="PSSpacer 3 2" xfId="773" xr:uid="{00000000-0005-0000-0000-000007030000}"/>
    <cellStyle name="PSSpacer 4" xfId="774" xr:uid="{00000000-0005-0000-0000-000008030000}"/>
    <cellStyle name="PSSpacer 4 2" xfId="775" xr:uid="{00000000-0005-0000-0000-000009030000}"/>
    <cellStyle name="PSSpacer 5" xfId="776" xr:uid="{00000000-0005-0000-0000-00000A030000}"/>
    <cellStyle name="PSSpacer 5 2" xfId="777" xr:uid="{00000000-0005-0000-0000-00000B030000}"/>
    <cellStyle name="PSSpacer 5 3" xfId="778" xr:uid="{00000000-0005-0000-0000-00000C030000}"/>
    <cellStyle name="PSSpacer 5 3 2" xfId="779" xr:uid="{00000000-0005-0000-0000-00000D030000}"/>
    <cellStyle name="PSSpacer 6" xfId="780" xr:uid="{00000000-0005-0000-0000-00000E030000}"/>
    <cellStyle name="PSSpacer 6 2" xfId="781" xr:uid="{00000000-0005-0000-0000-00000F030000}"/>
    <cellStyle name="PSSpacer 7" xfId="782" xr:uid="{00000000-0005-0000-0000-000010030000}"/>
    <cellStyle name="PSSpacer 8" xfId="783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A5BD-F8D9-4189-891A-C1ACB9EDEBD9}">
  <sheetPr>
    <pageSetUpPr fitToPage="1"/>
  </sheetPr>
  <dimension ref="A1:AD133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127" sqref="N127"/>
    </sheetView>
  </sheetViews>
  <sheetFormatPr defaultRowHeight="15" outlineLevelRow="1"/>
  <cols>
    <col min="1" max="1" width="4.7109375" style="1" bestFit="1" customWidth="1"/>
    <col min="2" max="2" width="24.28515625" style="1" bestFit="1" customWidth="1"/>
    <col min="3" max="3" width="15.140625" style="1" bestFit="1" customWidth="1"/>
    <col min="4" max="4" width="12.28515625" style="1" bestFit="1" customWidth="1"/>
    <col min="5" max="5" width="15.140625" style="1" bestFit="1" customWidth="1"/>
    <col min="6" max="6" width="14.42578125" style="2" bestFit="1" customWidth="1"/>
    <col min="7" max="7" width="10.7109375" style="2" bestFit="1" customWidth="1"/>
    <col min="8" max="8" width="13" style="2" bestFit="1" customWidth="1"/>
    <col min="9" max="9" width="12.42578125" style="2" bestFit="1" customWidth="1"/>
    <col min="10" max="11" width="14.5703125" style="1" bestFit="1" customWidth="1"/>
    <col min="12" max="12" width="12.28515625" style="1" bestFit="1" customWidth="1"/>
    <col min="13" max="13" width="9.85546875" style="1" bestFit="1" customWidth="1"/>
    <col min="14" max="15" width="8.7109375" style="1"/>
    <col min="16" max="16" width="23.28515625" style="1" bestFit="1" customWidth="1"/>
    <col min="17" max="19" width="8.7109375" style="1"/>
    <col min="20" max="20" width="21.85546875" style="1" bestFit="1" customWidth="1"/>
    <col min="21" max="22" width="8.7109375" style="1"/>
    <col min="23" max="23" width="14.28515625" style="1" bestFit="1" customWidth="1"/>
    <col min="24" max="29" width="8.7109375" style="1"/>
    <col min="30" max="30" width="14.28515625" style="1" bestFit="1" customWidth="1"/>
    <col min="31" max="256" width="8.7109375" style="1"/>
    <col min="257" max="257" width="4.7109375" style="1" bestFit="1" customWidth="1"/>
    <col min="258" max="258" width="24.28515625" style="1" bestFit="1" customWidth="1"/>
    <col min="259" max="259" width="11.85546875" style="1" bestFit="1" customWidth="1"/>
    <col min="260" max="260" width="12.28515625" style="1" bestFit="1" customWidth="1"/>
    <col min="261" max="261" width="12.5703125" style="1" bestFit="1" customWidth="1"/>
    <col min="262" max="262" width="12.28515625" style="1" bestFit="1" customWidth="1"/>
    <col min="263" max="263" width="10.7109375" style="1" bestFit="1" customWidth="1"/>
    <col min="264" max="265" width="12.42578125" style="1" bestFit="1" customWidth="1"/>
    <col min="266" max="266" width="12.140625" style="1" customWidth="1"/>
    <col min="267" max="267" width="14.5703125" style="1" bestFit="1" customWidth="1"/>
    <col min="268" max="268" width="11.85546875" style="1" bestFit="1" customWidth="1"/>
    <col min="269" max="269" width="9.85546875" style="1" bestFit="1" customWidth="1"/>
    <col min="270" max="512" width="8.7109375" style="1"/>
    <col min="513" max="513" width="4.7109375" style="1" bestFit="1" customWidth="1"/>
    <col min="514" max="514" width="24.28515625" style="1" bestFit="1" customWidth="1"/>
    <col min="515" max="515" width="11.85546875" style="1" bestFit="1" customWidth="1"/>
    <col min="516" max="516" width="12.28515625" style="1" bestFit="1" customWidth="1"/>
    <col min="517" max="517" width="12.5703125" style="1" bestFit="1" customWidth="1"/>
    <col min="518" max="518" width="12.28515625" style="1" bestFit="1" customWidth="1"/>
    <col min="519" max="519" width="10.7109375" style="1" bestFit="1" customWidth="1"/>
    <col min="520" max="521" width="12.42578125" style="1" bestFit="1" customWidth="1"/>
    <col min="522" max="522" width="12.140625" style="1" customWidth="1"/>
    <col min="523" max="523" width="14.5703125" style="1" bestFit="1" customWidth="1"/>
    <col min="524" max="524" width="11.85546875" style="1" bestFit="1" customWidth="1"/>
    <col min="525" max="525" width="9.85546875" style="1" bestFit="1" customWidth="1"/>
    <col min="526" max="768" width="8.7109375" style="1"/>
    <col min="769" max="769" width="4.7109375" style="1" bestFit="1" customWidth="1"/>
    <col min="770" max="770" width="24.28515625" style="1" bestFit="1" customWidth="1"/>
    <col min="771" max="771" width="11.85546875" style="1" bestFit="1" customWidth="1"/>
    <col min="772" max="772" width="12.28515625" style="1" bestFit="1" customWidth="1"/>
    <col min="773" max="773" width="12.5703125" style="1" bestFit="1" customWidth="1"/>
    <col min="774" max="774" width="12.28515625" style="1" bestFit="1" customWidth="1"/>
    <col min="775" max="775" width="10.7109375" style="1" bestFit="1" customWidth="1"/>
    <col min="776" max="777" width="12.42578125" style="1" bestFit="1" customWidth="1"/>
    <col min="778" max="778" width="12.140625" style="1" customWidth="1"/>
    <col min="779" max="779" width="14.5703125" style="1" bestFit="1" customWidth="1"/>
    <col min="780" max="780" width="11.85546875" style="1" bestFit="1" customWidth="1"/>
    <col min="781" max="781" width="9.85546875" style="1" bestFit="1" customWidth="1"/>
    <col min="782" max="1024" width="8.7109375" style="1"/>
    <col min="1025" max="1025" width="4.7109375" style="1" bestFit="1" customWidth="1"/>
    <col min="1026" max="1026" width="24.28515625" style="1" bestFit="1" customWidth="1"/>
    <col min="1027" max="1027" width="11.85546875" style="1" bestFit="1" customWidth="1"/>
    <col min="1028" max="1028" width="12.28515625" style="1" bestFit="1" customWidth="1"/>
    <col min="1029" max="1029" width="12.5703125" style="1" bestFit="1" customWidth="1"/>
    <col min="1030" max="1030" width="12.28515625" style="1" bestFit="1" customWidth="1"/>
    <col min="1031" max="1031" width="10.7109375" style="1" bestFit="1" customWidth="1"/>
    <col min="1032" max="1033" width="12.42578125" style="1" bestFit="1" customWidth="1"/>
    <col min="1034" max="1034" width="12.140625" style="1" customWidth="1"/>
    <col min="1035" max="1035" width="14.5703125" style="1" bestFit="1" customWidth="1"/>
    <col min="1036" max="1036" width="11.85546875" style="1" bestFit="1" customWidth="1"/>
    <col min="1037" max="1037" width="9.85546875" style="1" bestFit="1" customWidth="1"/>
    <col min="1038" max="1280" width="8.7109375" style="1"/>
    <col min="1281" max="1281" width="4.7109375" style="1" bestFit="1" customWidth="1"/>
    <col min="1282" max="1282" width="24.28515625" style="1" bestFit="1" customWidth="1"/>
    <col min="1283" max="1283" width="11.85546875" style="1" bestFit="1" customWidth="1"/>
    <col min="1284" max="1284" width="12.28515625" style="1" bestFit="1" customWidth="1"/>
    <col min="1285" max="1285" width="12.5703125" style="1" bestFit="1" customWidth="1"/>
    <col min="1286" max="1286" width="12.28515625" style="1" bestFit="1" customWidth="1"/>
    <col min="1287" max="1287" width="10.7109375" style="1" bestFit="1" customWidth="1"/>
    <col min="1288" max="1289" width="12.42578125" style="1" bestFit="1" customWidth="1"/>
    <col min="1290" max="1290" width="12.140625" style="1" customWidth="1"/>
    <col min="1291" max="1291" width="14.5703125" style="1" bestFit="1" customWidth="1"/>
    <col min="1292" max="1292" width="11.85546875" style="1" bestFit="1" customWidth="1"/>
    <col min="1293" max="1293" width="9.85546875" style="1" bestFit="1" customWidth="1"/>
    <col min="1294" max="1536" width="8.7109375" style="1"/>
    <col min="1537" max="1537" width="4.7109375" style="1" bestFit="1" customWidth="1"/>
    <col min="1538" max="1538" width="24.28515625" style="1" bestFit="1" customWidth="1"/>
    <col min="1539" max="1539" width="11.85546875" style="1" bestFit="1" customWidth="1"/>
    <col min="1540" max="1540" width="12.28515625" style="1" bestFit="1" customWidth="1"/>
    <col min="1541" max="1541" width="12.5703125" style="1" bestFit="1" customWidth="1"/>
    <col min="1542" max="1542" width="12.28515625" style="1" bestFit="1" customWidth="1"/>
    <col min="1543" max="1543" width="10.7109375" style="1" bestFit="1" customWidth="1"/>
    <col min="1544" max="1545" width="12.42578125" style="1" bestFit="1" customWidth="1"/>
    <col min="1546" max="1546" width="12.140625" style="1" customWidth="1"/>
    <col min="1547" max="1547" width="14.5703125" style="1" bestFit="1" customWidth="1"/>
    <col min="1548" max="1548" width="11.85546875" style="1" bestFit="1" customWidth="1"/>
    <col min="1549" max="1549" width="9.85546875" style="1" bestFit="1" customWidth="1"/>
    <col min="1550" max="1792" width="8.7109375" style="1"/>
    <col min="1793" max="1793" width="4.7109375" style="1" bestFit="1" customWidth="1"/>
    <col min="1794" max="1794" width="24.28515625" style="1" bestFit="1" customWidth="1"/>
    <col min="1795" max="1795" width="11.85546875" style="1" bestFit="1" customWidth="1"/>
    <col min="1796" max="1796" width="12.28515625" style="1" bestFit="1" customWidth="1"/>
    <col min="1797" max="1797" width="12.5703125" style="1" bestFit="1" customWidth="1"/>
    <col min="1798" max="1798" width="12.28515625" style="1" bestFit="1" customWidth="1"/>
    <col min="1799" max="1799" width="10.7109375" style="1" bestFit="1" customWidth="1"/>
    <col min="1800" max="1801" width="12.42578125" style="1" bestFit="1" customWidth="1"/>
    <col min="1802" max="1802" width="12.140625" style="1" customWidth="1"/>
    <col min="1803" max="1803" width="14.5703125" style="1" bestFit="1" customWidth="1"/>
    <col min="1804" max="1804" width="11.85546875" style="1" bestFit="1" customWidth="1"/>
    <col min="1805" max="1805" width="9.85546875" style="1" bestFit="1" customWidth="1"/>
    <col min="1806" max="2048" width="8.7109375" style="1"/>
    <col min="2049" max="2049" width="4.7109375" style="1" bestFit="1" customWidth="1"/>
    <col min="2050" max="2050" width="24.28515625" style="1" bestFit="1" customWidth="1"/>
    <col min="2051" max="2051" width="11.85546875" style="1" bestFit="1" customWidth="1"/>
    <col min="2052" max="2052" width="12.28515625" style="1" bestFit="1" customWidth="1"/>
    <col min="2053" max="2053" width="12.5703125" style="1" bestFit="1" customWidth="1"/>
    <col min="2054" max="2054" width="12.28515625" style="1" bestFit="1" customWidth="1"/>
    <col min="2055" max="2055" width="10.7109375" style="1" bestFit="1" customWidth="1"/>
    <col min="2056" max="2057" width="12.42578125" style="1" bestFit="1" customWidth="1"/>
    <col min="2058" max="2058" width="12.140625" style="1" customWidth="1"/>
    <col min="2059" max="2059" width="14.5703125" style="1" bestFit="1" customWidth="1"/>
    <col min="2060" max="2060" width="11.85546875" style="1" bestFit="1" customWidth="1"/>
    <col min="2061" max="2061" width="9.85546875" style="1" bestFit="1" customWidth="1"/>
    <col min="2062" max="2304" width="8.7109375" style="1"/>
    <col min="2305" max="2305" width="4.7109375" style="1" bestFit="1" customWidth="1"/>
    <col min="2306" max="2306" width="24.28515625" style="1" bestFit="1" customWidth="1"/>
    <col min="2307" max="2307" width="11.85546875" style="1" bestFit="1" customWidth="1"/>
    <col min="2308" max="2308" width="12.28515625" style="1" bestFit="1" customWidth="1"/>
    <col min="2309" max="2309" width="12.5703125" style="1" bestFit="1" customWidth="1"/>
    <col min="2310" max="2310" width="12.28515625" style="1" bestFit="1" customWidth="1"/>
    <col min="2311" max="2311" width="10.7109375" style="1" bestFit="1" customWidth="1"/>
    <col min="2312" max="2313" width="12.42578125" style="1" bestFit="1" customWidth="1"/>
    <col min="2314" max="2314" width="12.140625" style="1" customWidth="1"/>
    <col min="2315" max="2315" width="14.5703125" style="1" bestFit="1" customWidth="1"/>
    <col min="2316" max="2316" width="11.85546875" style="1" bestFit="1" customWidth="1"/>
    <col min="2317" max="2317" width="9.85546875" style="1" bestFit="1" customWidth="1"/>
    <col min="2318" max="2560" width="8.7109375" style="1"/>
    <col min="2561" max="2561" width="4.7109375" style="1" bestFit="1" customWidth="1"/>
    <col min="2562" max="2562" width="24.28515625" style="1" bestFit="1" customWidth="1"/>
    <col min="2563" max="2563" width="11.85546875" style="1" bestFit="1" customWidth="1"/>
    <col min="2564" max="2564" width="12.28515625" style="1" bestFit="1" customWidth="1"/>
    <col min="2565" max="2565" width="12.5703125" style="1" bestFit="1" customWidth="1"/>
    <col min="2566" max="2566" width="12.28515625" style="1" bestFit="1" customWidth="1"/>
    <col min="2567" max="2567" width="10.7109375" style="1" bestFit="1" customWidth="1"/>
    <col min="2568" max="2569" width="12.42578125" style="1" bestFit="1" customWidth="1"/>
    <col min="2570" max="2570" width="12.140625" style="1" customWidth="1"/>
    <col min="2571" max="2571" width="14.5703125" style="1" bestFit="1" customWidth="1"/>
    <col min="2572" max="2572" width="11.85546875" style="1" bestFit="1" customWidth="1"/>
    <col min="2573" max="2573" width="9.85546875" style="1" bestFit="1" customWidth="1"/>
    <col min="2574" max="2816" width="8.7109375" style="1"/>
    <col min="2817" max="2817" width="4.7109375" style="1" bestFit="1" customWidth="1"/>
    <col min="2818" max="2818" width="24.28515625" style="1" bestFit="1" customWidth="1"/>
    <col min="2819" max="2819" width="11.85546875" style="1" bestFit="1" customWidth="1"/>
    <col min="2820" max="2820" width="12.28515625" style="1" bestFit="1" customWidth="1"/>
    <col min="2821" max="2821" width="12.5703125" style="1" bestFit="1" customWidth="1"/>
    <col min="2822" max="2822" width="12.28515625" style="1" bestFit="1" customWidth="1"/>
    <col min="2823" max="2823" width="10.7109375" style="1" bestFit="1" customWidth="1"/>
    <col min="2824" max="2825" width="12.42578125" style="1" bestFit="1" customWidth="1"/>
    <col min="2826" max="2826" width="12.140625" style="1" customWidth="1"/>
    <col min="2827" max="2827" width="14.5703125" style="1" bestFit="1" customWidth="1"/>
    <col min="2828" max="2828" width="11.85546875" style="1" bestFit="1" customWidth="1"/>
    <col min="2829" max="2829" width="9.85546875" style="1" bestFit="1" customWidth="1"/>
    <col min="2830" max="3072" width="8.7109375" style="1"/>
    <col min="3073" max="3073" width="4.7109375" style="1" bestFit="1" customWidth="1"/>
    <col min="3074" max="3074" width="24.28515625" style="1" bestFit="1" customWidth="1"/>
    <col min="3075" max="3075" width="11.85546875" style="1" bestFit="1" customWidth="1"/>
    <col min="3076" max="3076" width="12.28515625" style="1" bestFit="1" customWidth="1"/>
    <col min="3077" max="3077" width="12.5703125" style="1" bestFit="1" customWidth="1"/>
    <col min="3078" max="3078" width="12.28515625" style="1" bestFit="1" customWidth="1"/>
    <col min="3079" max="3079" width="10.7109375" style="1" bestFit="1" customWidth="1"/>
    <col min="3080" max="3081" width="12.42578125" style="1" bestFit="1" customWidth="1"/>
    <col min="3082" max="3082" width="12.140625" style="1" customWidth="1"/>
    <col min="3083" max="3083" width="14.5703125" style="1" bestFit="1" customWidth="1"/>
    <col min="3084" max="3084" width="11.85546875" style="1" bestFit="1" customWidth="1"/>
    <col min="3085" max="3085" width="9.85546875" style="1" bestFit="1" customWidth="1"/>
    <col min="3086" max="3328" width="8.7109375" style="1"/>
    <col min="3329" max="3329" width="4.7109375" style="1" bestFit="1" customWidth="1"/>
    <col min="3330" max="3330" width="24.28515625" style="1" bestFit="1" customWidth="1"/>
    <col min="3331" max="3331" width="11.85546875" style="1" bestFit="1" customWidth="1"/>
    <col min="3332" max="3332" width="12.28515625" style="1" bestFit="1" customWidth="1"/>
    <col min="3333" max="3333" width="12.5703125" style="1" bestFit="1" customWidth="1"/>
    <col min="3334" max="3334" width="12.28515625" style="1" bestFit="1" customWidth="1"/>
    <col min="3335" max="3335" width="10.7109375" style="1" bestFit="1" customWidth="1"/>
    <col min="3336" max="3337" width="12.42578125" style="1" bestFit="1" customWidth="1"/>
    <col min="3338" max="3338" width="12.140625" style="1" customWidth="1"/>
    <col min="3339" max="3339" width="14.5703125" style="1" bestFit="1" customWidth="1"/>
    <col min="3340" max="3340" width="11.85546875" style="1" bestFit="1" customWidth="1"/>
    <col min="3341" max="3341" width="9.85546875" style="1" bestFit="1" customWidth="1"/>
    <col min="3342" max="3584" width="8.7109375" style="1"/>
    <col min="3585" max="3585" width="4.7109375" style="1" bestFit="1" customWidth="1"/>
    <col min="3586" max="3586" width="24.28515625" style="1" bestFit="1" customWidth="1"/>
    <col min="3587" max="3587" width="11.85546875" style="1" bestFit="1" customWidth="1"/>
    <col min="3588" max="3588" width="12.28515625" style="1" bestFit="1" customWidth="1"/>
    <col min="3589" max="3589" width="12.5703125" style="1" bestFit="1" customWidth="1"/>
    <col min="3590" max="3590" width="12.28515625" style="1" bestFit="1" customWidth="1"/>
    <col min="3591" max="3591" width="10.7109375" style="1" bestFit="1" customWidth="1"/>
    <col min="3592" max="3593" width="12.42578125" style="1" bestFit="1" customWidth="1"/>
    <col min="3594" max="3594" width="12.140625" style="1" customWidth="1"/>
    <col min="3595" max="3595" width="14.5703125" style="1" bestFit="1" customWidth="1"/>
    <col min="3596" max="3596" width="11.85546875" style="1" bestFit="1" customWidth="1"/>
    <col min="3597" max="3597" width="9.85546875" style="1" bestFit="1" customWidth="1"/>
    <col min="3598" max="3840" width="8.7109375" style="1"/>
    <col min="3841" max="3841" width="4.7109375" style="1" bestFit="1" customWidth="1"/>
    <col min="3842" max="3842" width="24.28515625" style="1" bestFit="1" customWidth="1"/>
    <col min="3843" max="3843" width="11.85546875" style="1" bestFit="1" customWidth="1"/>
    <col min="3844" max="3844" width="12.28515625" style="1" bestFit="1" customWidth="1"/>
    <col min="3845" max="3845" width="12.5703125" style="1" bestFit="1" customWidth="1"/>
    <col min="3846" max="3846" width="12.28515625" style="1" bestFit="1" customWidth="1"/>
    <col min="3847" max="3847" width="10.7109375" style="1" bestFit="1" customWidth="1"/>
    <col min="3848" max="3849" width="12.42578125" style="1" bestFit="1" customWidth="1"/>
    <col min="3850" max="3850" width="12.140625" style="1" customWidth="1"/>
    <col min="3851" max="3851" width="14.5703125" style="1" bestFit="1" customWidth="1"/>
    <col min="3852" max="3852" width="11.85546875" style="1" bestFit="1" customWidth="1"/>
    <col min="3853" max="3853" width="9.85546875" style="1" bestFit="1" customWidth="1"/>
    <col min="3854" max="4096" width="8.7109375" style="1"/>
    <col min="4097" max="4097" width="4.7109375" style="1" bestFit="1" customWidth="1"/>
    <col min="4098" max="4098" width="24.28515625" style="1" bestFit="1" customWidth="1"/>
    <col min="4099" max="4099" width="11.85546875" style="1" bestFit="1" customWidth="1"/>
    <col min="4100" max="4100" width="12.28515625" style="1" bestFit="1" customWidth="1"/>
    <col min="4101" max="4101" width="12.5703125" style="1" bestFit="1" customWidth="1"/>
    <col min="4102" max="4102" width="12.28515625" style="1" bestFit="1" customWidth="1"/>
    <col min="4103" max="4103" width="10.7109375" style="1" bestFit="1" customWidth="1"/>
    <col min="4104" max="4105" width="12.42578125" style="1" bestFit="1" customWidth="1"/>
    <col min="4106" max="4106" width="12.140625" style="1" customWidth="1"/>
    <col min="4107" max="4107" width="14.5703125" style="1" bestFit="1" customWidth="1"/>
    <col min="4108" max="4108" width="11.85546875" style="1" bestFit="1" customWidth="1"/>
    <col min="4109" max="4109" width="9.85546875" style="1" bestFit="1" customWidth="1"/>
    <col min="4110" max="4352" width="8.7109375" style="1"/>
    <col min="4353" max="4353" width="4.7109375" style="1" bestFit="1" customWidth="1"/>
    <col min="4354" max="4354" width="24.28515625" style="1" bestFit="1" customWidth="1"/>
    <col min="4355" max="4355" width="11.85546875" style="1" bestFit="1" customWidth="1"/>
    <col min="4356" max="4356" width="12.28515625" style="1" bestFit="1" customWidth="1"/>
    <col min="4357" max="4357" width="12.5703125" style="1" bestFit="1" customWidth="1"/>
    <col min="4358" max="4358" width="12.28515625" style="1" bestFit="1" customWidth="1"/>
    <col min="4359" max="4359" width="10.7109375" style="1" bestFit="1" customWidth="1"/>
    <col min="4360" max="4361" width="12.42578125" style="1" bestFit="1" customWidth="1"/>
    <col min="4362" max="4362" width="12.140625" style="1" customWidth="1"/>
    <col min="4363" max="4363" width="14.5703125" style="1" bestFit="1" customWidth="1"/>
    <col min="4364" max="4364" width="11.85546875" style="1" bestFit="1" customWidth="1"/>
    <col min="4365" max="4365" width="9.85546875" style="1" bestFit="1" customWidth="1"/>
    <col min="4366" max="4608" width="8.7109375" style="1"/>
    <col min="4609" max="4609" width="4.7109375" style="1" bestFit="1" customWidth="1"/>
    <col min="4610" max="4610" width="24.28515625" style="1" bestFit="1" customWidth="1"/>
    <col min="4611" max="4611" width="11.85546875" style="1" bestFit="1" customWidth="1"/>
    <col min="4612" max="4612" width="12.28515625" style="1" bestFit="1" customWidth="1"/>
    <col min="4613" max="4613" width="12.5703125" style="1" bestFit="1" customWidth="1"/>
    <col min="4614" max="4614" width="12.28515625" style="1" bestFit="1" customWidth="1"/>
    <col min="4615" max="4615" width="10.7109375" style="1" bestFit="1" customWidth="1"/>
    <col min="4616" max="4617" width="12.42578125" style="1" bestFit="1" customWidth="1"/>
    <col min="4618" max="4618" width="12.140625" style="1" customWidth="1"/>
    <col min="4619" max="4619" width="14.5703125" style="1" bestFit="1" customWidth="1"/>
    <col min="4620" max="4620" width="11.85546875" style="1" bestFit="1" customWidth="1"/>
    <col min="4621" max="4621" width="9.85546875" style="1" bestFit="1" customWidth="1"/>
    <col min="4622" max="4864" width="8.7109375" style="1"/>
    <col min="4865" max="4865" width="4.7109375" style="1" bestFit="1" customWidth="1"/>
    <col min="4866" max="4866" width="24.28515625" style="1" bestFit="1" customWidth="1"/>
    <col min="4867" max="4867" width="11.85546875" style="1" bestFit="1" customWidth="1"/>
    <col min="4868" max="4868" width="12.28515625" style="1" bestFit="1" customWidth="1"/>
    <col min="4869" max="4869" width="12.5703125" style="1" bestFit="1" customWidth="1"/>
    <col min="4870" max="4870" width="12.28515625" style="1" bestFit="1" customWidth="1"/>
    <col min="4871" max="4871" width="10.7109375" style="1" bestFit="1" customWidth="1"/>
    <col min="4872" max="4873" width="12.42578125" style="1" bestFit="1" customWidth="1"/>
    <col min="4874" max="4874" width="12.140625" style="1" customWidth="1"/>
    <col min="4875" max="4875" width="14.5703125" style="1" bestFit="1" customWidth="1"/>
    <col min="4876" max="4876" width="11.85546875" style="1" bestFit="1" customWidth="1"/>
    <col min="4877" max="4877" width="9.85546875" style="1" bestFit="1" customWidth="1"/>
    <col min="4878" max="5120" width="8.7109375" style="1"/>
    <col min="5121" max="5121" width="4.7109375" style="1" bestFit="1" customWidth="1"/>
    <col min="5122" max="5122" width="24.28515625" style="1" bestFit="1" customWidth="1"/>
    <col min="5123" max="5123" width="11.85546875" style="1" bestFit="1" customWidth="1"/>
    <col min="5124" max="5124" width="12.28515625" style="1" bestFit="1" customWidth="1"/>
    <col min="5125" max="5125" width="12.5703125" style="1" bestFit="1" customWidth="1"/>
    <col min="5126" max="5126" width="12.28515625" style="1" bestFit="1" customWidth="1"/>
    <col min="5127" max="5127" width="10.7109375" style="1" bestFit="1" customWidth="1"/>
    <col min="5128" max="5129" width="12.42578125" style="1" bestFit="1" customWidth="1"/>
    <col min="5130" max="5130" width="12.140625" style="1" customWidth="1"/>
    <col min="5131" max="5131" width="14.5703125" style="1" bestFit="1" customWidth="1"/>
    <col min="5132" max="5132" width="11.85546875" style="1" bestFit="1" customWidth="1"/>
    <col min="5133" max="5133" width="9.85546875" style="1" bestFit="1" customWidth="1"/>
    <col min="5134" max="5376" width="8.7109375" style="1"/>
    <col min="5377" max="5377" width="4.7109375" style="1" bestFit="1" customWidth="1"/>
    <col min="5378" max="5378" width="24.28515625" style="1" bestFit="1" customWidth="1"/>
    <col min="5379" max="5379" width="11.85546875" style="1" bestFit="1" customWidth="1"/>
    <col min="5380" max="5380" width="12.28515625" style="1" bestFit="1" customWidth="1"/>
    <col min="5381" max="5381" width="12.5703125" style="1" bestFit="1" customWidth="1"/>
    <col min="5382" max="5382" width="12.28515625" style="1" bestFit="1" customWidth="1"/>
    <col min="5383" max="5383" width="10.7109375" style="1" bestFit="1" customWidth="1"/>
    <col min="5384" max="5385" width="12.42578125" style="1" bestFit="1" customWidth="1"/>
    <col min="5386" max="5386" width="12.140625" style="1" customWidth="1"/>
    <col min="5387" max="5387" width="14.5703125" style="1" bestFit="1" customWidth="1"/>
    <col min="5388" max="5388" width="11.85546875" style="1" bestFit="1" customWidth="1"/>
    <col min="5389" max="5389" width="9.85546875" style="1" bestFit="1" customWidth="1"/>
    <col min="5390" max="5632" width="8.7109375" style="1"/>
    <col min="5633" max="5633" width="4.7109375" style="1" bestFit="1" customWidth="1"/>
    <col min="5634" max="5634" width="24.28515625" style="1" bestFit="1" customWidth="1"/>
    <col min="5635" max="5635" width="11.85546875" style="1" bestFit="1" customWidth="1"/>
    <col min="5636" max="5636" width="12.28515625" style="1" bestFit="1" customWidth="1"/>
    <col min="5637" max="5637" width="12.5703125" style="1" bestFit="1" customWidth="1"/>
    <col min="5638" max="5638" width="12.28515625" style="1" bestFit="1" customWidth="1"/>
    <col min="5639" max="5639" width="10.7109375" style="1" bestFit="1" customWidth="1"/>
    <col min="5640" max="5641" width="12.42578125" style="1" bestFit="1" customWidth="1"/>
    <col min="5642" max="5642" width="12.140625" style="1" customWidth="1"/>
    <col min="5643" max="5643" width="14.5703125" style="1" bestFit="1" customWidth="1"/>
    <col min="5644" max="5644" width="11.85546875" style="1" bestFit="1" customWidth="1"/>
    <col min="5645" max="5645" width="9.85546875" style="1" bestFit="1" customWidth="1"/>
    <col min="5646" max="5888" width="8.7109375" style="1"/>
    <col min="5889" max="5889" width="4.7109375" style="1" bestFit="1" customWidth="1"/>
    <col min="5890" max="5890" width="24.28515625" style="1" bestFit="1" customWidth="1"/>
    <col min="5891" max="5891" width="11.85546875" style="1" bestFit="1" customWidth="1"/>
    <col min="5892" max="5892" width="12.28515625" style="1" bestFit="1" customWidth="1"/>
    <col min="5893" max="5893" width="12.5703125" style="1" bestFit="1" customWidth="1"/>
    <col min="5894" max="5894" width="12.28515625" style="1" bestFit="1" customWidth="1"/>
    <col min="5895" max="5895" width="10.7109375" style="1" bestFit="1" customWidth="1"/>
    <col min="5896" max="5897" width="12.42578125" style="1" bestFit="1" customWidth="1"/>
    <col min="5898" max="5898" width="12.140625" style="1" customWidth="1"/>
    <col min="5899" max="5899" width="14.5703125" style="1" bestFit="1" customWidth="1"/>
    <col min="5900" max="5900" width="11.85546875" style="1" bestFit="1" customWidth="1"/>
    <col min="5901" max="5901" width="9.85546875" style="1" bestFit="1" customWidth="1"/>
    <col min="5902" max="6144" width="8.7109375" style="1"/>
    <col min="6145" max="6145" width="4.7109375" style="1" bestFit="1" customWidth="1"/>
    <col min="6146" max="6146" width="24.28515625" style="1" bestFit="1" customWidth="1"/>
    <col min="6147" max="6147" width="11.85546875" style="1" bestFit="1" customWidth="1"/>
    <col min="6148" max="6148" width="12.28515625" style="1" bestFit="1" customWidth="1"/>
    <col min="6149" max="6149" width="12.5703125" style="1" bestFit="1" customWidth="1"/>
    <col min="6150" max="6150" width="12.28515625" style="1" bestFit="1" customWidth="1"/>
    <col min="6151" max="6151" width="10.7109375" style="1" bestFit="1" customWidth="1"/>
    <col min="6152" max="6153" width="12.42578125" style="1" bestFit="1" customWidth="1"/>
    <col min="6154" max="6154" width="12.140625" style="1" customWidth="1"/>
    <col min="6155" max="6155" width="14.5703125" style="1" bestFit="1" customWidth="1"/>
    <col min="6156" max="6156" width="11.85546875" style="1" bestFit="1" customWidth="1"/>
    <col min="6157" max="6157" width="9.85546875" style="1" bestFit="1" customWidth="1"/>
    <col min="6158" max="6400" width="8.7109375" style="1"/>
    <col min="6401" max="6401" width="4.7109375" style="1" bestFit="1" customWidth="1"/>
    <col min="6402" max="6402" width="24.28515625" style="1" bestFit="1" customWidth="1"/>
    <col min="6403" max="6403" width="11.85546875" style="1" bestFit="1" customWidth="1"/>
    <col min="6404" max="6404" width="12.28515625" style="1" bestFit="1" customWidth="1"/>
    <col min="6405" max="6405" width="12.5703125" style="1" bestFit="1" customWidth="1"/>
    <col min="6406" max="6406" width="12.28515625" style="1" bestFit="1" customWidth="1"/>
    <col min="6407" max="6407" width="10.7109375" style="1" bestFit="1" customWidth="1"/>
    <col min="6408" max="6409" width="12.42578125" style="1" bestFit="1" customWidth="1"/>
    <col min="6410" max="6410" width="12.140625" style="1" customWidth="1"/>
    <col min="6411" max="6411" width="14.5703125" style="1" bestFit="1" customWidth="1"/>
    <col min="6412" max="6412" width="11.85546875" style="1" bestFit="1" customWidth="1"/>
    <col min="6413" max="6413" width="9.85546875" style="1" bestFit="1" customWidth="1"/>
    <col min="6414" max="6656" width="8.7109375" style="1"/>
    <col min="6657" max="6657" width="4.7109375" style="1" bestFit="1" customWidth="1"/>
    <col min="6658" max="6658" width="24.28515625" style="1" bestFit="1" customWidth="1"/>
    <col min="6659" max="6659" width="11.85546875" style="1" bestFit="1" customWidth="1"/>
    <col min="6660" max="6660" width="12.28515625" style="1" bestFit="1" customWidth="1"/>
    <col min="6661" max="6661" width="12.5703125" style="1" bestFit="1" customWidth="1"/>
    <col min="6662" max="6662" width="12.28515625" style="1" bestFit="1" customWidth="1"/>
    <col min="6663" max="6663" width="10.7109375" style="1" bestFit="1" customWidth="1"/>
    <col min="6664" max="6665" width="12.42578125" style="1" bestFit="1" customWidth="1"/>
    <col min="6666" max="6666" width="12.140625" style="1" customWidth="1"/>
    <col min="6667" max="6667" width="14.5703125" style="1" bestFit="1" customWidth="1"/>
    <col min="6668" max="6668" width="11.85546875" style="1" bestFit="1" customWidth="1"/>
    <col min="6669" max="6669" width="9.85546875" style="1" bestFit="1" customWidth="1"/>
    <col min="6670" max="6912" width="8.7109375" style="1"/>
    <col min="6913" max="6913" width="4.7109375" style="1" bestFit="1" customWidth="1"/>
    <col min="6914" max="6914" width="24.28515625" style="1" bestFit="1" customWidth="1"/>
    <col min="6915" max="6915" width="11.85546875" style="1" bestFit="1" customWidth="1"/>
    <col min="6916" max="6916" width="12.28515625" style="1" bestFit="1" customWidth="1"/>
    <col min="6917" max="6917" width="12.5703125" style="1" bestFit="1" customWidth="1"/>
    <col min="6918" max="6918" width="12.28515625" style="1" bestFit="1" customWidth="1"/>
    <col min="6919" max="6919" width="10.7109375" style="1" bestFit="1" customWidth="1"/>
    <col min="6920" max="6921" width="12.42578125" style="1" bestFit="1" customWidth="1"/>
    <col min="6922" max="6922" width="12.140625" style="1" customWidth="1"/>
    <col min="6923" max="6923" width="14.5703125" style="1" bestFit="1" customWidth="1"/>
    <col min="6924" max="6924" width="11.85546875" style="1" bestFit="1" customWidth="1"/>
    <col min="6925" max="6925" width="9.85546875" style="1" bestFit="1" customWidth="1"/>
    <col min="6926" max="7168" width="8.7109375" style="1"/>
    <col min="7169" max="7169" width="4.7109375" style="1" bestFit="1" customWidth="1"/>
    <col min="7170" max="7170" width="24.28515625" style="1" bestFit="1" customWidth="1"/>
    <col min="7171" max="7171" width="11.85546875" style="1" bestFit="1" customWidth="1"/>
    <col min="7172" max="7172" width="12.28515625" style="1" bestFit="1" customWidth="1"/>
    <col min="7173" max="7173" width="12.5703125" style="1" bestFit="1" customWidth="1"/>
    <col min="7174" max="7174" width="12.28515625" style="1" bestFit="1" customWidth="1"/>
    <col min="7175" max="7175" width="10.7109375" style="1" bestFit="1" customWidth="1"/>
    <col min="7176" max="7177" width="12.42578125" style="1" bestFit="1" customWidth="1"/>
    <col min="7178" max="7178" width="12.140625" style="1" customWidth="1"/>
    <col min="7179" max="7179" width="14.5703125" style="1" bestFit="1" customWidth="1"/>
    <col min="7180" max="7180" width="11.85546875" style="1" bestFit="1" customWidth="1"/>
    <col min="7181" max="7181" width="9.85546875" style="1" bestFit="1" customWidth="1"/>
    <col min="7182" max="7424" width="8.7109375" style="1"/>
    <col min="7425" max="7425" width="4.7109375" style="1" bestFit="1" customWidth="1"/>
    <col min="7426" max="7426" width="24.28515625" style="1" bestFit="1" customWidth="1"/>
    <col min="7427" max="7427" width="11.85546875" style="1" bestFit="1" customWidth="1"/>
    <col min="7428" max="7428" width="12.28515625" style="1" bestFit="1" customWidth="1"/>
    <col min="7429" max="7429" width="12.5703125" style="1" bestFit="1" customWidth="1"/>
    <col min="7430" max="7430" width="12.28515625" style="1" bestFit="1" customWidth="1"/>
    <col min="7431" max="7431" width="10.7109375" style="1" bestFit="1" customWidth="1"/>
    <col min="7432" max="7433" width="12.42578125" style="1" bestFit="1" customWidth="1"/>
    <col min="7434" max="7434" width="12.140625" style="1" customWidth="1"/>
    <col min="7435" max="7435" width="14.5703125" style="1" bestFit="1" customWidth="1"/>
    <col min="7436" max="7436" width="11.85546875" style="1" bestFit="1" customWidth="1"/>
    <col min="7437" max="7437" width="9.85546875" style="1" bestFit="1" customWidth="1"/>
    <col min="7438" max="7680" width="8.7109375" style="1"/>
    <col min="7681" max="7681" width="4.7109375" style="1" bestFit="1" customWidth="1"/>
    <col min="7682" max="7682" width="24.28515625" style="1" bestFit="1" customWidth="1"/>
    <col min="7683" max="7683" width="11.85546875" style="1" bestFit="1" customWidth="1"/>
    <col min="7684" max="7684" width="12.28515625" style="1" bestFit="1" customWidth="1"/>
    <col min="7685" max="7685" width="12.5703125" style="1" bestFit="1" customWidth="1"/>
    <col min="7686" max="7686" width="12.28515625" style="1" bestFit="1" customWidth="1"/>
    <col min="7687" max="7687" width="10.7109375" style="1" bestFit="1" customWidth="1"/>
    <col min="7688" max="7689" width="12.42578125" style="1" bestFit="1" customWidth="1"/>
    <col min="7690" max="7690" width="12.140625" style="1" customWidth="1"/>
    <col min="7691" max="7691" width="14.5703125" style="1" bestFit="1" customWidth="1"/>
    <col min="7692" max="7692" width="11.85546875" style="1" bestFit="1" customWidth="1"/>
    <col min="7693" max="7693" width="9.85546875" style="1" bestFit="1" customWidth="1"/>
    <col min="7694" max="7936" width="8.7109375" style="1"/>
    <col min="7937" max="7937" width="4.7109375" style="1" bestFit="1" customWidth="1"/>
    <col min="7938" max="7938" width="24.28515625" style="1" bestFit="1" customWidth="1"/>
    <col min="7939" max="7939" width="11.85546875" style="1" bestFit="1" customWidth="1"/>
    <col min="7940" max="7940" width="12.28515625" style="1" bestFit="1" customWidth="1"/>
    <col min="7941" max="7941" width="12.5703125" style="1" bestFit="1" customWidth="1"/>
    <col min="7942" max="7942" width="12.28515625" style="1" bestFit="1" customWidth="1"/>
    <col min="7943" max="7943" width="10.7109375" style="1" bestFit="1" customWidth="1"/>
    <col min="7944" max="7945" width="12.42578125" style="1" bestFit="1" customWidth="1"/>
    <col min="7946" max="7946" width="12.140625" style="1" customWidth="1"/>
    <col min="7947" max="7947" width="14.5703125" style="1" bestFit="1" customWidth="1"/>
    <col min="7948" max="7948" width="11.85546875" style="1" bestFit="1" customWidth="1"/>
    <col min="7949" max="7949" width="9.85546875" style="1" bestFit="1" customWidth="1"/>
    <col min="7950" max="8192" width="8.7109375" style="1"/>
    <col min="8193" max="8193" width="4.7109375" style="1" bestFit="1" customWidth="1"/>
    <col min="8194" max="8194" width="24.28515625" style="1" bestFit="1" customWidth="1"/>
    <col min="8195" max="8195" width="11.85546875" style="1" bestFit="1" customWidth="1"/>
    <col min="8196" max="8196" width="12.28515625" style="1" bestFit="1" customWidth="1"/>
    <col min="8197" max="8197" width="12.5703125" style="1" bestFit="1" customWidth="1"/>
    <col min="8198" max="8198" width="12.28515625" style="1" bestFit="1" customWidth="1"/>
    <col min="8199" max="8199" width="10.7109375" style="1" bestFit="1" customWidth="1"/>
    <col min="8200" max="8201" width="12.42578125" style="1" bestFit="1" customWidth="1"/>
    <col min="8202" max="8202" width="12.140625" style="1" customWidth="1"/>
    <col min="8203" max="8203" width="14.5703125" style="1" bestFit="1" customWidth="1"/>
    <col min="8204" max="8204" width="11.85546875" style="1" bestFit="1" customWidth="1"/>
    <col min="8205" max="8205" width="9.85546875" style="1" bestFit="1" customWidth="1"/>
    <col min="8206" max="8448" width="8.7109375" style="1"/>
    <col min="8449" max="8449" width="4.7109375" style="1" bestFit="1" customWidth="1"/>
    <col min="8450" max="8450" width="24.28515625" style="1" bestFit="1" customWidth="1"/>
    <col min="8451" max="8451" width="11.85546875" style="1" bestFit="1" customWidth="1"/>
    <col min="8452" max="8452" width="12.28515625" style="1" bestFit="1" customWidth="1"/>
    <col min="8453" max="8453" width="12.5703125" style="1" bestFit="1" customWidth="1"/>
    <col min="8454" max="8454" width="12.28515625" style="1" bestFit="1" customWidth="1"/>
    <col min="8455" max="8455" width="10.7109375" style="1" bestFit="1" customWidth="1"/>
    <col min="8456" max="8457" width="12.42578125" style="1" bestFit="1" customWidth="1"/>
    <col min="8458" max="8458" width="12.140625" style="1" customWidth="1"/>
    <col min="8459" max="8459" width="14.5703125" style="1" bestFit="1" customWidth="1"/>
    <col min="8460" max="8460" width="11.85546875" style="1" bestFit="1" customWidth="1"/>
    <col min="8461" max="8461" width="9.85546875" style="1" bestFit="1" customWidth="1"/>
    <col min="8462" max="8704" width="8.7109375" style="1"/>
    <col min="8705" max="8705" width="4.7109375" style="1" bestFit="1" customWidth="1"/>
    <col min="8706" max="8706" width="24.28515625" style="1" bestFit="1" customWidth="1"/>
    <col min="8707" max="8707" width="11.85546875" style="1" bestFit="1" customWidth="1"/>
    <col min="8708" max="8708" width="12.28515625" style="1" bestFit="1" customWidth="1"/>
    <col min="8709" max="8709" width="12.5703125" style="1" bestFit="1" customWidth="1"/>
    <col min="8710" max="8710" width="12.28515625" style="1" bestFit="1" customWidth="1"/>
    <col min="8711" max="8711" width="10.7109375" style="1" bestFit="1" customWidth="1"/>
    <col min="8712" max="8713" width="12.42578125" style="1" bestFit="1" customWidth="1"/>
    <col min="8714" max="8714" width="12.140625" style="1" customWidth="1"/>
    <col min="8715" max="8715" width="14.5703125" style="1" bestFit="1" customWidth="1"/>
    <col min="8716" max="8716" width="11.85546875" style="1" bestFit="1" customWidth="1"/>
    <col min="8717" max="8717" width="9.85546875" style="1" bestFit="1" customWidth="1"/>
    <col min="8718" max="8960" width="8.7109375" style="1"/>
    <col min="8961" max="8961" width="4.7109375" style="1" bestFit="1" customWidth="1"/>
    <col min="8962" max="8962" width="24.28515625" style="1" bestFit="1" customWidth="1"/>
    <col min="8963" max="8963" width="11.85546875" style="1" bestFit="1" customWidth="1"/>
    <col min="8964" max="8964" width="12.28515625" style="1" bestFit="1" customWidth="1"/>
    <col min="8965" max="8965" width="12.5703125" style="1" bestFit="1" customWidth="1"/>
    <col min="8966" max="8966" width="12.28515625" style="1" bestFit="1" customWidth="1"/>
    <col min="8967" max="8967" width="10.7109375" style="1" bestFit="1" customWidth="1"/>
    <col min="8968" max="8969" width="12.42578125" style="1" bestFit="1" customWidth="1"/>
    <col min="8970" max="8970" width="12.140625" style="1" customWidth="1"/>
    <col min="8971" max="8971" width="14.5703125" style="1" bestFit="1" customWidth="1"/>
    <col min="8972" max="8972" width="11.85546875" style="1" bestFit="1" customWidth="1"/>
    <col min="8973" max="8973" width="9.85546875" style="1" bestFit="1" customWidth="1"/>
    <col min="8974" max="9216" width="8.7109375" style="1"/>
    <col min="9217" max="9217" width="4.7109375" style="1" bestFit="1" customWidth="1"/>
    <col min="9218" max="9218" width="24.28515625" style="1" bestFit="1" customWidth="1"/>
    <col min="9219" max="9219" width="11.85546875" style="1" bestFit="1" customWidth="1"/>
    <col min="9220" max="9220" width="12.28515625" style="1" bestFit="1" customWidth="1"/>
    <col min="9221" max="9221" width="12.5703125" style="1" bestFit="1" customWidth="1"/>
    <col min="9222" max="9222" width="12.28515625" style="1" bestFit="1" customWidth="1"/>
    <col min="9223" max="9223" width="10.7109375" style="1" bestFit="1" customWidth="1"/>
    <col min="9224" max="9225" width="12.42578125" style="1" bestFit="1" customWidth="1"/>
    <col min="9226" max="9226" width="12.140625" style="1" customWidth="1"/>
    <col min="9227" max="9227" width="14.5703125" style="1" bestFit="1" customWidth="1"/>
    <col min="9228" max="9228" width="11.85546875" style="1" bestFit="1" customWidth="1"/>
    <col min="9229" max="9229" width="9.85546875" style="1" bestFit="1" customWidth="1"/>
    <col min="9230" max="9472" width="8.7109375" style="1"/>
    <col min="9473" max="9473" width="4.7109375" style="1" bestFit="1" customWidth="1"/>
    <col min="9474" max="9474" width="24.28515625" style="1" bestFit="1" customWidth="1"/>
    <col min="9475" max="9475" width="11.85546875" style="1" bestFit="1" customWidth="1"/>
    <col min="9476" max="9476" width="12.28515625" style="1" bestFit="1" customWidth="1"/>
    <col min="9477" max="9477" width="12.5703125" style="1" bestFit="1" customWidth="1"/>
    <col min="9478" max="9478" width="12.28515625" style="1" bestFit="1" customWidth="1"/>
    <col min="9479" max="9479" width="10.7109375" style="1" bestFit="1" customWidth="1"/>
    <col min="9480" max="9481" width="12.42578125" style="1" bestFit="1" customWidth="1"/>
    <col min="9482" max="9482" width="12.140625" style="1" customWidth="1"/>
    <col min="9483" max="9483" width="14.5703125" style="1" bestFit="1" customWidth="1"/>
    <col min="9484" max="9484" width="11.85546875" style="1" bestFit="1" customWidth="1"/>
    <col min="9485" max="9485" width="9.85546875" style="1" bestFit="1" customWidth="1"/>
    <col min="9486" max="9728" width="8.7109375" style="1"/>
    <col min="9729" max="9729" width="4.7109375" style="1" bestFit="1" customWidth="1"/>
    <col min="9730" max="9730" width="24.28515625" style="1" bestFit="1" customWidth="1"/>
    <col min="9731" max="9731" width="11.85546875" style="1" bestFit="1" customWidth="1"/>
    <col min="9732" max="9732" width="12.28515625" style="1" bestFit="1" customWidth="1"/>
    <col min="9733" max="9733" width="12.5703125" style="1" bestFit="1" customWidth="1"/>
    <col min="9734" max="9734" width="12.28515625" style="1" bestFit="1" customWidth="1"/>
    <col min="9735" max="9735" width="10.7109375" style="1" bestFit="1" customWidth="1"/>
    <col min="9736" max="9737" width="12.42578125" style="1" bestFit="1" customWidth="1"/>
    <col min="9738" max="9738" width="12.140625" style="1" customWidth="1"/>
    <col min="9739" max="9739" width="14.5703125" style="1" bestFit="1" customWidth="1"/>
    <col min="9740" max="9740" width="11.85546875" style="1" bestFit="1" customWidth="1"/>
    <col min="9741" max="9741" width="9.85546875" style="1" bestFit="1" customWidth="1"/>
    <col min="9742" max="9984" width="8.7109375" style="1"/>
    <col min="9985" max="9985" width="4.7109375" style="1" bestFit="1" customWidth="1"/>
    <col min="9986" max="9986" width="24.28515625" style="1" bestFit="1" customWidth="1"/>
    <col min="9987" max="9987" width="11.85546875" style="1" bestFit="1" customWidth="1"/>
    <col min="9988" max="9988" width="12.28515625" style="1" bestFit="1" customWidth="1"/>
    <col min="9989" max="9989" width="12.5703125" style="1" bestFit="1" customWidth="1"/>
    <col min="9990" max="9990" width="12.28515625" style="1" bestFit="1" customWidth="1"/>
    <col min="9991" max="9991" width="10.7109375" style="1" bestFit="1" customWidth="1"/>
    <col min="9992" max="9993" width="12.42578125" style="1" bestFit="1" customWidth="1"/>
    <col min="9994" max="9994" width="12.140625" style="1" customWidth="1"/>
    <col min="9995" max="9995" width="14.5703125" style="1" bestFit="1" customWidth="1"/>
    <col min="9996" max="9996" width="11.85546875" style="1" bestFit="1" customWidth="1"/>
    <col min="9997" max="9997" width="9.85546875" style="1" bestFit="1" customWidth="1"/>
    <col min="9998" max="10240" width="8.7109375" style="1"/>
    <col min="10241" max="10241" width="4.7109375" style="1" bestFit="1" customWidth="1"/>
    <col min="10242" max="10242" width="24.28515625" style="1" bestFit="1" customWidth="1"/>
    <col min="10243" max="10243" width="11.85546875" style="1" bestFit="1" customWidth="1"/>
    <col min="10244" max="10244" width="12.28515625" style="1" bestFit="1" customWidth="1"/>
    <col min="10245" max="10245" width="12.5703125" style="1" bestFit="1" customWidth="1"/>
    <col min="10246" max="10246" width="12.28515625" style="1" bestFit="1" customWidth="1"/>
    <col min="10247" max="10247" width="10.7109375" style="1" bestFit="1" customWidth="1"/>
    <col min="10248" max="10249" width="12.42578125" style="1" bestFit="1" customWidth="1"/>
    <col min="10250" max="10250" width="12.140625" style="1" customWidth="1"/>
    <col min="10251" max="10251" width="14.5703125" style="1" bestFit="1" customWidth="1"/>
    <col min="10252" max="10252" width="11.85546875" style="1" bestFit="1" customWidth="1"/>
    <col min="10253" max="10253" width="9.85546875" style="1" bestFit="1" customWidth="1"/>
    <col min="10254" max="10496" width="8.7109375" style="1"/>
    <col min="10497" max="10497" width="4.7109375" style="1" bestFit="1" customWidth="1"/>
    <col min="10498" max="10498" width="24.28515625" style="1" bestFit="1" customWidth="1"/>
    <col min="10499" max="10499" width="11.85546875" style="1" bestFit="1" customWidth="1"/>
    <col min="10500" max="10500" width="12.28515625" style="1" bestFit="1" customWidth="1"/>
    <col min="10501" max="10501" width="12.5703125" style="1" bestFit="1" customWidth="1"/>
    <col min="10502" max="10502" width="12.28515625" style="1" bestFit="1" customWidth="1"/>
    <col min="10503" max="10503" width="10.7109375" style="1" bestFit="1" customWidth="1"/>
    <col min="10504" max="10505" width="12.42578125" style="1" bestFit="1" customWidth="1"/>
    <col min="10506" max="10506" width="12.140625" style="1" customWidth="1"/>
    <col min="10507" max="10507" width="14.5703125" style="1" bestFit="1" customWidth="1"/>
    <col min="10508" max="10508" width="11.85546875" style="1" bestFit="1" customWidth="1"/>
    <col min="10509" max="10509" width="9.85546875" style="1" bestFit="1" customWidth="1"/>
    <col min="10510" max="10752" width="8.7109375" style="1"/>
    <col min="10753" max="10753" width="4.7109375" style="1" bestFit="1" customWidth="1"/>
    <col min="10754" max="10754" width="24.28515625" style="1" bestFit="1" customWidth="1"/>
    <col min="10755" max="10755" width="11.85546875" style="1" bestFit="1" customWidth="1"/>
    <col min="10756" max="10756" width="12.28515625" style="1" bestFit="1" customWidth="1"/>
    <col min="10757" max="10757" width="12.5703125" style="1" bestFit="1" customWidth="1"/>
    <col min="10758" max="10758" width="12.28515625" style="1" bestFit="1" customWidth="1"/>
    <col min="10759" max="10759" width="10.7109375" style="1" bestFit="1" customWidth="1"/>
    <col min="10760" max="10761" width="12.42578125" style="1" bestFit="1" customWidth="1"/>
    <col min="10762" max="10762" width="12.140625" style="1" customWidth="1"/>
    <col min="10763" max="10763" width="14.5703125" style="1" bestFit="1" customWidth="1"/>
    <col min="10764" max="10764" width="11.85546875" style="1" bestFit="1" customWidth="1"/>
    <col min="10765" max="10765" width="9.85546875" style="1" bestFit="1" customWidth="1"/>
    <col min="10766" max="11008" width="8.7109375" style="1"/>
    <col min="11009" max="11009" width="4.7109375" style="1" bestFit="1" customWidth="1"/>
    <col min="11010" max="11010" width="24.28515625" style="1" bestFit="1" customWidth="1"/>
    <col min="11011" max="11011" width="11.85546875" style="1" bestFit="1" customWidth="1"/>
    <col min="11012" max="11012" width="12.28515625" style="1" bestFit="1" customWidth="1"/>
    <col min="11013" max="11013" width="12.5703125" style="1" bestFit="1" customWidth="1"/>
    <col min="11014" max="11014" width="12.28515625" style="1" bestFit="1" customWidth="1"/>
    <col min="11015" max="11015" width="10.7109375" style="1" bestFit="1" customWidth="1"/>
    <col min="11016" max="11017" width="12.42578125" style="1" bestFit="1" customWidth="1"/>
    <col min="11018" max="11018" width="12.140625" style="1" customWidth="1"/>
    <col min="11019" max="11019" width="14.5703125" style="1" bestFit="1" customWidth="1"/>
    <col min="11020" max="11020" width="11.85546875" style="1" bestFit="1" customWidth="1"/>
    <col min="11021" max="11021" width="9.85546875" style="1" bestFit="1" customWidth="1"/>
    <col min="11022" max="11264" width="8.7109375" style="1"/>
    <col min="11265" max="11265" width="4.7109375" style="1" bestFit="1" customWidth="1"/>
    <col min="11266" max="11266" width="24.28515625" style="1" bestFit="1" customWidth="1"/>
    <col min="11267" max="11267" width="11.85546875" style="1" bestFit="1" customWidth="1"/>
    <col min="11268" max="11268" width="12.28515625" style="1" bestFit="1" customWidth="1"/>
    <col min="11269" max="11269" width="12.5703125" style="1" bestFit="1" customWidth="1"/>
    <col min="11270" max="11270" width="12.28515625" style="1" bestFit="1" customWidth="1"/>
    <col min="11271" max="11271" width="10.7109375" style="1" bestFit="1" customWidth="1"/>
    <col min="11272" max="11273" width="12.42578125" style="1" bestFit="1" customWidth="1"/>
    <col min="11274" max="11274" width="12.140625" style="1" customWidth="1"/>
    <col min="11275" max="11275" width="14.5703125" style="1" bestFit="1" customWidth="1"/>
    <col min="11276" max="11276" width="11.85546875" style="1" bestFit="1" customWidth="1"/>
    <col min="11277" max="11277" width="9.85546875" style="1" bestFit="1" customWidth="1"/>
    <col min="11278" max="11520" width="8.7109375" style="1"/>
    <col min="11521" max="11521" width="4.7109375" style="1" bestFit="1" customWidth="1"/>
    <col min="11522" max="11522" width="24.28515625" style="1" bestFit="1" customWidth="1"/>
    <col min="11523" max="11523" width="11.85546875" style="1" bestFit="1" customWidth="1"/>
    <col min="11524" max="11524" width="12.28515625" style="1" bestFit="1" customWidth="1"/>
    <col min="11525" max="11525" width="12.5703125" style="1" bestFit="1" customWidth="1"/>
    <col min="11526" max="11526" width="12.28515625" style="1" bestFit="1" customWidth="1"/>
    <col min="11527" max="11527" width="10.7109375" style="1" bestFit="1" customWidth="1"/>
    <col min="11528" max="11529" width="12.42578125" style="1" bestFit="1" customWidth="1"/>
    <col min="11530" max="11530" width="12.140625" style="1" customWidth="1"/>
    <col min="11531" max="11531" width="14.5703125" style="1" bestFit="1" customWidth="1"/>
    <col min="11532" max="11532" width="11.85546875" style="1" bestFit="1" customWidth="1"/>
    <col min="11533" max="11533" width="9.85546875" style="1" bestFit="1" customWidth="1"/>
    <col min="11534" max="11776" width="8.7109375" style="1"/>
    <col min="11777" max="11777" width="4.7109375" style="1" bestFit="1" customWidth="1"/>
    <col min="11778" max="11778" width="24.28515625" style="1" bestFit="1" customWidth="1"/>
    <col min="11779" max="11779" width="11.85546875" style="1" bestFit="1" customWidth="1"/>
    <col min="11780" max="11780" width="12.28515625" style="1" bestFit="1" customWidth="1"/>
    <col min="11781" max="11781" width="12.5703125" style="1" bestFit="1" customWidth="1"/>
    <col min="11782" max="11782" width="12.28515625" style="1" bestFit="1" customWidth="1"/>
    <col min="11783" max="11783" width="10.7109375" style="1" bestFit="1" customWidth="1"/>
    <col min="11784" max="11785" width="12.42578125" style="1" bestFit="1" customWidth="1"/>
    <col min="11786" max="11786" width="12.140625" style="1" customWidth="1"/>
    <col min="11787" max="11787" width="14.5703125" style="1" bestFit="1" customWidth="1"/>
    <col min="11788" max="11788" width="11.85546875" style="1" bestFit="1" customWidth="1"/>
    <col min="11789" max="11789" width="9.85546875" style="1" bestFit="1" customWidth="1"/>
    <col min="11790" max="12032" width="8.7109375" style="1"/>
    <col min="12033" max="12033" width="4.7109375" style="1" bestFit="1" customWidth="1"/>
    <col min="12034" max="12034" width="24.28515625" style="1" bestFit="1" customWidth="1"/>
    <col min="12035" max="12035" width="11.85546875" style="1" bestFit="1" customWidth="1"/>
    <col min="12036" max="12036" width="12.28515625" style="1" bestFit="1" customWidth="1"/>
    <col min="12037" max="12037" width="12.5703125" style="1" bestFit="1" customWidth="1"/>
    <col min="12038" max="12038" width="12.28515625" style="1" bestFit="1" customWidth="1"/>
    <col min="12039" max="12039" width="10.7109375" style="1" bestFit="1" customWidth="1"/>
    <col min="12040" max="12041" width="12.42578125" style="1" bestFit="1" customWidth="1"/>
    <col min="12042" max="12042" width="12.140625" style="1" customWidth="1"/>
    <col min="12043" max="12043" width="14.5703125" style="1" bestFit="1" customWidth="1"/>
    <col min="12044" max="12044" width="11.85546875" style="1" bestFit="1" customWidth="1"/>
    <col min="12045" max="12045" width="9.85546875" style="1" bestFit="1" customWidth="1"/>
    <col min="12046" max="12288" width="8.7109375" style="1"/>
    <col min="12289" max="12289" width="4.7109375" style="1" bestFit="1" customWidth="1"/>
    <col min="12290" max="12290" width="24.28515625" style="1" bestFit="1" customWidth="1"/>
    <col min="12291" max="12291" width="11.85546875" style="1" bestFit="1" customWidth="1"/>
    <col min="12292" max="12292" width="12.28515625" style="1" bestFit="1" customWidth="1"/>
    <col min="12293" max="12293" width="12.5703125" style="1" bestFit="1" customWidth="1"/>
    <col min="12294" max="12294" width="12.28515625" style="1" bestFit="1" customWidth="1"/>
    <col min="12295" max="12295" width="10.7109375" style="1" bestFit="1" customWidth="1"/>
    <col min="12296" max="12297" width="12.42578125" style="1" bestFit="1" customWidth="1"/>
    <col min="12298" max="12298" width="12.140625" style="1" customWidth="1"/>
    <col min="12299" max="12299" width="14.5703125" style="1" bestFit="1" customWidth="1"/>
    <col min="12300" max="12300" width="11.85546875" style="1" bestFit="1" customWidth="1"/>
    <col min="12301" max="12301" width="9.85546875" style="1" bestFit="1" customWidth="1"/>
    <col min="12302" max="12544" width="8.7109375" style="1"/>
    <col min="12545" max="12545" width="4.7109375" style="1" bestFit="1" customWidth="1"/>
    <col min="12546" max="12546" width="24.28515625" style="1" bestFit="1" customWidth="1"/>
    <col min="12547" max="12547" width="11.85546875" style="1" bestFit="1" customWidth="1"/>
    <col min="12548" max="12548" width="12.28515625" style="1" bestFit="1" customWidth="1"/>
    <col min="12549" max="12549" width="12.5703125" style="1" bestFit="1" customWidth="1"/>
    <col min="12550" max="12550" width="12.28515625" style="1" bestFit="1" customWidth="1"/>
    <col min="12551" max="12551" width="10.7109375" style="1" bestFit="1" customWidth="1"/>
    <col min="12552" max="12553" width="12.42578125" style="1" bestFit="1" customWidth="1"/>
    <col min="12554" max="12554" width="12.140625" style="1" customWidth="1"/>
    <col min="12555" max="12555" width="14.5703125" style="1" bestFit="1" customWidth="1"/>
    <col min="12556" max="12556" width="11.85546875" style="1" bestFit="1" customWidth="1"/>
    <col min="12557" max="12557" width="9.85546875" style="1" bestFit="1" customWidth="1"/>
    <col min="12558" max="12800" width="8.7109375" style="1"/>
    <col min="12801" max="12801" width="4.7109375" style="1" bestFit="1" customWidth="1"/>
    <col min="12802" max="12802" width="24.28515625" style="1" bestFit="1" customWidth="1"/>
    <col min="12803" max="12803" width="11.85546875" style="1" bestFit="1" customWidth="1"/>
    <col min="12804" max="12804" width="12.28515625" style="1" bestFit="1" customWidth="1"/>
    <col min="12805" max="12805" width="12.5703125" style="1" bestFit="1" customWidth="1"/>
    <col min="12806" max="12806" width="12.28515625" style="1" bestFit="1" customWidth="1"/>
    <col min="12807" max="12807" width="10.7109375" style="1" bestFit="1" customWidth="1"/>
    <col min="12808" max="12809" width="12.42578125" style="1" bestFit="1" customWidth="1"/>
    <col min="12810" max="12810" width="12.140625" style="1" customWidth="1"/>
    <col min="12811" max="12811" width="14.5703125" style="1" bestFit="1" customWidth="1"/>
    <col min="12812" max="12812" width="11.85546875" style="1" bestFit="1" customWidth="1"/>
    <col min="12813" max="12813" width="9.85546875" style="1" bestFit="1" customWidth="1"/>
    <col min="12814" max="13056" width="8.7109375" style="1"/>
    <col min="13057" max="13057" width="4.7109375" style="1" bestFit="1" customWidth="1"/>
    <col min="13058" max="13058" width="24.28515625" style="1" bestFit="1" customWidth="1"/>
    <col min="13059" max="13059" width="11.85546875" style="1" bestFit="1" customWidth="1"/>
    <col min="13060" max="13060" width="12.28515625" style="1" bestFit="1" customWidth="1"/>
    <col min="13061" max="13061" width="12.5703125" style="1" bestFit="1" customWidth="1"/>
    <col min="13062" max="13062" width="12.28515625" style="1" bestFit="1" customWidth="1"/>
    <col min="13063" max="13063" width="10.7109375" style="1" bestFit="1" customWidth="1"/>
    <col min="13064" max="13065" width="12.42578125" style="1" bestFit="1" customWidth="1"/>
    <col min="13066" max="13066" width="12.140625" style="1" customWidth="1"/>
    <col min="13067" max="13067" width="14.5703125" style="1" bestFit="1" customWidth="1"/>
    <col min="13068" max="13068" width="11.85546875" style="1" bestFit="1" customWidth="1"/>
    <col min="13069" max="13069" width="9.85546875" style="1" bestFit="1" customWidth="1"/>
    <col min="13070" max="13312" width="8.7109375" style="1"/>
    <col min="13313" max="13313" width="4.7109375" style="1" bestFit="1" customWidth="1"/>
    <col min="13314" max="13314" width="24.28515625" style="1" bestFit="1" customWidth="1"/>
    <col min="13315" max="13315" width="11.85546875" style="1" bestFit="1" customWidth="1"/>
    <col min="13316" max="13316" width="12.28515625" style="1" bestFit="1" customWidth="1"/>
    <col min="13317" max="13317" width="12.5703125" style="1" bestFit="1" customWidth="1"/>
    <col min="13318" max="13318" width="12.28515625" style="1" bestFit="1" customWidth="1"/>
    <col min="13319" max="13319" width="10.7109375" style="1" bestFit="1" customWidth="1"/>
    <col min="13320" max="13321" width="12.42578125" style="1" bestFit="1" customWidth="1"/>
    <col min="13322" max="13322" width="12.140625" style="1" customWidth="1"/>
    <col min="13323" max="13323" width="14.5703125" style="1" bestFit="1" customWidth="1"/>
    <col min="13324" max="13324" width="11.85546875" style="1" bestFit="1" customWidth="1"/>
    <col min="13325" max="13325" width="9.85546875" style="1" bestFit="1" customWidth="1"/>
    <col min="13326" max="13568" width="8.7109375" style="1"/>
    <col min="13569" max="13569" width="4.7109375" style="1" bestFit="1" customWidth="1"/>
    <col min="13570" max="13570" width="24.28515625" style="1" bestFit="1" customWidth="1"/>
    <col min="13571" max="13571" width="11.85546875" style="1" bestFit="1" customWidth="1"/>
    <col min="13572" max="13572" width="12.28515625" style="1" bestFit="1" customWidth="1"/>
    <col min="13573" max="13573" width="12.5703125" style="1" bestFit="1" customWidth="1"/>
    <col min="13574" max="13574" width="12.28515625" style="1" bestFit="1" customWidth="1"/>
    <col min="13575" max="13575" width="10.7109375" style="1" bestFit="1" customWidth="1"/>
    <col min="13576" max="13577" width="12.42578125" style="1" bestFit="1" customWidth="1"/>
    <col min="13578" max="13578" width="12.140625" style="1" customWidth="1"/>
    <col min="13579" max="13579" width="14.5703125" style="1" bestFit="1" customWidth="1"/>
    <col min="13580" max="13580" width="11.85546875" style="1" bestFit="1" customWidth="1"/>
    <col min="13581" max="13581" width="9.85546875" style="1" bestFit="1" customWidth="1"/>
    <col min="13582" max="13824" width="8.7109375" style="1"/>
    <col min="13825" max="13825" width="4.7109375" style="1" bestFit="1" customWidth="1"/>
    <col min="13826" max="13826" width="24.28515625" style="1" bestFit="1" customWidth="1"/>
    <col min="13827" max="13827" width="11.85546875" style="1" bestFit="1" customWidth="1"/>
    <col min="13828" max="13828" width="12.28515625" style="1" bestFit="1" customWidth="1"/>
    <col min="13829" max="13829" width="12.5703125" style="1" bestFit="1" customWidth="1"/>
    <col min="13830" max="13830" width="12.28515625" style="1" bestFit="1" customWidth="1"/>
    <col min="13831" max="13831" width="10.7109375" style="1" bestFit="1" customWidth="1"/>
    <col min="13832" max="13833" width="12.42578125" style="1" bestFit="1" customWidth="1"/>
    <col min="13834" max="13834" width="12.140625" style="1" customWidth="1"/>
    <col min="13835" max="13835" width="14.5703125" style="1" bestFit="1" customWidth="1"/>
    <col min="13836" max="13836" width="11.85546875" style="1" bestFit="1" customWidth="1"/>
    <col min="13837" max="13837" width="9.85546875" style="1" bestFit="1" customWidth="1"/>
    <col min="13838" max="14080" width="8.7109375" style="1"/>
    <col min="14081" max="14081" width="4.7109375" style="1" bestFit="1" customWidth="1"/>
    <col min="14082" max="14082" width="24.28515625" style="1" bestFit="1" customWidth="1"/>
    <col min="14083" max="14083" width="11.85546875" style="1" bestFit="1" customWidth="1"/>
    <col min="14084" max="14084" width="12.28515625" style="1" bestFit="1" customWidth="1"/>
    <col min="14085" max="14085" width="12.5703125" style="1" bestFit="1" customWidth="1"/>
    <col min="14086" max="14086" width="12.28515625" style="1" bestFit="1" customWidth="1"/>
    <col min="14087" max="14087" width="10.7109375" style="1" bestFit="1" customWidth="1"/>
    <col min="14088" max="14089" width="12.42578125" style="1" bestFit="1" customWidth="1"/>
    <col min="14090" max="14090" width="12.140625" style="1" customWidth="1"/>
    <col min="14091" max="14091" width="14.5703125" style="1" bestFit="1" customWidth="1"/>
    <col min="14092" max="14092" width="11.85546875" style="1" bestFit="1" customWidth="1"/>
    <col min="14093" max="14093" width="9.85546875" style="1" bestFit="1" customWidth="1"/>
    <col min="14094" max="14336" width="8.7109375" style="1"/>
    <col min="14337" max="14337" width="4.7109375" style="1" bestFit="1" customWidth="1"/>
    <col min="14338" max="14338" width="24.28515625" style="1" bestFit="1" customWidth="1"/>
    <col min="14339" max="14339" width="11.85546875" style="1" bestFit="1" customWidth="1"/>
    <col min="14340" max="14340" width="12.28515625" style="1" bestFit="1" customWidth="1"/>
    <col min="14341" max="14341" width="12.5703125" style="1" bestFit="1" customWidth="1"/>
    <col min="14342" max="14342" width="12.28515625" style="1" bestFit="1" customWidth="1"/>
    <col min="14343" max="14343" width="10.7109375" style="1" bestFit="1" customWidth="1"/>
    <col min="14344" max="14345" width="12.42578125" style="1" bestFit="1" customWidth="1"/>
    <col min="14346" max="14346" width="12.140625" style="1" customWidth="1"/>
    <col min="14347" max="14347" width="14.5703125" style="1" bestFit="1" customWidth="1"/>
    <col min="14348" max="14348" width="11.85546875" style="1" bestFit="1" customWidth="1"/>
    <col min="14349" max="14349" width="9.85546875" style="1" bestFit="1" customWidth="1"/>
    <col min="14350" max="14592" width="8.7109375" style="1"/>
    <col min="14593" max="14593" width="4.7109375" style="1" bestFit="1" customWidth="1"/>
    <col min="14594" max="14594" width="24.28515625" style="1" bestFit="1" customWidth="1"/>
    <col min="14595" max="14595" width="11.85546875" style="1" bestFit="1" customWidth="1"/>
    <col min="14596" max="14596" width="12.28515625" style="1" bestFit="1" customWidth="1"/>
    <col min="14597" max="14597" width="12.5703125" style="1" bestFit="1" customWidth="1"/>
    <col min="14598" max="14598" width="12.28515625" style="1" bestFit="1" customWidth="1"/>
    <col min="14599" max="14599" width="10.7109375" style="1" bestFit="1" customWidth="1"/>
    <col min="14600" max="14601" width="12.42578125" style="1" bestFit="1" customWidth="1"/>
    <col min="14602" max="14602" width="12.140625" style="1" customWidth="1"/>
    <col min="14603" max="14603" width="14.5703125" style="1" bestFit="1" customWidth="1"/>
    <col min="14604" max="14604" width="11.85546875" style="1" bestFit="1" customWidth="1"/>
    <col min="14605" max="14605" width="9.85546875" style="1" bestFit="1" customWidth="1"/>
    <col min="14606" max="14848" width="8.7109375" style="1"/>
    <col min="14849" max="14849" width="4.7109375" style="1" bestFit="1" customWidth="1"/>
    <col min="14850" max="14850" width="24.28515625" style="1" bestFit="1" customWidth="1"/>
    <col min="14851" max="14851" width="11.85546875" style="1" bestFit="1" customWidth="1"/>
    <col min="14852" max="14852" width="12.28515625" style="1" bestFit="1" customWidth="1"/>
    <col min="14853" max="14853" width="12.5703125" style="1" bestFit="1" customWidth="1"/>
    <col min="14854" max="14854" width="12.28515625" style="1" bestFit="1" customWidth="1"/>
    <col min="14855" max="14855" width="10.7109375" style="1" bestFit="1" customWidth="1"/>
    <col min="14856" max="14857" width="12.42578125" style="1" bestFit="1" customWidth="1"/>
    <col min="14858" max="14858" width="12.140625" style="1" customWidth="1"/>
    <col min="14859" max="14859" width="14.5703125" style="1" bestFit="1" customWidth="1"/>
    <col min="14860" max="14860" width="11.85546875" style="1" bestFit="1" customWidth="1"/>
    <col min="14861" max="14861" width="9.85546875" style="1" bestFit="1" customWidth="1"/>
    <col min="14862" max="15104" width="8.7109375" style="1"/>
    <col min="15105" max="15105" width="4.7109375" style="1" bestFit="1" customWidth="1"/>
    <col min="15106" max="15106" width="24.28515625" style="1" bestFit="1" customWidth="1"/>
    <col min="15107" max="15107" width="11.85546875" style="1" bestFit="1" customWidth="1"/>
    <col min="15108" max="15108" width="12.28515625" style="1" bestFit="1" customWidth="1"/>
    <col min="15109" max="15109" width="12.5703125" style="1" bestFit="1" customWidth="1"/>
    <col min="15110" max="15110" width="12.28515625" style="1" bestFit="1" customWidth="1"/>
    <col min="15111" max="15111" width="10.7109375" style="1" bestFit="1" customWidth="1"/>
    <col min="15112" max="15113" width="12.42578125" style="1" bestFit="1" customWidth="1"/>
    <col min="15114" max="15114" width="12.140625" style="1" customWidth="1"/>
    <col min="15115" max="15115" width="14.5703125" style="1" bestFit="1" customWidth="1"/>
    <col min="15116" max="15116" width="11.85546875" style="1" bestFit="1" customWidth="1"/>
    <col min="15117" max="15117" width="9.85546875" style="1" bestFit="1" customWidth="1"/>
    <col min="15118" max="15360" width="8.7109375" style="1"/>
    <col min="15361" max="15361" width="4.7109375" style="1" bestFit="1" customWidth="1"/>
    <col min="15362" max="15362" width="24.28515625" style="1" bestFit="1" customWidth="1"/>
    <col min="15363" max="15363" width="11.85546875" style="1" bestFit="1" customWidth="1"/>
    <col min="15364" max="15364" width="12.28515625" style="1" bestFit="1" customWidth="1"/>
    <col min="15365" max="15365" width="12.5703125" style="1" bestFit="1" customWidth="1"/>
    <col min="15366" max="15366" width="12.28515625" style="1" bestFit="1" customWidth="1"/>
    <col min="15367" max="15367" width="10.7109375" style="1" bestFit="1" customWidth="1"/>
    <col min="15368" max="15369" width="12.42578125" style="1" bestFit="1" customWidth="1"/>
    <col min="15370" max="15370" width="12.140625" style="1" customWidth="1"/>
    <col min="15371" max="15371" width="14.5703125" style="1" bestFit="1" customWidth="1"/>
    <col min="15372" max="15372" width="11.85546875" style="1" bestFit="1" customWidth="1"/>
    <col min="15373" max="15373" width="9.85546875" style="1" bestFit="1" customWidth="1"/>
    <col min="15374" max="15616" width="8.7109375" style="1"/>
    <col min="15617" max="15617" width="4.7109375" style="1" bestFit="1" customWidth="1"/>
    <col min="15618" max="15618" width="24.28515625" style="1" bestFit="1" customWidth="1"/>
    <col min="15619" max="15619" width="11.85546875" style="1" bestFit="1" customWidth="1"/>
    <col min="15620" max="15620" width="12.28515625" style="1" bestFit="1" customWidth="1"/>
    <col min="15621" max="15621" width="12.5703125" style="1" bestFit="1" customWidth="1"/>
    <col min="15622" max="15622" width="12.28515625" style="1" bestFit="1" customWidth="1"/>
    <col min="15623" max="15623" width="10.7109375" style="1" bestFit="1" customWidth="1"/>
    <col min="15624" max="15625" width="12.42578125" style="1" bestFit="1" customWidth="1"/>
    <col min="15626" max="15626" width="12.140625" style="1" customWidth="1"/>
    <col min="15627" max="15627" width="14.5703125" style="1" bestFit="1" customWidth="1"/>
    <col min="15628" max="15628" width="11.85546875" style="1" bestFit="1" customWidth="1"/>
    <col min="15629" max="15629" width="9.85546875" style="1" bestFit="1" customWidth="1"/>
    <col min="15630" max="15872" width="8.7109375" style="1"/>
    <col min="15873" max="15873" width="4.7109375" style="1" bestFit="1" customWidth="1"/>
    <col min="15874" max="15874" width="24.28515625" style="1" bestFit="1" customWidth="1"/>
    <col min="15875" max="15875" width="11.85546875" style="1" bestFit="1" customWidth="1"/>
    <col min="15876" max="15876" width="12.28515625" style="1" bestFit="1" customWidth="1"/>
    <col min="15877" max="15877" width="12.5703125" style="1" bestFit="1" customWidth="1"/>
    <col min="15878" max="15878" width="12.28515625" style="1" bestFit="1" customWidth="1"/>
    <col min="15879" max="15879" width="10.7109375" style="1" bestFit="1" customWidth="1"/>
    <col min="15880" max="15881" width="12.42578125" style="1" bestFit="1" customWidth="1"/>
    <col min="15882" max="15882" width="12.140625" style="1" customWidth="1"/>
    <col min="15883" max="15883" width="14.5703125" style="1" bestFit="1" customWidth="1"/>
    <col min="15884" max="15884" width="11.85546875" style="1" bestFit="1" customWidth="1"/>
    <col min="15885" max="15885" width="9.85546875" style="1" bestFit="1" customWidth="1"/>
    <col min="15886" max="16128" width="8.7109375" style="1"/>
    <col min="16129" max="16129" width="4.7109375" style="1" bestFit="1" customWidth="1"/>
    <col min="16130" max="16130" width="24.28515625" style="1" bestFit="1" customWidth="1"/>
    <col min="16131" max="16131" width="11.85546875" style="1" bestFit="1" customWidth="1"/>
    <col min="16132" max="16132" width="12.28515625" style="1" bestFit="1" customWidth="1"/>
    <col min="16133" max="16133" width="12.5703125" style="1" bestFit="1" customWidth="1"/>
    <col min="16134" max="16134" width="12.28515625" style="1" bestFit="1" customWidth="1"/>
    <col min="16135" max="16135" width="10.7109375" style="1" bestFit="1" customWidth="1"/>
    <col min="16136" max="16137" width="12.42578125" style="1" bestFit="1" customWidth="1"/>
    <col min="16138" max="16138" width="12.140625" style="1" customWidth="1"/>
    <col min="16139" max="16139" width="14.5703125" style="1" bestFit="1" customWidth="1"/>
    <col min="16140" max="16140" width="11.85546875" style="1" bestFit="1" customWidth="1"/>
    <col min="16141" max="16141" width="9.85546875" style="1" bestFit="1" customWidth="1"/>
    <col min="16142" max="16384" width="8.7109375" style="1"/>
  </cols>
  <sheetData>
    <row r="1" spans="1:23" ht="18.75">
      <c r="B1" s="21"/>
      <c r="W1" s="24"/>
    </row>
    <row r="2" spans="1:23">
      <c r="B2" s="1" t="s">
        <v>3</v>
      </c>
      <c r="D2" s="3">
        <f>T3</f>
        <v>7.6200000000000004E-2</v>
      </c>
      <c r="P2" s="1" t="s">
        <v>24</v>
      </c>
      <c r="T2" s="1" t="s">
        <v>23</v>
      </c>
    </row>
    <row r="3" spans="1:23">
      <c r="B3" s="1" t="s">
        <v>4</v>
      </c>
      <c r="D3" s="4">
        <f>D2/12</f>
        <v>6.3500000000000006E-3</v>
      </c>
      <c r="P3" s="22">
        <v>7.8799999999999995E-2</v>
      </c>
      <c r="Q3" s="1" t="s">
        <v>3</v>
      </c>
      <c r="T3" s="22">
        <v>7.6200000000000004E-2</v>
      </c>
      <c r="U3" s="1" t="s">
        <v>3</v>
      </c>
    </row>
    <row r="4" spans="1:23">
      <c r="B4" s="1" t="s">
        <v>5</v>
      </c>
      <c r="D4" s="5">
        <f>D5/12</f>
        <v>1128292.4667885939</v>
      </c>
      <c r="P4" s="22">
        <v>4.1200000000000001E-2</v>
      </c>
      <c r="Q4" s="1" t="s">
        <v>0</v>
      </c>
      <c r="T4" s="22">
        <v>3.8300000000000001E-2</v>
      </c>
      <c r="U4" s="1" t="s">
        <v>0</v>
      </c>
    </row>
    <row r="5" spans="1:23">
      <c r="B5" s="1" t="s">
        <v>6</v>
      </c>
      <c r="D5" s="5">
        <v>13539509.601463126</v>
      </c>
      <c r="P5" s="22">
        <f>P3-P4</f>
        <v>3.7599999999999995E-2</v>
      </c>
      <c r="Q5" s="1" t="s">
        <v>1</v>
      </c>
      <c r="T5" s="22">
        <f>T3-T4</f>
        <v>3.7900000000000003E-2</v>
      </c>
      <c r="U5" s="1" t="s">
        <v>1</v>
      </c>
    </row>
    <row r="6" spans="1:23">
      <c r="D6" s="6"/>
      <c r="P6" s="23">
        <f>P3/12</f>
        <v>6.566666666666666E-3</v>
      </c>
      <c r="Q6" s="1" t="s">
        <v>22</v>
      </c>
      <c r="T6" s="23">
        <f>T3/12</f>
        <v>6.3500000000000006E-3</v>
      </c>
      <c r="U6" s="1" t="s">
        <v>22</v>
      </c>
    </row>
    <row r="7" spans="1:23">
      <c r="C7" s="7"/>
      <c r="D7" s="8"/>
      <c r="E7" s="9"/>
      <c r="F7" s="10"/>
      <c r="G7" s="10"/>
      <c r="H7" s="10"/>
      <c r="I7" s="10"/>
      <c r="J7" s="11"/>
      <c r="K7" s="11"/>
    </row>
    <row r="8" spans="1:23">
      <c r="C8" s="26"/>
      <c r="D8" s="26"/>
      <c r="E8" s="26"/>
      <c r="F8" s="26"/>
      <c r="G8" s="26"/>
      <c r="H8" s="10"/>
      <c r="I8" s="10"/>
      <c r="J8" s="11"/>
      <c r="K8" s="11"/>
    </row>
    <row r="9" spans="1:23" ht="60">
      <c r="A9" s="9" t="s">
        <v>2</v>
      </c>
      <c r="B9" s="12" t="s">
        <v>7</v>
      </c>
      <c r="C9" s="12" t="s">
        <v>8</v>
      </c>
      <c r="D9" s="12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4" t="s">
        <v>14</v>
      </c>
      <c r="J9" s="12" t="s">
        <v>15</v>
      </c>
      <c r="K9" s="12" t="s">
        <v>16</v>
      </c>
      <c r="L9" s="13" t="s">
        <v>17</v>
      </c>
    </row>
    <row r="10" spans="1:23">
      <c r="A10" s="9"/>
      <c r="B10" s="15"/>
      <c r="C10" s="16"/>
      <c r="D10" s="16"/>
      <c r="E10" s="17"/>
      <c r="F10" s="17">
        <v>0</v>
      </c>
      <c r="G10" s="17"/>
      <c r="H10" s="17">
        <v>0</v>
      </c>
      <c r="I10" s="18">
        <f>L10+H10</f>
        <v>0</v>
      </c>
      <c r="J10" s="16"/>
      <c r="K10" s="16"/>
      <c r="L10" s="17">
        <v>0</v>
      </c>
    </row>
    <row r="11" spans="1:23">
      <c r="A11" s="9">
        <v>1</v>
      </c>
      <c r="B11" s="15">
        <v>43101</v>
      </c>
      <c r="C11" s="19">
        <f>ROUND((15000000/12)*(13/31),2)</f>
        <v>524193.55</v>
      </c>
      <c r="D11" s="16"/>
      <c r="E11" s="17">
        <f>C11-D11</f>
        <v>524193.55</v>
      </c>
      <c r="F11" s="17">
        <f>E11+F10</f>
        <v>524193.55</v>
      </c>
      <c r="G11" s="17">
        <f>-E11*0.21</f>
        <v>-110080.6455</v>
      </c>
      <c r="H11" s="17">
        <f>G11+H10</f>
        <v>-110080.6455</v>
      </c>
      <c r="I11" s="18">
        <f>F11+H11</f>
        <v>414112.9045</v>
      </c>
      <c r="J11" s="16"/>
      <c r="K11" s="16"/>
      <c r="L11" s="17">
        <f>L10+E11+J11+K11</f>
        <v>524193.55</v>
      </c>
    </row>
    <row r="12" spans="1:23">
      <c r="A12" s="9">
        <v>2</v>
      </c>
      <c r="B12" s="15">
        <v>43132</v>
      </c>
      <c r="C12" s="19">
        <f>15000000/12</f>
        <v>1250000</v>
      </c>
      <c r="D12" s="16"/>
      <c r="E12" s="17">
        <f>C12-D12</f>
        <v>1250000</v>
      </c>
      <c r="F12" s="17">
        <f>E12+F11</f>
        <v>1774193.55</v>
      </c>
      <c r="G12" s="17">
        <f>-E12*0.21</f>
        <v>-262500</v>
      </c>
      <c r="H12" s="17">
        <f>G12+H11</f>
        <v>-372580.64549999998</v>
      </c>
      <c r="I12" s="18">
        <f>F12+H12</f>
        <v>1401612.9045000002</v>
      </c>
      <c r="J12" s="16">
        <f>ROUND(F11*$P$6,2)</f>
        <v>3442.2</v>
      </c>
      <c r="K12" s="16"/>
      <c r="L12" s="17">
        <f t="shared" ref="L12:L76" si="0">L11+E12+J12+K12</f>
        <v>1777635.75</v>
      </c>
    </row>
    <row r="13" spans="1:23">
      <c r="A13" s="9">
        <v>3</v>
      </c>
      <c r="B13" s="15">
        <v>43160</v>
      </c>
      <c r="C13" s="19">
        <f t="shared" ref="C13:C22" si="1">C12</f>
        <v>1250000</v>
      </c>
      <c r="D13" s="16"/>
      <c r="E13" s="17">
        <f t="shared" ref="E13:E78" si="2">C13-D13</f>
        <v>1250000</v>
      </c>
      <c r="F13" s="17">
        <f>E13+F12</f>
        <v>3024193.55</v>
      </c>
      <c r="G13" s="17">
        <f t="shared" ref="G13:G71" si="3">-E13*0.21</f>
        <v>-262500</v>
      </c>
      <c r="H13" s="17">
        <f>G13+H12</f>
        <v>-635080.64549999998</v>
      </c>
      <c r="I13" s="18">
        <f t="shared" ref="I13:I70" si="4">F13+H13</f>
        <v>2389112.9044999997</v>
      </c>
      <c r="J13" s="16">
        <f>ROUND(I12*$P$6,2)</f>
        <v>9203.92</v>
      </c>
      <c r="K13" s="16"/>
      <c r="L13" s="17">
        <f>L12+E13+J13+K13</f>
        <v>3036839.67</v>
      </c>
    </row>
    <row r="14" spans="1:23">
      <c r="A14" s="9">
        <v>4</v>
      </c>
      <c r="B14" s="15">
        <v>43191</v>
      </c>
      <c r="C14" s="19">
        <f t="shared" si="1"/>
        <v>1250000</v>
      </c>
      <c r="D14" s="16"/>
      <c r="E14" s="17">
        <f t="shared" si="2"/>
        <v>1250000</v>
      </c>
      <c r="F14" s="17">
        <f>E14+F13</f>
        <v>4274193.55</v>
      </c>
      <c r="G14" s="17">
        <f t="shared" si="3"/>
        <v>-262500</v>
      </c>
      <c r="H14" s="17">
        <f t="shared" ref="H14:H20" si="5">G14+H13</f>
        <v>-897580.64549999998</v>
      </c>
      <c r="I14" s="18">
        <f t="shared" si="4"/>
        <v>3376612.9044999997</v>
      </c>
      <c r="J14" s="16">
        <f t="shared" ref="J14:J46" si="6">ROUND(I13*$P$6,2)</f>
        <v>15688.51</v>
      </c>
      <c r="K14" s="16"/>
      <c r="L14" s="17">
        <f t="shared" si="0"/>
        <v>4302528.18</v>
      </c>
    </row>
    <row r="15" spans="1:23">
      <c r="A15" s="9">
        <v>5</v>
      </c>
      <c r="B15" s="15">
        <v>43221</v>
      </c>
      <c r="C15" s="19">
        <f t="shared" si="1"/>
        <v>1250000</v>
      </c>
      <c r="D15" s="16"/>
      <c r="E15" s="17">
        <f t="shared" si="2"/>
        <v>1250000</v>
      </c>
      <c r="F15" s="17">
        <f t="shared" ref="F15:F70" si="7">E15+F14</f>
        <v>5524193.5499999998</v>
      </c>
      <c r="G15" s="17">
        <f t="shared" si="3"/>
        <v>-262500</v>
      </c>
      <c r="H15" s="17">
        <f t="shared" si="5"/>
        <v>-1160080.6455000001</v>
      </c>
      <c r="I15" s="18">
        <f t="shared" si="4"/>
        <v>4364112.9045000002</v>
      </c>
      <c r="J15" s="16">
        <f t="shared" si="6"/>
        <v>22173.09</v>
      </c>
      <c r="K15" s="16"/>
      <c r="L15" s="17">
        <f t="shared" si="0"/>
        <v>5574701.2699999996</v>
      </c>
    </row>
    <row r="16" spans="1:23">
      <c r="A16" s="9">
        <v>6</v>
      </c>
      <c r="B16" s="15">
        <v>43252</v>
      </c>
      <c r="C16" s="19">
        <f t="shared" si="1"/>
        <v>1250000</v>
      </c>
      <c r="D16" s="16"/>
      <c r="E16" s="17">
        <f t="shared" si="2"/>
        <v>1250000</v>
      </c>
      <c r="F16" s="17">
        <f t="shared" si="7"/>
        <v>6774193.5499999998</v>
      </c>
      <c r="G16" s="17">
        <f t="shared" si="3"/>
        <v>-262500</v>
      </c>
      <c r="H16" s="17">
        <f t="shared" si="5"/>
        <v>-1422580.6455000001</v>
      </c>
      <c r="I16" s="18">
        <f t="shared" si="4"/>
        <v>5351612.9045000002</v>
      </c>
      <c r="J16" s="16">
        <f t="shared" si="6"/>
        <v>28657.67</v>
      </c>
      <c r="K16" s="16"/>
      <c r="L16" s="17">
        <f t="shared" si="0"/>
        <v>6853358.9399999995</v>
      </c>
    </row>
    <row r="17" spans="1:12">
      <c r="A17" s="9">
        <v>7</v>
      </c>
      <c r="B17" s="15">
        <v>43282</v>
      </c>
      <c r="C17" s="19">
        <f t="shared" si="1"/>
        <v>1250000</v>
      </c>
      <c r="D17" s="16"/>
      <c r="E17" s="17">
        <f t="shared" si="2"/>
        <v>1250000</v>
      </c>
      <c r="F17" s="17">
        <f t="shared" si="7"/>
        <v>8024193.5499999998</v>
      </c>
      <c r="G17" s="17">
        <f t="shared" si="3"/>
        <v>-262500</v>
      </c>
      <c r="H17" s="17">
        <f t="shared" si="5"/>
        <v>-1685080.6455000001</v>
      </c>
      <c r="I17" s="18">
        <f t="shared" si="4"/>
        <v>6339112.9045000002</v>
      </c>
      <c r="J17" s="16">
        <f t="shared" si="6"/>
        <v>35142.26</v>
      </c>
      <c r="K17" s="16"/>
      <c r="L17" s="17">
        <f t="shared" si="0"/>
        <v>8138501.1999999993</v>
      </c>
    </row>
    <row r="18" spans="1:12">
      <c r="A18" s="9">
        <v>8</v>
      </c>
      <c r="B18" s="15">
        <v>43313</v>
      </c>
      <c r="C18" s="19">
        <f t="shared" si="1"/>
        <v>1250000</v>
      </c>
      <c r="D18" s="16"/>
      <c r="E18" s="17">
        <f t="shared" si="2"/>
        <v>1250000</v>
      </c>
      <c r="F18" s="17">
        <f>E18+F17</f>
        <v>9274193.5500000007</v>
      </c>
      <c r="G18" s="17">
        <f t="shared" si="3"/>
        <v>-262500</v>
      </c>
      <c r="H18" s="17">
        <f t="shared" si="5"/>
        <v>-1947580.6455000001</v>
      </c>
      <c r="I18" s="18">
        <f t="shared" si="4"/>
        <v>7326612.9045000002</v>
      </c>
      <c r="J18" s="16">
        <f t="shared" si="6"/>
        <v>41626.839999999997</v>
      </c>
      <c r="K18" s="16"/>
      <c r="L18" s="17">
        <f t="shared" si="0"/>
        <v>9430128.0399999991</v>
      </c>
    </row>
    <row r="19" spans="1:12">
      <c r="A19" s="9">
        <v>9</v>
      </c>
      <c r="B19" s="15">
        <v>43344</v>
      </c>
      <c r="C19" s="19">
        <f t="shared" si="1"/>
        <v>1250000</v>
      </c>
      <c r="D19" s="16"/>
      <c r="E19" s="17">
        <f t="shared" si="2"/>
        <v>1250000</v>
      </c>
      <c r="F19" s="17">
        <f t="shared" si="7"/>
        <v>10524193.550000001</v>
      </c>
      <c r="G19" s="17">
        <f t="shared" si="3"/>
        <v>-262500</v>
      </c>
      <c r="H19" s="17">
        <f t="shared" si="5"/>
        <v>-2210080.6455000001</v>
      </c>
      <c r="I19" s="18">
        <f t="shared" si="4"/>
        <v>8314112.9045000002</v>
      </c>
      <c r="J19" s="16">
        <f t="shared" si="6"/>
        <v>48111.42</v>
      </c>
      <c r="K19" s="16"/>
      <c r="L19" s="17">
        <f t="shared" si="0"/>
        <v>10728239.459999999</v>
      </c>
    </row>
    <row r="20" spans="1:12">
      <c r="A20" s="9">
        <v>10</v>
      </c>
      <c r="B20" s="15">
        <v>43374</v>
      </c>
      <c r="C20" s="19">
        <f t="shared" si="1"/>
        <v>1250000</v>
      </c>
      <c r="D20" s="16"/>
      <c r="E20" s="17">
        <f t="shared" si="2"/>
        <v>1250000</v>
      </c>
      <c r="F20" s="17">
        <f t="shared" si="7"/>
        <v>11774193.550000001</v>
      </c>
      <c r="G20" s="17">
        <f t="shared" si="3"/>
        <v>-262500</v>
      </c>
      <c r="H20" s="17">
        <f t="shared" si="5"/>
        <v>-2472580.6455000001</v>
      </c>
      <c r="I20" s="18">
        <f t="shared" si="4"/>
        <v>9301612.9045000002</v>
      </c>
      <c r="J20" s="16">
        <f t="shared" si="6"/>
        <v>54596.01</v>
      </c>
      <c r="K20" s="16"/>
      <c r="L20" s="17">
        <f t="shared" si="0"/>
        <v>12032835.469999999</v>
      </c>
    </row>
    <row r="21" spans="1:12">
      <c r="A21" s="9">
        <v>11</v>
      </c>
      <c r="B21" s="15">
        <v>43405</v>
      </c>
      <c r="C21" s="19">
        <f t="shared" si="1"/>
        <v>1250000</v>
      </c>
      <c r="D21" s="16"/>
      <c r="E21" s="17">
        <f t="shared" si="2"/>
        <v>1250000</v>
      </c>
      <c r="F21" s="17">
        <f t="shared" si="7"/>
        <v>13024193.550000001</v>
      </c>
      <c r="G21" s="17">
        <f t="shared" si="3"/>
        <v>-262500</v>
      </c>
      <c r="H21" s="17">
        <f>G21+H20</f>
        <v>-2735080.6455000001</v>
      </c>
      <c r="I21" s="18">
        <f t="shared" si="4"/>
        <v>10289112.9045</v>
      </c>
      <c r="J21" s="16">
        <f t="shared" si="6"/>
        <v>61080.59</v>
      </c>
      <c r="K21" s="16"/>
      <c r="L21" s="17">
        <f t="shared" si="0"/>
        <v>13343916.059999999</v>
      </c>
    </row>
    <row r="22" spans="1:12">
      <c r="A22" s="9">
        <v>12</v>
      </c>
      <c r="B22" s="15">
        <v>43435</v>
      </c>
      <c r="C22" s="19">
        <f t="shared" si="1"/>
        <v>1250000</v>
      </c>
      <c r="D22" s="16"/>
      <c r="E22" s="17">
        <f t="shared" si="2"/>
        <v>1250000</v>
      </c>
      <c r="F22" s="17">
        <f t="shared" si="7"/>
        <v>14274193.550000001</v>
      </c>
      <c r="G22" s="17">
        <f t="shared" si="3"/>
        <v>-262500</v>
      </c>
      <c r="H22" s="17">
        <f>G22+H21</f>
        <v>-2997580.6455000001</v>
      </c>
      <c r="I22" s="18">
        <f t="shared" si="4"/>
        <v>11276612.9045</v>
      </c>
      <c r="J22" s="16">
        <f t="shared" si="6"/>
        <v>67565.17</v>
      </c>
      <c r="K22" s="16"/>
      <c r="L22" s="17">
        <f t="shared" si="0"/>
        <v>14661481.229999999</v>
      </c>
    </row>
    <row r="23" spans="1:12">
      <c r="A23" s="9">
        <v>13</v>
      </c>
      <c r="B23" s="15">
        <v>43466</v>
      </c>
      <c r="C23" s="19">
        <f>15000000/12</f>
        <v>1250000</v>
      </c>
      <c r="D23" s="16"/>
      <c r="E23" s="17">
        <f t="shared" si="2"/>
        <v>1250000</v>
      </c>
      <c r="F23" s="17">
        <f t="shared" si="7"/>
        <v>15524193.550000001</v>
      </c>
      <c r="G23" s="17">
        <f t="shared" si="3"/>
        <v>-262500</v>
      </c>
      <c r="H23" s="17">
        <f t="shared" ref="H23:H87" si="8">G23+H22</f>
        <v>-3260080.6455000001</v>
      </c>
      <c r="I23" s="18">
        <f t="shared" si="4"/>
        <v>12264112.9045</v>
      </c>
      <c r="J23" s="16">
        <f t="shared" si="6"/>
        <v>74049.759999999995</v>
      </c>
      <c r="K23" s="16"/>
      <c r="L23" s="17">
        <f t="shared" si="0"/>
        <v>15985530.989999998</v>
      </c>
    </row>
    <row r="24" spans="1:12">
      <c r="A24" s="9">
        <v>14</v>
      </c>
      <c r="B24" s="15">
        <v>43497</v>
      </c>
      <c r="C24" s="19">
        <f>C23</f>
        <v>1250000</v>
      </c>
      <c r="D24" s="16"/>
      <c r="E24" s="17">
        <f t="shared" si="2"/>
        <v>1250000</v>
      </c>
      <c r="F24" s="17">
        <f t="shared" si="7"/>
        <v>16774193.550000001</v>
      </c>
      <c r="G24" s="17">
        <f t="shared" si="3"/>
        <v>-262500</v>
      </c>
      <c r="H24" s="17">
        <f t="shared" si="8"/>
        <v>-3522580.6455000001</v>
      </c>
      <c r="I24" s="18">
        <f t="shared" si="4"/>
        <v>13251612.9045</v>
      </c>
      <c r="J24" s="16">
        <f t="shared" si="6"/>
        <v>80534.34</v>
      </c>
      <c r="K24" s="16"/>
      <c r="L24" s="17">
        <f t="shared" si="0"/>
        <v>17316065.329999998</v>
      </c>
    </row>
    <row r="25" spans="1:12">
      <c r="A25" s="9">
        <v>15</v>
      </c>
      <c r="B25" s="15">
        <v>43525</v>
      </c>
      <c r="C25" s="19">
        <f t="shared" ref="C25:C34" si="9">C24</f>
        <v>1250000</v>
      </c>
      <c r="D25" s="16"/>
      <c r="E25" s="17">
        <f t="shared" si="2"/>
        <v>1250000</v>
      </c>
      <c r="F25" s="17">
        <f t="shared" si="7"/>
        <v>18024193.550000001</v>
      </c>
      <c r="G25" s="17">
        <f t="shared" si="3"/>
        <v>-262500</v>
      </c>
      <c r="H25" s="17">
        <f t="shared" si="8"/>
        <v>-3785080.6455000001</v>
      </c>
      <c r="I25" s="18">
        <f t="shared" si="4"/>
        <v>14239112.9045</v>
      </c>
      <c r="J25" s="16">
        <f t="shared" si="6"/>
        <v>87018.92</v>
      </c>
      <c r="K25" s="16"/>
      <c r="L25" s="17">
        <f t="shared" si="0"/>
        <v>18653084.25</v>
      </c>
    </row>
    <row r="26" spans="1:12">
      <c r="A26" s="9">
        <v>16</v>
      </c>
      <c r="B26" s="15">
        <v>43556</v>
      </c>
      <c r="C26" s="19">
        <f t="shared" si="9"/>
        <v>1250000</v>
      </c>
      <c r="D26" s="16"/>
      <c r="E26" s="17">
        <f t="shared" si="2"/>
        <v>1250000</v>
      </c>
      <c r="F26" s="17">
        <f t="shared" si="7"/>
        <v>19274193.550000001</v>
      </c>
      <c r="G26" s="17">
        <f t="shared" si="3"/>
        <v>-262500</v>
      </c>
      <c r="H26" s="17">
        <f t="shared" si="8"/>
        <v>-4047580.6455000001</v>
      </c>
      <c r="I26" s="18">
        <f t="shared" si="4"/>
        <v>15226612.9045</v>
      </c>
      <c r="J26" s="16">
        <f t="shared" si="6"/>
        <v>93503.51</v>
      </c>
      <c r="K26" s="16"/>
      <c r="L26" s="17">
        <f t="shared" si="0"/>
        <v>19996587.760000002</v>
      </c>
    </row>
    <row r="27" spans="1:12">
      <c r="A27" s="9">
        <v>17</v>
      </c>
      <c r="B27" s="15">
        <v>43586</v>
      </c>
      <c r="C27" s="19">
        <f t="shared" si="9"/>
        <v>1250000</v>
      </c>
      <c r="D27" s="16"/>
      <c r="E27" s="17">
        <f t="shared" si="2"/>
        <v>1250000</v>
      </c>
      <c r="F27" s="17">
        <f t="shared" si="7"/>
        <v>20524193.550000001</v>
      </c>
      <c r="G27" s="17">
        <f t="shared" si="3"/>
        <v>-262500</v>
      </c>
      <c r="H27" s="17">
        <f t="shared" si="8"/>
        <v>-4310080.6455000006</v>
      </c>
      <c r="I27" s="18">
        <f t="shared" si="4"/>
        <v>16214112.9045</v>
      </c>
      <c r="J27" s="16">
        <f t="shared" si="6"/>
        <v>99988.09</v>
      </c>
      <c r="K27" s="16"/>
      <c r="L27" s="17">
        <f t="shared" si="0"/>
        <v>21346575.850000001</v>
      </c>
    </row>
    <row r="28" spans="1:12">
      <c r="A28" s="9">
        <v>18</v>
      </c>
      <c r="B28" s="15">
        <v>43617</v>
      </c>
      <c r="C28" s="19">
        <f t="shared" si="9"/>
        <v>1250000</v>
      </c>
      <c r="D28" s="16"/>
      <c r="E28" s="17">
        <f t="shared" si="2"/>
        <v>1250000</v>
      </c>
      <c r="F28" s="17">
        <f t="shared" si="7"/>
        <v>21774193.550000001</v>
      </c>
      <c r="G28" s="17">
        <f t="shared" si="3"/>
        <v>-262500</v>
      </c>
      <c r="H28" s="17">
        <f t="shared" si="8"/>
        <v>-4572580.6455000006</v>
      </c>
      <c r="I28" s="18">
        <f t="shared" si="4"/>
        <v>17201612.9045</v>
      </c>
      <c r="J28" s="16">
        <f t="shared" si="6"/>
        <v>106472.67</v>
      </c>
      <c r="K28" s="16"/>
      <c r="L28" s="17">
        <f t="shared" si="0"/>
        <v>22703048.520000003</v>
      </c>
    </row>
    <row r="29" spans="1:12">
      <c r="A29" s="9">
        <v>19</v>
      </c>
      <c r="B29" s="15">
        <v>43647</v>
      </c>
      <c r="C29" s="19">
        <f t="shared" si="9"/>
        <v>1250000</v>
      </c>
      <c r="D29" s="16"/>
      <c r="E29" s="17">
        <f t="shared" si="2"/>
        <v>1250000</v>
      </c>
      <c r="F29" s="17">
        <f t="shared" si="7"/>
        <v>23024193.550000001</v>
      </c>
      <c r="G29" s="17">
        <f t="shared" si="3"/>
        <v>-262500</v>
      </c>
      <c r="H29" s="17">
        <f t="shared" si="8"/>
        <v>-4835080.6455000006</v>
      </c>
      <c r="I29" s="18">
        <f t="shared" si="4"/>
        <v>18189112.9045</v>
      </c>
      <c r="J29" s="16">
        <f t="shared" si="6"/>
        <v>112957.26</v>
      </c>
      <c r="K29" s="16"/>
      <c r="L29" s="17">
        <f t="shared" si="0"/>
        <v>24066005.780000005</v>
      </c>
    </row>
    <row r="30" spans="1:12">
      <c r="A30" s="9">
        <v>20</v>
      </c>
      <c r="B30" s="15">
        <v>43678</v>
      </c>
      <c r="C30" s="19">
        <f t="shared" si="9"/>
        <v>1250000</v>
      </c>
      <c r="D30" s="16"/>
      <c r="E30" s="17">
        <f t="shared" si="2"/>
        <v>1250000</v>
      </c>
      <c r="F30" s="17">
        <f t="shared" si="7"/>
        <v>24274193.550000001</v>
      </c>
      <c r="G30" s="17">
        <f t="shared" si="3"/>
        <v>-262500</v>
      </c>
      <c r="H30" s="17">
        <f t="shared" si="8"/>
        <v>-5097580.6455000006</v>
      </c>
      <c r="I30" s="18">
        <f t="shared" si="4"/>
        <v>19176612.9045</v>
      </c>
      <c r="J30" s="16">
        <f t="shared" si="6"/>
        <v>119441.84</v>
      </c>
      <c r="K30" s="16"/>
      <c r="L30" s="17">
        <f t="shared" si="0"/>
        <v>25435447.620000005</v>
      </c>
    </row>
    <row r="31" spans="1:12">
      <c r="A31" s="9">
        <v>21</v>
      </c>
      <c r="B31" s="15">
        <v>43709</v>
      </c>
      <c r="C31" s="19">
        <f t="shared" si="9"/>
        <v>1250000</v>
      </c>
      <c r="D31" s="16"/>
      <c r="E31" s="17">
        <f t="shared" si="2"/>
        <v>1250000</v>
      </c>
      <c r="F31" s="17">
        <f t="shared" si="7"/>
        <v>25524193.550000001</v>
      </c>
      <c r="G31" s="17">
        <f t="shared" si="3"/>
        <v>-262500</v>
      </c>
      <c r="H31" s="17">
        <f t="shared" si="8"/>
        <v>-5360080.6455000006</v>
      </c>
      <c r="I31" s="18">
        <f t="shared" si="4"/>
        <v>20164112.9045</v>
      </c>
      <c r="J31" s="16">
        <f t="shared" si="6"/>
        <v>125926.42</v>
      </c>
      <c r="K31" s="16"/>
      <c r="L31" s="17">
        <f t="shared" si="0"/>
        <v>26811374.040000007</v>
      </c>
    </row>
    <row r="32" spans="1:12">
      <c r="A32" s="9">
        <v>22</v>
      </c>
      <c r="B32" s="15">
        <v>43739</v>
      </c>
      <c r="C32" s="19">
        <f t="shared" si="9"/>
        <v>1250000</v>
      </c>
      <c r="D32" s="16"/>
      <c r="E32" s="17">
        <f t="shared" si="2"/>
        <v>1250000</v>
      </c>
      <c r="F32" s="17">
        <f t="shared" si="7"/>
        <v>26774193.550000001</v>
      </c>
      <c r="G32" s="17">
        <f t="shared" si="3"/>
        <v>-262500</v>
      </c>
      <c r="H32" s="17">
        <f t="shared" si="8"/>
        <v>-5622580.6455000006</v>
      </c>
      <c r="I32" s="18">
        <f t="shared" si="4"/>
        <v>21151612.9045</v>
      </c>
      <c r="J32" s="16">
        <f t="shared" si="6"/>
        <v>132411.01</v>
      </c>
      <c r="K32" s="16"/>
      <c r="L32" s="17">
        <f t="shared" si="0"/>
        <v>28193785.050000008</v>
      </c>
    </row>
    <row r="33" spans="1:12">
      <c r="A33" s="9">
        <v>23</v>
      </c>
      <c r="B33" s="15">
        <v>43770</v>
      </c>
      <c r="C33" s="19">
        <f t="shared" si="9"/>
        <v>1250000</v>
      </c>
      <c r="D33" s="16"/>
      <c r="E33" s="17">
        <f t="shared" si="2"/>
        <v>1250000</v>
      </c>
      <c r="F33" s="17">
        <f t="shared" si="7"/>
        <v>28024193.550000001</v>
      </c>
      <c r="G33" s="17">
        <f t="shared" si="3"/>
        <v>-262500</v>
      </c>
      <c r="H33" s="17">
        <f t="shared" si="8"/>
        <v>-5885080.6455000006</v>
      </c>
      <c r="I33" s="18">
        <f t="shared" si="4"/>
        <v>22139112.9045</v>
      </c>
      <c r="J33" s="16">
        <f t="shared" si="6"/>
        <v>138895.59</v>
      </c>
      <c r="K33" s="16"/>
      <c r="L33" s="17">
        <f t="shared" si="0"/>
        <v>29582680.640000008</v>
      </c>
    </row>
    <row r="34" spans="1:12">
      <c r="A34" s="9">
        <v>24</v>
      </c>
      <c r="B34" s="15">
        <v>43800</v>
      </c>
      <c r="C34" s="19">
        <f t="shared" si="9"/>
        <v>1250000</v>
      </c>
      <c r="D34" s="16"/>
      <c r="E34" s="17">
        <f t="shared" si="2"/>
        <v>1250000</v>
      </c>
      <c r="F34" s="17">
        <f t="shared" si="7"/>
        <v>29274193.550000001</v>
      </c>
      <c r="G34" s="17">
        <f t="shared" si="3"/>
        <v>-262500</v>
      </c>
      <c r="H34" s="17">
        <f t="shared" si="8"/>
        <v>-6147580.6455000006</v>
      </c>
      <c r="I34" s="18">
        <f t="shared" si="4"/>
        <v>23126612.9045</v>
      </c>
      <c r="J34" s="16">
        <f t="shared" si="6"/>
        <v>145380.17000000001</v>
      </c>
      <c r="K34" s="16"/>
      <c r="L34" s="17">
        <f t="shared" si="0"/>
        <v>30978060.81000001</v>
      </c>
    </row>
    <row r="35" spans="1:12">
      <c r="A35" s="9">
        <v>25</v>
      </c>
      <c r="B35" s="15">
        <v>43831</v>
      </c>
      <c r="C35" s="19">
        <f>ROUND(10000000/12,2)</f>
        <v>833333.33</v>
      </c>
      <c r="D35" s="16"/>
      <c r="E35" s="17">
        <f>C35-D35</f>
        <v>833333.33</v>
      </c>
      <c r="F35" s="17">
        <f t="shared" si="7"/>
        <v>30107526.879999999</v>
      </c>
      <c r="G35" s="17">
        <f t="shared" si="3"/>
        <v>-174999.9993</v>
      </c>
      <c r="H35" s="17">
        <f t="shared" si="8"/>
        <v>-6322580.6448000008</v>
      </c>
      <c r="I35" s="18">
        <f t="shared" si="4"/>
        <v>23784946.235199999</v>
      </c>
      <c r="J35" s="16">
        <f t="shared" si="6"/>
        <v>151864.76</v>
      </c>
      <c r="K35" s="16"/>
      <c r="L35" s="17">
        <f t="shared" si="0"/>
        <v>31963258.90000001</v>
      </c>
    </row>
    <row r="36" spans="1:12">
      <c r="A36" s="9">
        <v>26</v>
      </c>
      <c r="B36" s="15">
        <v>43862</v>
      </c>
      <c r="C36" s="19">
        <f>C35</f>
        <v>833333.33</v>
      </c>
      <c r="D36" s="16"/>
      <c r="E36" s="17">
        <f t="shared" si="2"/>
        <v>833333.33</v>
      </c>
      <c r="F36" s="17">
        <f t="shared" si="7"/>
        <v>30940860.209999997</v>
      </c>
      <c r="G36" s="17">
        <f t="shared" si="3"/>
        <v>-174999.9993</v>
      </c>
      <c r="H36" s="17">
        <f t="shared" si="8"/>
        <v>-6497580.6441000011</v>
      </c>
      <c r="I36" s="18">
        <f t="shared" si="4"/>
        <v>24443279.565899998</v>
      </c>
      <c r="J36" s="16">
        <f t="shared" si="6"/>
        <v>156187.81</v>
      </c>
      <c r="K36" s="16"/>
      <c r="L36" s="17">
        <f t="shared" si="0"/>
        <v>32952780.040000007</v>
      </c>
    </row>
    <row r="37" spans="1:12">
      <c r="A37" s="9">
        <v>27</v>
      </c>
      <c r="B37" s="15">
        <v>43891</v>
      </c>
      <c r="C37" s="19">
        <f t="shared" ref="C37:C46" si="10">C36</f>
        <v>833333.33</v>
      </c>
      <c r="D37" s="16"/>
      <c r="E37" s="17">
        <f t="shared" si="2"/>
        <v>833333.33</v>
      </c>
      <c r="F37" s="17">
        <f t="shared" si="7"/>
        <v>31774193.539999995</v>
      </c>
      <c r="G37" s="17">
        <f t="shared" si="3"/>
        <v>-174999.9993</v>
      </c>
      <c r="H37" s="17">
        <f t="shared" si="8"/>
        <v>-6672580.6434000013</v>
      </c>
      <c r="I37" s="18">
        <f t="shared" si="4"/>
        <v>25101612.896599993</v>
      </c>
      <c r="J37" s="16">
        <f t="shared" si="6"/>
        <v>160510.87</v>
      </c>
      <c r="K37" s="16"/>
      <c r="L37" s="17">
        <f t="shared" si="0"/>
        <v>33946624.240000002</v>
      </c>
    </row>
    <row r="38" spans="1:12">
      <c r="A38" s="9">
        <v>28</v>
      </c>
      <c r="B38" s="15">
        <v>43922</v>
      </c>
      <c r="C38" s="19">
        <f t="shared" si="10"/>
        <v>833333.33</v>
      </c>
      <c r="D38" s="16"/>
      <c r="E38" s="17">
        <f t="shared" si="2"/>
        <v>833333.33</v>
      </c>
      <c r="F38" s="17">
        <f t="shared" si="7"/>
        <v>32607526.869999994</v>
      </c>
      <c r="G38" s="17">
        <f t="shared" si="3"/>
        <v>-174999.9993</v>
      </c>
      <c r="H38" s="17">
        <f t="shared" si="8"/>
        <v>-6847580.6427000016</v>
      </c>
      <c r="I38" s="18">
        <f t="shared" si="4"/>
        <v>25759946.227299992</v>
      </c>
      <c r="J38" s="16">
        <f t="shared" si="6"/>
        <v>164833.92000000001</v>
      </c>
      <c r="K38" s="16"/>
      <c r="L38" s="17">
        <f t="shared" si="0"/>
        <v>34944791.490000002</v>
      </c>
    </row>
    <row r="39" spans="1:12">
      <c r="A39" s="9">
        <v>29</v>
      </c>
      <c r="B39" s="15">
        <v>43952</v>
      </c>
      <c r="C39" s="19">
        <f t="shared" si="10"/>
        <v>833333.33</v>
      </c>
      <c r="D39" s="16"/>
      <c r="E39" s="17">
        <f t="shared" si="2"/>
        <v>833333.33</v>
      </c>
      <c r="F39" s="17">
        <f t="shared" si="7"/>
        <v>33440860.199999992</v>
      </c>
      <c r="G39" s="17">
        <f t="shared" si="3"/>
        <v>-174999.9993</v>
      </c>
      <c r="H39" s="17">
        <f t="shared" si="8"/>
        <v>-7022580.6420000019</v>
      </c>
      <c r="I39" s="18">
        <f t="shared" si="4"/>
        <v>26418279.557999991</v>
      </c>
      <c r="J39" s="16">
        <f t="shared" si="6"/>
        <v>169156.98</v>
      </c>
      <c r="K39" s="16"/>
      <c r="L39" s="17">
        <f t="shared" si="0"/>
        <v>35947281.799999997</v>
      </c>
    </row>
    <row r="40" spans="1:12">
      <c r="A40" s="9">
        <v>30</v>
      </c>
      <c r="B40" s="15">
        <v>43983</v>
      </c>
      <c r="C40" s="19">
        <f t="shared" si="10"/>
        <v>833333.33</v>
      </c>
      <c r="D40" s="16"/>
      <c r="E40" s="17">
        <f t="shared" si="2"/>
        <v>833333.33</v>
      </c>
      <c r="F40" s="17">
        <f t="shared" si="7"/>
        <v>34274193.529999994</v>
      </c>
      <c r="G40" s="17">
        <f t="shared" si="3"/>
        <v>-174999.9993</v>
      </c>
      <c r="H40" s="17">
        <f t="shared" si="8"/>
        <v>-7197580.6413000021</v>
      </c>
      <c r="I40" s="18">
        <f t="shared" si="4"/>
        <v>27076612.888699993</v>
      </c>
      <c r="J40" s="16">
        <f t="shared" si="6"/>
        <v>173480.04</v>
      </c>
      <c r="K40" s="16"/>
      <c r="L40" s="17">
        <f t="shared" si="0"/>
        <v>36954095.169999994</v>
      </c>
    </row>
    <row r="41" spans="1:12">
      <c r="A41" s="9">
        <v>31</v>
      </c>
      <c r="B41" s="15">
        <v>44013</v>
      </c>
      <c r="C41" s="19">
        <f t="shared" si="10"/>
        <v>833333.33</v>
      </c>
      <c r="D41" s="16"/>
      <c r="E41" s="17">
        <f t="shared" si="2"/>
        <v>833333.33</v>
      </c>
      <c r="F41" s="17">
        <f t="shared" si="7"/>
        <v>35107526.859999992</v>
      </c>
      <c r="G41" s="17">
        <f t="shared" si="3"/>
        <v>-174999.9993</v>
      </c>
      <c r="H41" s="17">
        <f t="shared" si="8"/>
        <v>-7372580.6406000024</v>
      </c>
      <c r="I41" s="18">
        <f t="shared" si="4"/>
        <v>27734946.219399989</v>
      </c>
      <c r="J41" s="16">
        <f t="shared" si="6"/>
        <v>177803.09</v>
      </c>
      <c r="K41" s="16"/>
      <c r="L41" s="17">
        <f t="shared" si="0"/>
        <v>37965231.589999996</v>
      </c>
    </row>
    <row r="42" spans="1:12">
      <c r="A42" s="9">
        <v>32</v>
      </c>
      <c r="B42" s="15">
        <v>44044</v>
      </c>
      <c r="C42" s="19">
        <f t="shared" si="10"/>
        <v>833333.33</v>
      </c>
      <c r="D42" s="16"/>
      <c r="E42" s="17">
        <f t="shared" si="2"/>
        <v>833333.33</v>
      </c>
      <c r="F42" s="17">
        <f t="shared" si="7"/>
        <v>35940860.18999999</v>
      </c>
      <c r="G42" s="17">
        <f t="shared" si="3"/>
        <v>-174999.9993</v>
      </c>
      <c r="H42" s="17">
        <f t="shared" si="8"/>
        <v>-7547580.6399000026</v>
      </c>
      <c r="I42" s="18">
        <f t="shared" si="4"/>
        <v>28393279.550099988</v>
      </c>
      <c r="J42" s="16">
        <f t="shared" si="6"/>
        <v>182126.15</v>
      </c>
      <c r="K42" s="16"/>
      <c r="L42" s="17">
        <f t="shared" si="0"/>
        <v>38980691.069999993</v>
      </c>
    </row>
    <row r="43" spans="1:12">
      <c r="A43" s="9">
        <v>33</v>
      </c>
      <c r="B43" s="15">
        <v>44075</v>
      </c>
      <c r="C43" s="19">
        <f t="shared" si="10"/>
        <v>833333.33</v>
      </c>
      <c r="D43" s="16"/>
      <c r="E43" s="17">
        <f t="shared" si="2"/>
        <v>833333.33</v>
      </c>
      <c r="F43" s="17">
        <f t="shared" si="7"/>
        <v>36774193.519999988</v>
      </c>
      <c r="G43" s="17">
        <f t="shared" si="3"/>
        <v>-174999.9993</v>
      </c>
      <c r="H43" s="17">
        <f t="shared" si="8"/>
        <v>-7722580.6392000029</v>
      </c>
      <c r="I43" s="18">
        <f t="shared" si="4"/>
        <v>29051612.880799986</v>
      </c>
      <c r="J43" s="16">
        <f t="shared" si="6"/>
        <v>186449.2</v>
      </c>
      <c r="K43" s="16"/>
      <c r="L43" s="17">
        <f t="shared" si="0"/>
        <v>40000473.599999994</v>
      </c>
    </row>
    <row r="44" spans="1:12">
      <c r="A44" s="9">
        <v>34</v>
      </c>
      <c r="B44" s="15">
        <v>44105</v>
      </c>
      <c r="C44" s="19">
        <f t="shared" si="10"/>
        <v>833333.33</v>
      </c>
      <c r="D44" s="16"/>
      <c r="E44" s="17">
        <f t="shared" si="2"/>
        <v>833333.33</v>
      </c>
      <c r="F44" s="17">
        <f t="shared" si="7"/>
        <v>37607526.849999987</v>
      </c>
      <c r="G44" s="17">
        <f t="shared" si="3"/>
        <v>-174999.9993</v>
      </c>
      <c r="H44" s="17">
        <f t="shared" si="8"/>
        <v>-7897580.6385000031</v>
      </c>
      <c r="I44" s="18">
        <f t="shared" si="4"/>
        <v>29709946.211499982</v>
      </c>
      <c r="J44" s="16">
        <f t="shared" si="6"/>
        <v>190772.26</v>
      </c>
      <c r="K44" s="16"/>
      <c r="L44" s="17">
        <f t="shared" si="0"/>
        <v>41024579.18999999</v>
      </c>
    </row>
    <row r="45" spans="1:12">
      <c r="A45" s="9">
        <v>35</v>
      </c>
      <c r="B45" s="15">
        <v>44136</v>
      </c>
      <c r="C45" s="19">
        <f t="shared" si="10"/>
        <v>833333.33</v>
      </c>
      <c r="D45" s="16"/>
      <c r="E45" s="17">
        <f t="shared" si="2"/>
        <v>833333.33</v>
      </c>
      <c r="F45" s="17">
        <f t="shared" si="7"/>
        <v>38440860.179999985</v>
      </c>
      <c r="G45" s="17">
        <f t="shared" si="3"/>
        <v>-174999.9993</v>
      </c>
      <c r="H45" s="17">
        <f t="shared" si="8"/>
        <v>-8072580.6378000034</v>
      </c>
      <c r="I45" s="18">
        <f t="shared" si="4"/>
        <v>30368279.54219998</v>
      </c>
      <c r="J45" s="16">
        <f t="shared" si="6"/>
        <v>195095.31</v>
      </c>
      <c r="K45" s="16"/>
      <c r="L45" s="17">
        <f t="shared" si="0"/>
        <v>42053007.829999991</v>
      </c>
    </row>
    <row r="46" spans="1:12">
      <c r="A46" s="9">
        <v>36</v>
      </c>
      <c r="B46" s="15">
        <v>44166</v>
      </c>
      <c r="C46" s="19">
        <f t="shared" si="10"/>
        <v>833333.33</v>
      </c>
      <c r="D46" s="16"/>
      <c r="E46" s="17">
        <f t="shared" si="2"/>
        <v>833333.33</v>
      </c>
      <c r="F46" s="17">
        <f t="shared" si="7"/>
        <v>39274193.509999983</v>
      </c>
      <c r="G46" s="17">
        <f t="shared" si="3"/>
        <v>-174999.9993</v>
      </c>
      <c r="H46" s="17">
        <f>G46+H45</f>
        <v>-8247580.6371000037</v>
      </c>
      <c r="I46" s="18">
        <f>F46+H46</f>
        <v>31026612.872899979</v>
      </c>
      <c r="J46" s="16">
        <f t="shared" si="6"/>
        <v>199418.37</v>
      </c>
      <c r="K46" s="16"/>
      <c r="L46" s="17">
        <f>L45+E46+J46+K46</f>
        <v>43085759.529999986</v>
      </c>
    </row>
    <row r="47" spans="1:12">
      <c r="A47" s="9">
        <v>37</v>
      </c>
      <c r="B47" s="15" t="s">
        <v>25</v>
      </c>
      <c r="C47" s="19"/>
      <c r="D47" s="16"/>
      <c r="E47" s="17"/>
      <c r="F47" s="17"/>
      <c r="G47" s="17"/>
      <c r="H47" s="17"/>
      <c r="I47" s="18"/>
      <c r="J47" s="16">
        <f>ROUND((I46*P6*(13/31)),2)</f>
        <v>85439.95</v>
      </c>
      <c r="K47" s="16"/>
      <c r="L47" s="17">
        <f>L46+J47</f>
        <v>43171199.479999989</v>
      </c>
    </row>
    <row r="48" spans="1:12">
      <c r="A48" s="9">
        <v>38</v>
      </c>
      <c r="B48" s="15" t="s">
        <v>25</v>
      </c>
      <c r="C48" s="19">
        <f>ROUND(5000000/12,2)-0.01</f>
        <v>416666.66</v>
      </c>
      <c r="D48" s="16"/>
      <c r="E48" s="17">
        <f t="shared" si="2"/>
        <v>416666.66</v>
      </c>
      <c r="F48" s="17">
        <f>E48+F46</f>
        <v>39690860.169999979</v>
      </c>
      <c r="G48" s="17">
        <f>-E48*0.21</f>
        <v>-87499.998599999992</v>
      </c>
      <c r="H48" s="17">
        <f>G48+H46</f>
        <v>-8335080.6357000032</v>
      </c>
      <c r="I48" s="18">
        <f>F48+H48</f>
        <v>31355779.534299977</v>
      </c>
      <c r="J48" s="16">
        <f>ROUND((I46*$T$6*(18/31)),2)</f>
        <v>114398.12</v>
      </c>
      <c r="K48" s="16"/>
      <c r="L48" s="17">
        <f>L47+E48+J48+K48</f>
        <v>43702264.259999983</v>
      </c>
    </row>
    <row r="49" spans="1:12">
      <c r="A49" s="9">
        <v>39</v>
      </c>
      <c r="B49" s="15">
        <v>44228</v>
      </c>
      <c r="C49" s="19">
        <f>C48</f>
        <v>416666.66</v>
      </c>
      <c r="D49" s="16"/>
      <c r="E49" s="17">
        <f t="shared" si="2"/>
        <v>416666.66</v>
      </c>
      <c r="F49" s="17">
        <f t="shared" si="7"/>
        <v>40107526.829999976</v>
      </c>
      <c r="G49" s="17">
        <f t="shared" si="3"/>
        <v>-87499.998599999992</v>
      </c>
      <c r="H49" s="17">
        <f t="shared" si="8"/>
        <v>-8422580.6343000028</v>
      </c>
      <c r="I49" s="18">
        <f t="shared" si="4"/>
        <v>31684946.195699975</v>
      </c>
      <c r="J49" s="16">
        <f>ROUND(I48*$T$6,2)</f>
        <v>199109.2</v>
      </c>
      <c r="K49" s="16"/>
      <c r="L49" s="17">
        <f>L48+E49+J49+K49</f>
        <v>44318040.119999982</v>
      </c>
    </row>
    <row r="50" spans="1:12">
      <c r="A50" s="9">
        <v>40</v>
      </c>
      <c r="B50" s="15">
        <v>44256</v>
      </c>
      <c r="C50" s="19">
        <f t="shared" ref="C50:C59" si="11">C49</f>
        <v>416666.66</v>
      </c>
      <c r="D50" s="16"/>
      <c r="E50" s="17">
        <f t="shared" si="2"/>
        <v>416666.66</v>
      </c>
      <c r="F50" s="17">
        <f t="shared" si="7"/>
        <v>40524193.489999972</v>
      </c>
      <c r="G50" s="17">
        <f t="shared" si="3"/>
        <v>-87499.998599999992</v>
      </c>
      <c r="H50" s="17">
        <f t="shared" si="8"/>
        <v>-8510080.6329000033</v>
      </c>
      <c r="I50" s="18">
        <f t="shared" si="4"/>
        <v>32014112.857099969</v>
      </c>
      <c r="J50" s="16">
        <f t="shared" ref="J50:J69" si="12">ROUND(I49*$T$6,2)</f>
        <v>201199.41</v>
      </c>
      <c r="K50" s="16"/>
      <c r="L50" s="17">
        <f t="shared" si="0"/>
        <v>44935906.189999975</v>
      </c>
    </row>
    <row r="51" spans="1:12">
      <c r="A51" s="9">
        <v>41</v>
      </c>
      <c r="B51" s="15">
        <v>44287</v>
      </c>
      <c r="C51" s="19">
        <f t="shared" si="11"/>
        <v>416666.66</v>
      </c>
      <c r="D51" s="16"/>
      <c r="E51" s="17">
        <f t="shared" si="2"/>
        <v>416666.66</v>
      </c>
      <c r="F51" s="17">
        <f t="shared" si="7"/>
        <v>40940860.149999969</v>
      </c>
      <c r="G51" s="17">
        <f t="shared" si="3"/>
        <v>-87499.998599999992</v>
      </c>
      <c r="H51" s="17">
        <f t="shared" si="8"/>
        <v>-8597580.6315000039</v>
      </c>
      <c r="I51" s="18">
        <f t="shared" si="4"/>
        <v>32343279.518499963</v>
      </c>
      <c r="J51" s="16">
        <f t="shared" si="12"/>
        <v>203289.62</v>
      </c>
      <c r="K51" s="16"/>
      <c r="L51" s="17">
        <f t="shared" si="0"/>
        <v>45555862.469999969</v>
      </c>
    </row>
    <row r="52" spans="1:12">
      <c r="A52" s="9">
        <v>42</v>
      </c>
      <c r="B52" s="15">
        <v>44317</v>
      </c>
      <c r="C52" s="19">
        <f t="shared" si="11"/>
        <v>416666.66</v>
      </c>
      <c r="D52" s="16"/>
      <c r="E52" s="17">
        <f t="shared" si="2"/>
        <v>416666.66</v>
      </c>
      <c r="F52" s="17">
        <f t="shared" si="7"/>
        <v>41357526.809999965</v>
      </c>
      <c r="G52" s="17">
        <f t="shared" si="3"/>
        <v>-87499.998599999992</v>
      </c>
      <c r="H52" s="17">
        <f t="shared" si="8"/>
        <v>-8685080.6301000044</v>
      </c>
      <c r="I52" s="18">
        <f t="shared" si="4"/>
        <v>32672446.179899961</v>
      </c>
      <c r="J52" s="16">
        <f t="shared" si="12"/>
        <v>205379.82</v>
      </c>
      <c r="K52" s="16"/>
      <c r="L52" s="17">
        <f t="shared" si="0"/>
        <v>46177908.949999966</v>
      </c>
    </row>
    <row r="53" spans="1:12">
      <c r="A53" s="9">
        <v>43</v>
      </c>
      <c r="B53" s="15">
        <v>44348</v>
      </c>
      <c r="C53" s="19">
        <f t="shared" si="11"/>
        <v>416666.66</v>
      </c>
      <c r="D53" s="16"/>
      <c r="E53" s="17">
        <f t="shared" si="2"/>
        <v>416666.66</v>
      </c>
      <c r="F53" s="17">
        <f t="shared" si="7"/>
        <v>41774193.469999962</v>
      </c>
      <c r="G53" s="17">
        <f t="shared" si="3"/>
        <v>-87499.998599999992</v>
      </c>
      <c r="H53" s="17">
        <f t="shared" si="8"/>
        <v>-8772580.6287000049</v>
      </c>
      <c r="I53" s="18">
        <f t="shared" si="4"/>
        <v>33001612.841299959</v>
      </c>
      <c r="J53" s="16">
        <f t="shared" si="12"/>
        <v>207470.03</v>
      </c>
      <c r="K53" s="16"/>
      <c r="L53" s="17">
        <f t="shared" si="0"/>
        <v>46802045.639999963</v>
      </c>
    </row>
    <row r="54" spans="1:12">
      <c r="A54" s="9">
        <v>44</v>
      </c>
      <c r="B54" s="15">
        <v>44378</v>
      </c>
      <c r="C54" s="19">
        <f t="shared" si="11"/>
        <v>416666.66</v>
      </c>
      <c r="D54" s="16"/>
      <c r="E54" s="17">
        <f t="shared" si="2"/>
        <v>416666.66</v>
      </c>
      <c r="F54" s="17">
        <f t="shared" si="7"/>
        <v>42190860.129999958</v>
      </c>
      <c r="G54" s="17">
        <f t="shared" si="3"/>
        <v>-87499.998599999992</v>
      </c>
      <c r="H54" s="17">
        <f t="shared" si="8"/>
        <v>-8860080.6273000054</v>
      </c>
      <c r="I54" s="18">
        <f t="shared" si="4"/>
        <v>33330779.502699953</v>
      </c>
      <c r="J54" s="16">
        <f t="shared" si="12"/>
        <v>209560.24</v>
      </c>
      <c r="K54" s="16"/>
      <c r="L54" s="17">
        <f t="shared" si="0"/>
        <v>47428272.539999962</v>
      </c>
    </row>
    <row r="55" spans="1:12">
      <c r="A55" s="9">
        <v>45</v>
      </c>
      <c r="B55" s="15">
        <v>44409</v>
      </c>
      <c r="C55" s="19">
        <f t="shared" si="11"/>
        <v>416666.66</v>
      </c>
      <c r="D55" s="16"/>
      <c r="E55" s="17">
        <f t="shared" si="2"/>
        <v>416666.66</v>
      </c>
      <c r="F55" s="17">
        <f t="shared" si="7"/>
        <v>42607526.789999954</v>
      </c>
      <c r="G55" s="17">
        <f t="shared" si="3"/>
        <v>-87499.998599999992</v>
      </c>
      <c r="H55" s="17">
        <f t="shared" si="8"/>
        <v>-8947580.6259000059</v>
      </c>
      <c r="I55" s="18">
        <f t="shared" si="4"/>
        <v>33659946.164099947</v>
      </c>
      <c r="J55" s="16">
        <f t="shared" si="12"/>
        <v>211650.45</v>
      </c>
      <c r="K55" s="16"/>
      <c r="L55" s="17">
        <f t="shared" si="0"/>
        <v>48056589.649999961</v>
      </c>
    </row>
    <row r="56" spans="1:12">
      <c r="A56" s="9">
        <v>46</v>
      </c>
      <c r="B56" s="15">
        <v>44440</v>
      </c>
      <c r="C56" s="19">
        <f t="shared" si="11"/>
        <v>416666.66</v>
      </c>
      <c r="D56" s="16"/>
      <c r="E56" s="17">
        <f t="shared" si="2"/>
        <v>416666.66</v>
      </c>
      <c r="F56" s="17">
        <f t="shared" si="7"/>
        <v>43024193.449999951</v>
      </c>
      <c r="G56" s="17">
        <f t="shared" si="3"/>
        <v>-87499.998599999992</v>
      </c>
      <c r="H56" s="17">
        <f t="shared" si="8"/>
        <v>-9035080.6245000064</v>
      </c>
      <c r="I56" s="18">
        <f t="shared" si="4"/>
        <v>33989112.825499944</v>
      </c>
      <c r="J56" s="16">
        <f t="shared" si="12"/>
        <v>213740.66</v>
      </c>
      <c r="K56" s="16"/>
      <c r="L56" s="17">
        <f t="shared" si="0"/>
        <v>48686996.969999954</v>
      </c>
    </row>
    <row r="57" spans="1:12">
      <c r="A57" s="9">
        <v>47</v>
      </c>
      <c r="B57" s="15">
        <v>44470</v>
      </c>
      <c r="C57" s="19">
        <f t="shared" si="11"/>
        <v>416666.66</v>
      </c>
      <c r="D57" s="16"/>
      <c r="E57" s="17">
        <f t="shared" si="2"/>
        <v>416666.66</v>
      </c>
      <c r="F57" s="17">
        <f t="shared" si="7"/>
        <v>43440860.109999947</v>
      </c>
      <c r="G57" s="17">
        <f t="shared" si="3"/>
        <v>-87499.998599999992</v>
      </c>
      <c r="H57" s="17">
        <f t="shared" si="8"/>
        <v>-9122580.623100007</v>
      </c>
      <c r="I57" s="18">
        <f t="shared" si="4"/>
        <v>34318279.486899942</v>
      </c>
      <c r="J57" s="16">
        <f t="shared" si="12"/>
        <v>215830.87</v>
      </c>
      <c r="K57" s="16"/>
      <c r="L57" s="17">
        <f t="shared" si="0"/>
        <v>49319494.499999948</v>
      </c>
    </row>
    <row r="58" spans="1:12">
      <c r="A58" s="9">
        <v>48</v>
      </c>
      <c r="B58" s="15">
        <v>44501</v>
      </c>
      <c r="C58" s="19">
        <f t="shared" si="11"/>
        <v>416666.66</v>
      </c>
      <c r="D58" s="16"/>
      <c r="E58" s="17">
        <f t="shared" si="2"/>
        <v>416666.66</v>
      </c>
      <c r="F58" s="17">
        <f t="shared" si="7"/>
        <v>43857526.769999944</v>
      </c>
      <c r="G58" s="17">
        <f t="shared" si="3"/>
        <v>-87499.998599999992</v>
      </c>
      <c r="H58" s="17">
        <f t="shared" si="8"/>
        <v>-9210080.6217000075</v>
      </c>
      <c r="I58" s="18">
        <f t="shared" si="4"/>
        <v>34647446.148299932</v>
      </c>
      <c r="J58" s="16">
        <f t="shared" si="12"/>
        <v>217921.07</v>
      </c>
      <c r="K58" s="16"/>
      <c r="L58" s="17">
        <f t="shared" si="0"/>
        <v>49954082.229999945</v>
      </c>
    </row>
    <row r="59" spans="1:12">
      <c r="A59" s="9">
        <v>49</v>
      </c>
      <c r="B59" s="15">
        <v>44531</v>
      </c>
      <c r="C59" s="19">
        <f t="shared" si="11"/>
        <v>416666.66</v>
      </c>
      <c r="D59" s="16"/>
      <c r="E59" s="17">
        <f t="shared" si="2"/>
        <v>416666.66</v>
      </c>
      <c r="F59" s="17">
        <f t="shared" si="7"/>
        <v>44274193.42999994</v>
      </c>
      <c r="G59" s="17">
        <f t="shared" si="3"/>
        <v>-87499.998599999992</v>
      </c>
      <c r="H59" s="17">
        <f t="shared" si="8"/>
        <v>-9297580.620300008</v>
      </c>
      <c r="I59" s="18">
        <f t="shared" si="4"/>
        <v>34976612.80969993</v>
      </c>
      <c r="J59" s="16">
        <f t="shared" si="12"/>
        <v>220011.28</v>
      </c>
      <c r="K59" s="16"/>
      <c r="L59" s="17">
        <f t="shared" si="0"/>
        <v>50590760.169999942</v>
      </c>
    </row>
    <row r="60" spans="1:12">
      <c r="A60" s="9">
        <v>50</v>
      </c>
      <c r="B60" s="15">
        <v>44562</v>
      </c>
      <c r="C60" s="19">
        <f>C59</f>
        <v>416666.66</v>
      </c>
      <c r="D60" s="16"/>
      <c r="E60" s="17">
        <f t="shared" si="2"/>
        <v>416666.66</v>
      </c>
      <c r="F60" s="17">
        <f t="shared" si="7"/>
        <v>44690860.089999937</v>
      </c>
      <c r="G60" s="17">
        <f t="shared" si="3"/>
        <v>-87499.998599999992</v>
      </c>
      <c r="H60" s="17">
        <f t="shared" si="8"/>
        <v>-9385080.6189000085</v>
      </c>
      <c r="I60" s="18">
        <f t="shared" si="4"/>
        <v>35305779.471099928</v>
      </c>
      <c r="J60" s="16">
        <f t="shared" si="12"/>
        <v>222101.49</v>
      </c>
      <c r="K60" s="16"/>
      <c r="L60" s="17">
        <f t="shared" si="0"/>
        <v>51229528.319999941</v>
      </c>
    </row>
    <row r="61" spans="1:12">
      <c r="A61" s="9">
        <v>51</v>
      </c>
      <c r="B61" s="15">
        <v>44593</v>
      </c>
      <c r="C61" s="19">
        <f>C60</f>
        <v>416666.66</v>
      </c>
      <c r="D61" s="16"/>
      <c r="E61" s="17">
        <f t="shared" si="2"/>
        <v>416666.66</v>
      </c>
      <c r="F61" s="17">
        <f t="shared" si="7"/>
        <v>45107526.749999933</v>
      </c>
      <c r="G61" s="17">
        <f t="shared" si="3"/>
        <v>-87499.998599999992</v>
      </c>
      <c r="H61" s="17">
        <f t="shared" si="8"/>
        <v>-9472580.617500009</v>
      </c>
      <c r="I61" s="18">
        <f t="shared" si="4"/>
        <v>35634946.132499926</v>
      </c>
      <c r="J61" s="16">
        <f t="shared" si="12"/>
        <v>224191.7</v>
      </c>
      <c r="K61" s="16"/>
      <c r="L61" s="17">
        <f t="shared" si="0"/>
        <v>51870386.67999994</v>
      </c>
    </row>
    <row r="62" spans="1:12">
      <c r="A62" s="9">
        <v>52</v>
      </c>
      <c r="B62" s="15">
        <v>44621</v>
      </c>
      <c r="C62" s="19">
        <f t="shared" ref="C62:C70" si="13">C61</f>
        <v>416666.66</v>
      </c>
      <c r="D62" s="16"/>
      <c r="E62" s="17">
        <f t="shared" si="2"/>
        <v>416666.66</v>
      </c>
      <c r="F62" s="17">
        <f t="shared" si="7"/>
        <v>45524193.409999929</v>
      </c>
      <c r="G62" s="17">
        <f t="shared" si="3"/>
        <v>-87499.998599999992</v>
      </c>
      <c r="H62" s="17">
        <f t="shared" si="8"/>
        <v>-9560080.6161000095</v>
      </c>
      <c r="I62" s="18">
        <f t="shared" si="4"/>
        <v>35964112.793899924</v>
      </c>
      <c r="J62" s="16">
        <f t="shared" si="12"/>
        <v>226281.91</v>
      </c>
      <c r="K62" s="16"/>
      <c r="L62" s="17">
        <f t="shared" si="0"/>
        <v>52513335.249999933</v>
      </c>
    </row>
    <row r="63" spans="1:12">
      <c r="A63" s="9">
        <v>53</v>
      </c>
      <c r="B63" s="15">
        <v>44652</v>
      </c>
      <c r="C63" s="19">
        <f t="shared" si="13"/>
        <v>416666.66</v>
      </c>
      <c r="D63" s="16"/>
      <c r="E63" s="17">
        <f t="shared" si="2"/>
        <v>416666.66</v>
      </c>
      <c r="F63" s="17">
        <f t="shared" si="7"/>
        <v>45940860.069999926</v>
      </c>
      <c r="G63" s="17">
        <f t="shared" si="3"/>
        <v>-87499.998599999992</v>
      </c>
      <c r="H63" s="17">
        <f t="shared" si="8"/>
        <v>-9647580.61470001</v>
      </c>
      <c r="I63" s="18">
        <f t="shared" si="4"/>
        <v>36293279.455299914</v>
      </c>
      <c r="J63" s="16">
        <f t="shared" si="12"/>
        <v>228372.12</v>
      </c>
      <c r="K63" s="16"/>
      <c r="L63" s="17">
        <f t="shared" si="0"/>
        <v>53158374.029999927</v>
      </c>
    </row>
    <row r="64" spans="1:12">
      <c r="A64" s="9">
        <v>54</v>
      </c>
      <c r="B64" s="15">
        <v>44682</v>
      </c>
      <c r="C64" s="19">
        <f t="shared" si="13"/>
        <v>416666.66</v>
      </c>
      <c r="D64" s="16"/>
      <c r="E64" s="17">
        <f t="shared" si="2"/>
        <v>416666.66</v>
      </c>
      <c r="F64" s="17">
        <f t="shared" si="7"/>
        <v>46357526.729999922</v>
      </c>
      <c r="G64" s="17">
        <f t="shared" si="3"/>
        <v>-87499.998599999992</v>
      </c>
      <c r="H64" s="17">
        <f t="shared" si="8"/>
        <v>-9735080.6133000106</v>
      </c>
      <c r="I64" s="18">
        <f t="shared" si="4"/>
        <v>36622446.116699912</v>
      </c>
      <c r="J64" s="16">
        <f t="shared" si="12"/>
        <v>230462.32</v>
      </c>
      <c r="K64" s="16"/>
      <c r="L64" s="17">
        <f t="shared" si="0"/>
        <v>53805503.009999923</v>
      </c>
    </row>
    <row r="65" spans="1:30">
      <c r="A65" s="9">
        <v>55</v>
      </c>
      <c r="B65" s="15">
        <v>44713</v>
      </c>
      <c r="C65" s="19">
        <f t="shared" si="13"/>
        <v>416666.66</v>
      </c>
      <c r="D65" s="16"/>
      <c r="E65" s="17">
        <f t="shared" si="2"/>
        <v>416666.66</v>
      </c>
      <c r="F65" s="17">
        <f t="shared" si="7"/>
        <v>46774193.389999919</v>
      </c>
      <c r="G65" s="17">
        <f t="shared" si="3"/>
        <v>-87499.998599999992</v>
      </c>
      <c r="H65" s="17">
        <f t="shared" si="8"/>
        <v>-9822580.6119000111</v>
      </c>
      <c r="I65" s="18">
        <f t="shared" si="4"/>
        <v>36951612.778099909</v>
      </c>
      <c r="J65" s="16">
        <f t="shared" si="12"/>
        <v>232552.53</v>
      </c>
      <c r="K65" s="16"/>
      <c r="L65" s="17">
        <f t="shared" si="0"/>
        <v>54454722.199999921</v>
      </c>
    </row>
    <row r="66" spans="1:30">
      <c r="A66" s="9">
        <v>56</v>
      </c>
      <c r="B66" s="15">
        <v>44743</v>
      </c>
      <c r="C66" s="19">
        <f t="shared" si="13"/>
        <v>416666.66</v>
      </c>
      <c r="D66" s="16"/>
      <c r="E66" s="17">
        <f t="shared" si="2"/>
        <v>416666.66</v>
      </c>
      <c r="F66" s="17">
        <f t="shared" si="7"/>
        <v>47190860.049999915</v>
      </c>
      <c r="G66" s="17">
        <f t="shared" si="3"/>
        <v>-87499.998599999992</v>
      </c>
      <c r="H66" s="17">
        <f t="shared" si="8"/>
        <v>-9910080.6105000116</v>
      </c>
      <c r="I66" s="18">
        <f t="shared" si="4"/>
        <v>37280779.4394999</v>
      </c>
      <c r="J66" s="16">
        <f t="shared" si="12"/>
        <v>234642.74</v>
      </c>
      <c r="K66" s="16"/>
      <c r="L66" s="17">
        <f>L65+E66+J66+K66</f>
        <v>55106031.59999992</v>
      </c>
      <c r="AD66" s="25"/>
    </row>
    <row r="67" spans="1:30">
      <c r="A67" s="9">
        <v>57</v>
      </c>
      <c r="B67" s="15">
        <v>44774</v>
      </c>
      <c r="C67" s="19">
        <f t="shared" si="13"/>
        <v>416666.66</v>
      </c>
      <c r="D67" s="16"/>
      <c r="E67" s="17">
        <f t="shared" si="2"/>
        <v>416666.66</v>
      </c>
      <c r="F67" s="17">
        <f t="shared" si="7"/>
        <v>47607526.709999911</v>
      </c>
      <c r="G67" s="17">
        <f t="shared" si="3"/>
        <v>-87499.998599999992</v>
      </c>
      <c r="H67" s="17">
        <f t="shared" si="8"/>
        <v>-9997580.6091000121</v>
      </c>
      <c r="I67" s="18">
        <f t="shared" si="4"/>
        <v>37609946.100899898</v>
      </c>
      <c r="J67" s="16">
        <f t="shared" si="12"/>
        <v>236732.95</v>
      </c>
      <c r="K67" s="16"/>
      <c r="L67" s="17">
        <f>L66+E67+J67+K67</f>
        <v>55759431.209999919</v>
      </c>
    </row>
    <row r="68" spans="1:30">
      <c r="A68" s="9">
        <v>58</v>
      </c>
      <c r="B68" s="15">
        <v>44805</v>
      </c>
      <c r="C68" s="19">
        <f t="shared" si="13"/>
        <v>416666.66</v>
      </c>
      <c r="D68" s="16"/>
      <c r="E68" s="17">
        <f>C68-D68</f>
        <v>416666.66</v>
      </c>
      <c r="F68" s="17">
        <f t="shared" si="7"/>
        <v>48024193.369999908</v>
      </c>
      <c r="G68" s="17">
        <f t="shared" si="3"/>
        <v>-87499.998599999992</v>
      </c>
      <c r="H68" s="17">
        <f t="shared" si="8"/>
        <v>-10085080.607700013</v>
      </c>
      <c r="I68" s="18">
        <f t="shared" si="4"/>
        <v>37939112.762299895</v>
      </c>
      <c r="J68" s="16">
        <f t="shared" si="12"/>
        <v>238823.16</v>
      </c>
      <c r="K68" s="16"/>
      <c r="L68" s="17">
        <f t="shared" si="0"/>
        <v>56414921.029999912</v>
      </c>
      <c r="AD68" s="25"/>
    </row>
    <row r="69" spans="1:30">
      <c r="A69" s="9">
        <v>59</v>
      </c>
      <c r="B69" s="15">
        <v>44835</v>
      </c>
      <c r="C69" s="19">
        <f t="shared" si="13"/>
        <v>416666.66</v>
      </c>
      <c r="D69" s="16"/>
      <c r="E69" s="17">
        <f t="shared" si="2"/>
        <v>416666.66</v>
      </c>
      <c r="F69" s="17">
        <f t="shared" si="7"/>
        <v>48440860.029999904</v>
      </c>
      <c r="G69" s="17">
        <f t="shared" si="3"/>
        <v>-87499.998599999992</v>
      </c>
      <c r="H69" s="17">
        <f t="shared" si="8"/>
        <v>-10172580.606300013</v>
      </c>
      <c r="I69" s="18">
        <f t="shared" si="4"/>
        <v>38268279.423699893</v>
      </c>
      <c r="J69" s="16">
        <f t="shared" si="12"/>
        <v>240913.37</v>
      </c>
      <c r="K69" s="16"/>
      <c r="L69" s="17">
        <f t="shared" si="0"/>
        <v>57072501.059999906</v>
      </c>
    </row>
    <row r="70" spans="1:30">
      <c r="A70" s="9">
        <v>60</v>
      </c>
      <c r="B70" s="15">
        <v>44866</v>
      </c>
      <c r="C70" s="19">
        <f t="shared" si="13"/>
        <v>416666.66</v>
      </c>
      <c r="D70" s="16"/>
      <c r="E70" s="17">
        <f t="shared" si="2"/>
        <v>416666.66</v>
      </c>
      <c r="F70" s="17">
        <f t="shared" si="7"/>
        <v>48857526.689999901</v>
      </c>
      <c r="G70" s="17">
        <f>-E70*0.21</f>
        <v>-87499.998599999992</v>
      </c>
      <c r="H70" s="17">
        <f t="shared" si="8"/>
        <v>-10260080.604900014</v>
      </c>
      <c r="I70" s="18">
        <f t="shared" si="4"/>
        <v>38597446.085099891</v>
      </c>
      <c r="J70" s="16">
        <f>ROUND(I69*$T$6,2)</f>
        <v>243003.57</v>
      </c>
      <c r="K70" s="16"/>
      <c r="L70" s="17">
        <f t="shared" si="0"/>
        <v>57732171.289999902</v>
      </c>
    </row>
    <row r="71" spans="1:30">
      <c r="A71" s="9">
        <v>61</v>
      </c>
      <c r="B71" s="20" t="s">
        <v>19</v>
      </c>
      <c r="C71" s="19">
        <f>ROUND(C70*8/31,2)</f>
        <v>107526.88</v>
      </c>
      <c r="D71" s="16"/>
      <c r="E71" s="17">
        <f>C71-D71</f>
        <v>107526.88</v>
      </c>
      <c r="F71" s="17">
        <f>E71+F70</f>
        <v>48965053.569999903</v>
      </c>
      <c r="G71" s="17">
        <f t="shared" si="3"/>
        <v>-22580.644800000002</v>
      </c>
      <c r="H71" s="17">
        <f t="shared" si="8"/>
        <v>-10282661.249700014</v>
      </c>
      <c r="I71" s="18">
        <f>F71+H71</f>
        <v>38682392.320299894</v>
      </c>
      <c r="J71" s="16">
        <f>ROUND((I70*$T$6*(8/31)),2)</f>
        <v>63250.01</v>
      </c>
      <c r="K71" s="16"/>
      <c r="L71" s="17">
        <f>L70+E71+J71+K71</f>
        <v>57902948.179999903</v>
      </c>
    </row>
    <row r="72" spans="1:30">
      <c r="A72" s="9">
        <v>62</v>
      </c>
      <c r="B72" s="20" t="s">
        <v>20</v>
      </c>
      <c r="C72" s="19"/>
      <c r="D72" s="16">
        <f>$D$4*23/31</f>
        <v>837120.21729476319</v>
      </c>
      <c r="E72" s="17">
        <f t="shared" si="2"/>
        <v>-837120.21729476319</v>
      </c>
      <c r="F72" s="17"/>
      <c r="G72" s="17">
        <f>-AVERAGE(G$11:G$71)*23/31</f>
        <v>127151.18749629048</v>
      </c>
      <c r="H72" s="17">
        <f>G72+H71</f>
        <v>-10155510.062203724</v>
      </c>
      <c r="I72" s="18">
        <f>L72+H72</f>
        <v>47134670.900501415</v>
      </c>
      <c r="J72" s="6"/>
      <c r="K72" s="16">
        <f>ROUND(((L71+H71)*$D$3*(23/31)),2)</f>
        <v>224353</v>
      </c>
      <c r="L72" s="17">
        <f>L71+E72+J72+K72</f>
        <v>57290180.962705143</v>
      </c>
    </row>
    <row r="73" spans="1:30">
      <c r="A73" s="9">
        <v>63</v>
      </c>
      <c r="B73" s="15">
        <v>44927</v>
      </c>
      <c r="C73" s="16"/>
      <c r="D73" s="16">
        <f t="shared" ref="D73:D131" si="14">$D$4</f>
        <v>1128292.4667885939</v>
      </c>
      <c r="E73" s="17">
        <f t="shared" si="2"/>
        <v>-1128292.4667885939</v>
      </c>
      <c r="F73" s="17"/>
      <c r="G73" s="17">
        <f t="shared" ref="G73:G104" si="15">-AVERAGE(G$11:G$71)</f>
        <v>171377.68749500022</v>
      </c>
      <c r="H73" s="17">
        <f t="shared" si="8"/>
        <v>-9984132.3747087233</v>
      </c>
      <c r="I73" s="18">
        <f t="shared" ref="I73:I132" si="16">L73+H73</f>
        <v>46477061.281426013</v>
      </c>
      <c r="J73" s="16"/>
      <c r="K73" s="16">
        <f>(L72+H72)*$D$3</f>
        <v>299305.160218184</v>
      </c>
      <c r="L73" s="17">
        <f t="shared" si="0"/>
        <v>56461193.656134732</v>
      </c>
    </row>
    <row r="74" spans="1:30">
      <c r="A74" s="9">
        <v>64</v>
      </c>
      <c r="B74" s="15">
        <v>44958</v>
      </c>
      <c r="C74" s="16"/>
      <c r="D74" s="16">
        <f t="shared" si="14"/>
        <v>1128292.4667885939</v>
      </c>
      <c r="E74" s="17">
        <f t="shared" si="2"/>
        <v>-1128292.4667885939</v>
      </c>
      <c r="F74" s="17"/>
      <c r="G74" s="17">
        <f t="shared" si="15"/>
        <v>171377.68749500022</v>
      </c>
      <c r="H74" s="17">
        <f t="shared" si="8"/>
        <v>-9812754.6872137226</v>
      </c>
      <c r="I74" s="18">
        <f t="shared" si="16"/>
        <v>45815275.841269463</v>
      </c>
      <c r="J74" s="16"/>
      <c r="K74" s="16">
        <f t="shared" ref="K74:K131" si="17">(L73+H73)*$D$3</f>
        <v>295129.33913705521</v>
      </c>
      <c r="L74" s="17">
        <f t="shared" si="0"/>
        <v>55628030.52848319</v>
      </c>
    </row>
    <row r="75" spans="1:30">
      <c r="A75" s="9">
        <v>65</v>
      </c>
      <c r="B75" s="15">
        <v>44986</v>
      </c>
      <c r="C75" s="16"/>
      <c r="D75" s="16">
        <f t="shared" si="14"/>
        <v>1128292.4667885939</v>
      </c>
      <c r="E75" s="17">
        <f t="shared" si="2"/>
        <v>-1128292.4667885939</v>
      </c>
      <c r="F75" s="17"/>
      <c r="G75" s="17">
        <f t="shared" si="15"/>
        <v>171377.68749500022</v>
      </c>
      <c r="H75" s="17">
        <f t="shared" si="8"/>
        <v>-9641376.999718722</v>
      </c>
      <c r="I75" s="18">
        <f t="shared" si="16"/>
        <v>45149288.063567936</v>
      </c>
      <c r="J75" s="16"/>
      <c r="K75" s="16">
        <f t="shared" si="17"/>
        <v>290927.00159206113</v>
      </c>
      <c r="L75" s="17">
        <f t="shared" si="0"/>
        <v>54790665.063286655</v>
      </c>
    </row>
    <row r="76" spans="1:30">
      <c r="A76" s="9">
        <v>66</v>
      </c>
      <c r="B76" s="15">
        <v>45017</v>
      </c>
      <c r="C76" s="16"/>
      <c r="D76" s="16">
        <f t="shared" si="14"/>
        <v>1128292.4667885939</v>
      </c>
      <c r="E76" s="17">
        <f t="shared" si="2"/>
        <v>-1128292.4667885939</v>
      </c>
      <c r="F76" s="17"/>
      <c r="G76" s="17">
        <f t="shared" si="15"/>
        <v>171377.68749500022</v>
      </c>
      <c r="H76" s="17">
        <f t="shared" si="8"/>
        <v>-9469999.3122237213</v>
      </c>
      <c r="I76" s="18">
        <f t="shared" si="16"/>
        <v>44479071.263477996</v>
      </c>
      <c r="J76" s="16"/>
      <c r="K76" s="16">
        <f t="shared" si="17"/>
        <v>286697.97920365643</v>
      </c>
      <c r="L76" s="17">
        <f t="shared" si="0"/>
        <v>53949070.575701714</v>
      </c>
    </row>
    <row r="77" spans="1:30">
      <c r="A77" s="9">
        <v>67</v>
      </c>
      <c r="B77" s="15">
        <v>45047</v>
      </c>
      <c r="C77" s="16"/>
      <c r="D77" s="16">
        <f t="shared" si="14"/>
        <v>1128292.4667885939</v>
      </c>
      <c r="E77" s="17">
        <f t="shared" si="2"/>
        <v>-1128292.4667885939</v>
      </c>
      <c r="F77" s="17"/>
      <c r="G77" s="17">
        <f t="shared" si="15"/>
        <v>171377.68749500022</v>
      </c>
      <c r="H77" s="17">
        <f t="shared" si="8"/>
        <v>-9298621.6247287206</v>
      </c>
      <c r="I77" s="18">
        <f t="shared" si="16"/>
        <v>43804598.586707488</v>
      </c>
      <c r="J77" s="16"/>
      <c r="K77" s="16">
        <f t="shared" si="17"/>
        <v>282442.10252308531</v>
      </c>
      <c r="L77" s="17">
        <f t="shared" ref="L77:L132" si="18">L76+E77+J77+K77</f>
        <v>53103220.211436205</v>
      </c>
    </row>
    <row r="78" spans="1:30">
      <c r="A78" s="9">
        <v>68</v>
      </c>
      <c r="B78" s="15">
        <v>45078</v>
      </c>
      <c r="C78" s="16"/>
      <c r="D78" s="16">
        <f t="shared" si="14"/>
        <v>1128292.4667885939</v>
      </c>
      <c r="E78" s="17">
        <f t="shared" si="2"/>
        <v>-1128292.4667885939</v>
      </c>
      <c r="F78" s="17"/>
      <c r="G78" s="17">
        <f t="shared" si="15"/>
        <v>171377.68749500022</v>
      </c>
      <c r="H78" s="17">
        <f t="shared" si="8"/>
        <v>-9127243.93723372</v>
      </c>
      <c r="I78" s="18">
        <f t="shared" si="16"/>
        <v>43125843.008439481</v>
      </c>
      <c r="J78" s="16"/>
      <c r="K78" s="16">
        <f t="shared" si="17"/>
        <v>278159.20102559257</v>
      </c>
      <c r="L78" s="17">
        <f t="shared" si="18"/>
        <v>52253086.945673198</v>
      </c>
    </row>
    <row r="79" spans="1:30">
      <c r="A79" s="9">
        <v>69</v>
      </c>
      <c r="B79" s="15">
        <v>45108</v>
      </c>
      <c r="C79" s="16"/>
      <c r="D79" s="16">
        <f t="shared" si="14"/>
        <v>1128292.4667885939</v>
      </c>
      <c r="E79" s="17">
        <f t="shared" ref="E79:E132" si="19">C79-D79</f>
        <v>-1128292.4667885939</v>
      </c>
      <c r="F79" s="17"/>
      <c r="G79" s="17">
        <f t="shared" si="15"/>
        <v>171377.68749500022</v>
      </c>
      <c r="H79" s="17">
        <f t="shared" si="8"/>
        <v>-8955866.2497387193</v>
      </c>
      <c r="I79" s="18">
        <f t="shared" si="16"/>
        <v>42442777.332249478</v>
      </c>
      <c r="J79" s="16"/>
      <c r="K79" s="16">
        <f t="shared" si="17"/>
        <v>273849.10310359072</v>
      </c>
      <c r="L79" s="17">
        <f t="shared" si="18"/>
        <v>51398643.581988193</v>
      </c>
    </row>
    <row r="80" spans="1:30">
      <c r="A80" s="9">
        <v>70</v>
      </c>
      <c r="B80" s="15">
        <v>45139</v>
      </c>
      <c r="C80" s="16"/>
      <c r="D80" s="16">
        <f t="shared" si="14"/>
        <v>1128292.4667885939</v>
      </c>
      <c r="E80" s="17">
        <f t="shared" si="19"/>
        <v>-1128292.4667885939</v>
      </c>
      <c r="F80" s="17"/>
      <c r="G80" s="17">
        <f t="shared" si="15"/>
        <v>171377.68749500022</v>
      </c>
      <c r="H80" s="17">
        <f t="shared" si="8"/>
        <v>-8784488.5622437187</v>
      </c>
      <c r="I80" s="18">
        <f t="shared" si="16"/>
        <v>41755374.189015657</v>
      </c>
      <c r="J80" s="16"/>
      <c r="K80" s="16">
        <f t="shared" si="17"/>
        <v>269511.63605978421</v>
      </c>
      <c r="L80" s="17">
        <f t="shared" si="18"/>
        <v>50539862.751259379</v>
      </c>
    </row>
    <row r="81" spans="1:12" ht="14.45" customHeight="1" outlineLevel="1">
      <c r="A81" s="9">
        <v>71</v>
      </c>
      <c r="B81" s="15">
        <v>45170</v>
      </c>
      <c r="C81" s="16"/>
      <c r="D81" s="16">
        <f t="shared" si="14"/>
        <v>1128292.4667885939</v>
      </c>
      <c r="E81" s="17">
        <f t="shared" si="19"/>
        <v>-1128292.4667885939</v>
      </c>
      <c r="F81" s="17"/>
      <c r="G81" s="17">
        <f t="shared" si="15"/>
        <v>171377.68749500022</v>
      </c>
      <c r="H81" s="17">
        <f t="shared" si="8"/>
        <v>-8613110.874748718</v>
      </c>
      <c r="I81" s="18">
        <f t="shared" si="16"/>
        <v>41063606.035822317</v>
      </c>
      <c r="J81" s="16"/>
      <c r="K81" s="16">
        <f t="shared" si="17"/>
        <v>265146.62610024947</v>
      </c>
      <c r="L81" s="17">
        <f t="shared" si="18"/>
        <v>49676716.910571031</v>
      </c>
    </row>
    <row r="82" spans="1:12" ht="14.45" customHeight="1" outlineLevel="1">
      <c r="A82" s="9">
        <v>72</v>
      </c>
      <c r="B82" s="15">
        <v>45200</v>
      </c>
      <c r="C82" s="16"/>
      <c r="D82" s="16">
        <f t="shared" si="14"/>
        <v>1128292.4667885939</v>
      </c>
      <c r="E82" s="17">
        <f t="shared" si="19"/>
        <v>-1128292.4667885939</v>
      </c>
      <c r="F82" s="17"/>
      <c r="G82" s="17">
        <f t="shared" si="15"/>
        <v>171377.68749500022</v>
      </c>
      <c r="H82" s="17">
        <f t="shared" si="8"/>
        <v>-8441733.1872537173</v>
      </c>
      <c r="I82" s="18">
        <f t="shared" si="16"/>
        <v>40367445.15485619</v>
      </c>
      <c r="J82" s="16"/>
      <c r="K82" s="16">
        <f t="shared" si="17"/>
        <v>260753.89832747175</v>
      </c>
      <c r="L82" s="17">
        <f t="shared" si="18"/>
        <v>48809178.342109904</v>
      </c>
    </row>
    <row r="83" spans="1:12" ht="14.45" customHeight="1" outlineLevel="1">
      <c r="A83" s="9">
        <v>73</v>
      </c>
      <c r="B83" s="15">
        <v>45231</v>
      </c>
      <c r="C83" s="16"/>
      <c r="D83" s="16">
        <f t="shared" si="14"/>
        <v>1128292.4667885939</v>
      </c>
      <c r="E83" s="17">
        <f t="shared" si="19"/>
        <v>-1128292.4667885939</v>
      </c>
      <c r="F83" s="17"/>
      <c r="G83" s="17">
        <f t="shared" si="15"/>
        <v>171377.68749500022</v>
      </c>
      <c r="H83" s="17">
        <f t="shared" si="8"/>
        <v>-8270355.4997587167</v>
      </c>
      <c r="I83" s="18">
        <f t="shared" si="16"/>
        <v>39666863.652295932</v>
      </c>
      <c r="J83" s="16"/>
      <c r="K83" s="16">
        <f t="shared" si="17"/>
        <v>256333.27673333682</v>
      </c>
      <c r="L83" s="17">
        <f t="shared" si="18"/>
        <v>47937219.152054645</v>
      </c>
    </row>
    <row r="84" spans="1:12" ht="14.45" customHeight="1" outlineLevel="1">
      <c r="A84" s="9">
        <v>74</v>
      </c>
      <c r="B84" s="15">
        <v>45261</v>
      </c>
      <c r="C84" s="16"/>
      <c r="D84" s="16">
        <f t="shared" si="14"/>
        <v>1128292.4667885939</v>
      </c>
      <c r="E84" s="17">
        <f t="shared" si="19"/>
        <v>-1128292.4667885939</v>
      </c>
      <c r="F84" s="17"/>
      <c r="G84" s="17">
        <f t="shared" si="15"/>
        <v>171377.68749500022</v>
      </c>
      <c r="H84" s="17">
        <f t="shared" si="8"/>
        <v>-8098977.812263716</v>
      </c>
      <c r="I84" s="18">
        <f t="shared" si="16"/>
        <v>38961833.457194418</v>
      </c>
      <c r="J84" s="16"/>
      <c r="K84" s="16">
        <f t="shared" si="17"/>
        <v>251884.5841920792</v>
      </c>
      <c r="L84" s="17">
        <f t="shared" si="18"/>
        <v>47060811.26945813</v>
      </c>
    </row>
    <row r="85" spans="1:12" ht="14.45" customHeight="1" outlineLevel="1">
      <c r="A85" s="9">
        <v>75</v>
      </c>
      <c r="B85" s="15">
        <v>45292</v>
      </c>
      <c r="C85" s="16"/>
      <c r="D85" s="16">
        <f t="shared" si="14"/>
        <v>1128292.4667885939</v>
      </c>
      <c r="E85" s="17">
        <f t="shared" si="19"/>
        <v>-1128292.4667885939</v>
      </c>
      <c r="F85" s="17"/>
      <c r="G85" s="17">
        <f t="shared" si="15"/>
        <v>171377.68749500022</v>
      </c>
      <c r="H85" s="17">
        <f t="shared" si="8"/>
        <v>-7927600.1247687154</v>
      </c>
      <c r="I85" s="18">
        <f t="shared" si="16"/>
        <v>38252326.320354</v>
      </c>
      <c r="J85" s="16"/>
      <c r="K85" s="16">
        <f t="shared" si="17"/>
        <v>247407.64245318458</v>
      </c>
      <c r="L85" s="17">
        <f t="shared" si="18"/>
        <v>46179926.445122719</v>
      </c>
    </row>
    <row r="86" spans="1:12" ht="14.45" customHeight="1" outlineLevel="1">
      <c r="A86" s="9">
        <v>76</v>
      </c>
      <c r="B86" s="15">
        <v>45323</v>
      </c>
      <c r="C86" s="16"/>
      <c r="D86" s="16">
        <f t="shared" si="14"/>
        <v>1128292.4667885939</v>
      </c>
      <c r="E86" s="17">
        <f t="shared" si="19"/>
        <v>-1128292.4667885939</v>
      </c>
      <c r="F86" s="17"/>
      <c r="G86" s="17">
        <f t="shared" si="15"/>
        <v>171377.68749500022</v>
      </c>
      <c r="H86" s="17">
        <f t="shared" si="8"/>
        <v>-7756222.4372737147</v>
      </c>
      <c r="I86" s="18">
        <f t="shared" si="16"/>
        <v>37538313.813194647</v>
      </c>
      <c r="J86" s="16"/>
      <c r="K86" s="16">
        <f t="shared" si="17"/>
        <v>242902.27213424793</v>
      </c>
      <c r="L86" s="17">
        <f t="shared" si="18"/>
        <v>45294536.250468366</v>
      </c>
    </row>
    <row r="87" spans="1:12" ht="14.45" customHeight="1" outlineLevel="1">
      <c r="A87" s="9">
        <v>77</v>
      </c>
      <c r="B87" s="15">
        <v>45352</v>
      </c>
      <c r="C87" s="16"/>
      <c r="D87" s="16">
        <f t="shared" si="14"/>
        <v>1128292.4667885939</v>
      </c>
      <c r="E87" s="17">
        <f t="shared" si="19"/>
        <v>-1128292.4667885939</v>
      </c>
      <c r="F87" s="17"/>
      <c r="G87" s="17">
        <f t="shared" si="15"/>
        <v>171377.68749500022</v>
      </c>
      <c r="H87" s="17">
        <f t="shared" si="8"/>
        <v>-7584844.749778714</v>
      </c>
      <c r="I87" s="18">
        <f t="shared" si="16"/>
        <v>36819767.326614842</v>
      </c>
      <c r="J87" s="16"/>
      <c r="K87" s="16">
        <f t="shared" si="17"/>
        <v>238368.29271378604</v>
      </c>
      <c r="L87" s="17">
        <f t="shared" si="18"/>
        <v>44404612.076393552</v>
      </c>
    </row>
    <row r="88" spans="1:12" ht="14.45" customHeight="1" outlineLevel="1">
      <c r="A88" s="9">
        <v>78</v>
      </c>
      <c r="B88" s="15">
        <v>45383</v>
      </c>
      <c r="C88" s="16"/>
      <c r="D88" s="16">
        <f t="shared" si="14"/>
        <v>1128292.4667885939</v>
      </c>
      <c r="E88" s="17">
        <f t="shared" si="19"/>
        <v>-1128292.4667885939</v>
      </c>
      <c r="F88" s="17"/>
      <c r="G88" s="17">
        <f t="shared" si="15"/>
        <v>171377.68749500022</v>
      </c>
      <c r="H88" s="17">
        <f t="shared" ref="H88:H132" si="20">G88+H87</f>
        <v>-7413467.0622837134</v>
      </c>
      <c r="I88" s="18">
        <f t="shared" si="16"/>
        <v>36096658.069845244</v>
      </c>
      <c r="J88" s="16"/>
      <c r="K88" s="16">
        <f t="shared" si="17"/>
        <v>233805.52252400428</v>
      </c>
      <c r="L88" s="17">
        <f t="shared" si="18"/>
        <v>43510125.132128961</v>
      </c>
    </row>
    <row r="89" spans="1:12" ht="14.45" customHeight="1" outlineLevel="1">
      <c r="A89" s="9">
        <v>79</v>
      </c>
      <c r="B89" s="15">
        <v>45413</v>
      </c>
      <c r="C89" s="16"/>
      <c r="D89" s="16">
        <f t="shared" si="14"/>
        <v>1128292.4667885939</v>
      </c>
      <c r="E89" s="17">
        <f t="shared" si="19"/>
        <v>-1128292.4667885939</v>
      </c>
      <c r="F89" s="17"/>
      <c r="G89" s="17">
        <f t="shared" si="15"/>
        <v>171377.68749500022</v>
      </c>
      <c r="H89" s="17">
        <f t="shared" si="20"/>
        <v>-7242089.3747887127</v>
      </c>
      <c r="I89" s="18">
        <f t="shared" si="16"/>
        <v>35368957.069295168</v>
      </c>
      <c r="J89" s="16"/>
      <c r="K89" s="16">
        <f t="shared" si="17"/>
        <v>229213.77874351732</v>
      </c>
      <c r="L89" s="17">
        <f t="shared" si="18"/>
        <v>42611046.444083884</v>
      </c>
    </row>
    <row r="90" spans="1:12" ht="14.45" customHeight="1" outlineLevel="1">
      <c r="A90" s="9">
        <v>80</v>
      </c>
      <c r="B90" s="15">
        <v>45444</v>
      </c>
      <c r="C90" s="16"/>
      <c r="D90" s="16">
        <f t="shared" si="14"/>
        <v>1128292.4667885939</v>
      </c>
      <c r="E90" s="17">
        <f t="shared" si="19"/>
        <v>-1128292.4667885939</v>
      </c>
      <c r="F90" s="17"/>
      <c r="G90" s="17">
        <f t="shared" si="15"/>
        <v>171377.68749500022</v>
      </c>
      <c r="H90" s="17">
        <f t="shared" si="20"/>
        <v>-7070711.687293712</v>
      </c>
      <c r="I90" s="18">
        <f t="shared" si="16"/>
        <v>34636635.167391598</v>
      </c>
      <c r="J90" s="16"/>
      <c r="K90" s="16">
        <f t="shared" si="17"/>
        <v>224592.87739002434</v>
      </c>
      <c r="L90" s="17">
        <f t="shared" si="18"/>
        <v>41707346.854685314</v>
      </c>
    </row>
    <row r="91" spans="1:12" ht="14.45" customHeight="1" outlineLevel="1">
      <c r="A91" s="9">
        <v>81</v>
      </c>
      <c r="B91" s="15">
        <v>45474</v>
      </c>
      <c r="C91" s="16"/>
      <c r="D91" s="16">
        <f t="shared" si="14"/>
        <v>1128292.4667885939</v>
      </c>
      <c r="E91" s="17">
        <f t="shared" si="19"/>
        <v>-1128292.4667885939</v>
      </c>
      <c r="F91" s="17"/>
      <c r="G91" s="17">
        <f t="shared" si="15"/>
        <v>171377.68749500022</v>
      </c>
      <c r="H91" s="17">
        <f t="shared" si="20"/>
        <v>-6899333.9997987114</v>
      </c>
      <c r="I91" s="18">
        <f t="shared" si="16"/>
        <v>33899663.021410942</v>
      </c>
      <c r="J91" s="16"/>
      <c r="K91" s="16">
        <f t="shared" si="17"/>
        <v>219942.63331293667</v>
      </c>
      <c r="L91" s="17">
        <f t="shared" si="18"/>
        <v>40798997.02120965</v>
      </c>
    </row>
    <row r="92" spans="1:12" ht="14.45" customHeight="1" outlineLevel="1">
      <c r="A92" s="9">
        <v>82</v>
      </c>
      <c r="B92" s="15">
        <v>45505</v>
      </c>
      <c r="C92" s="16"/>
      <c r="D92" s="16">
        <f t="shared" si="14"/>
        <v>1128292.4667885939</v>
      </c>
      <c r="E92" s="17">
        <f t="shared" si="19"/>
        <v>-1128292.4667885939</v>
      </c>
      <c r="F92" s="17"/>
      <c r="G92" s="17">
        <f t="shared" si="15"/>
        <v>171377.68749500022</v>
      </c>
      <c r="H92" s="17">
        <f t="shared" si="20"/>
        <v>-6727956.3123037107</v>
      </c>
      <c r="I92" s="18">
        <f t="shared" si="16"/>
        <v>33158011.1023033</v>
      </c>
      <c r="J92" s="16"/>
      <c r="K92" s="16">
        <f t="shared" si="17"/>
        <v>215262.86018595949</v>
      </c>
      <c r="L92" s="17">
        <f t="shared" si="18"/>
        <v>39885967.414607011</v>
      </c>
    </row>
    <row r="93" spans="1:12" ht="14.45" customHeight="1" outlineLevel="1">
      <c r="A93" s="9">
        <v>83</v>
      </c>
      <c r="B93" s="15">
        <v>45536</v>
      </c>
      <c r="C93" s="16"/>
      <c r="D93" s="16">
        <f t="shared" si="14"/>
        <v>1128292.4667885939</v>
      </c>
      <c r="E93" s="17">
        <f t="shared" si="19"/>
        <v>-1128292.4667885939</v>
      </c>
      <c r="F93" s="17"/>
      <c r="G93" s="17">
        <f t="shared" si="15"/>
        <v>171377.68749500022</v>
      </c>
      <c r="H93" s="17">
        <f t="shared" si="20"/>
        <v>-6556578.6248087101</v>
      </c>
      <c r="I93" s="18">
        <f t="shared" si="16"/>
        <v>32411649.693509329</v>
      </c>
      <c r="J93" s="16"/>
      <c r="K93" s="16">
        <f t="shared" si="17"/>
        <v>210553.37049962598</v>
      </c>
      <c r="L93" s="17">
        <f t="shared" si="18"/>
        <v>38968228.318318039</v>
      </c>
    </row>
    <row r="94" spans="1:12" ht="14.45" customHeight="1" outlineLevel="1">
      <c r="A94" s="9">
        <v>84</v>
      </c>
      <c r="B94" s="15">
        <v>45566</v>
      </c>
      <c r="C94" s="16"/>
      <c r="D94" s="16">
        <f t="shared" si="14"/>
        <v>1128292.4667885939</v>
      </c>
      <c r="E94" s="17">
        <f t="shared" si="19"/>
        <v>-1128292.4667885939</v>
      </c>
      <c r="F94" s="17"/>
      <c r="G94" s="17">
        <f t="shared" si="15"/>
        <v>171377.68749500022</v>
      </c>
      <c r="H94" s="17">
        <f t="shared" si="20"/>
        <v>-6385200.9373137094</v>
      </c>
      <c r="I94" s="18">
        <f t="shared" si="16"/>
        <v>31660548.889769513</v>
      </c>
      <c r="J94" s="16"/>
      <c r="K94" s="16">
        <f t="shared" si="17"/>
        <v>205813.97555378426</v>
      </c>
      <c r="L94" s="17">
        <f t="shared" si="18"/>
        <v>38045749.827083223</v>
      </c>
    </row>
    <row r="95" spans="1:12" ht="14.45" customHeight="1" outlineLevel="1">
      <c r="A95" s="9">
        <v>85</v>
      </c>
      <c r="B95" s="15">
        <v>45597</v>
      </c>
      <c r="C95" s="16"/>
      <c r="D95" s="16">
        <f t="shared" si="14"/>
        <v>1128292.4667885939</v>
      </c>
      <c r="E95" s="17">
        <f t="shared" si="19"/>
        <v>-1128292.4667885939</v>
      </c>
      <c r="F95" s="17"/>
      <c r="G95" s="17">
        <f t="shared" si="15"/>
        <v>171377.68749500022</v>
      </c>
      <c r="H95" s="17">
        <f t="shared" si="20"/>
        <v>-6213823.2498187087</v>
      </c>
      <c r="I95" s="18">
        <f t="shared" si="16"/>
        <v>30904678.595925953</v>
      </c>
      <c r="J95" s="16"/>
      <c r="K95" s="16">
        <f t="shared" si="17"/>
        <v>201044.48545003642</v>
      </c>
      <c r="L95" s="17">
        <f t="shared" si="18"/>
        <v>37118501.845744662</v>
      </c>
    </row>
    <row r="96" spans="1:12" ht="14.45" customHeight="1" outlineLevel="1">
      <c r="A96" s="9">
        <v>86</v>
      </c>
      <c r="B96" s="15">
        <v>45627</v>
      </c>
      <c r="C96" s="16"/>
      <c r="D96" s="16">
        <f t="shared" si="14"/>
        <v>1128292.4667885939</v>
      </c>
      <c r="E96" s="17">
        <f t="shared" si="19"/>
        <v>-1128292.4667885939</v>
      </c>
      <c r="F96" s="17"/>
      <c r="G96" s="17">
        <f t="shared" si="15"/>
        <v>171377.68749500022</v>
      </c>
      <c r="H96" s="17">
        <f t="shared" si="20"/>
        <v>-6042445.5623237081</v>
      </c>
      <c r="I96" s="18">
        <f t="shared" si="16"/>
        <v>30144008.525716487</v>
      </c>
      <c r="J96" s="16"/>
      <c r="K96" s="16">
        <f t="shared" si="17"/>
        <v>196244.70908412983</v>
      </c>
      <c r="L96" s="17">
        <f t="shared" si="18"/>
        <v>36186454.088040195</v>
      </c>
    </row>
    <row r="97" spans="1:12" ht="14.45" customHeight="1" outlineLevel="1">
      <c r="A97" s="9">
        <v>87</v>
      </c>
      <c r="B97" s="15">
        <v>45658</v>
      </c>
      <c r="C97" s="16"/>
      <c r="D97" s="16">
        <f t="shared" si="14"/>
        <v>1128292.4667885939</v>
      </c>
      <c r="E97" s="17">
        <f t="shared" si="19"/>
        <v>-1128292.4667885939</v>
      </c>
      <c r="F97" s="17"/>
      <c r="G97" s="17">
        <f t="shared" si="15"/>
        <v>171377.68749500022</v>
      </c>
      <c r="H97" s="17">
        <f t="shared" si="20"/>
        <v>-5871067.8748287074</v>
      </c>
      <c r="I97" s="18">
        <f t="shared" si="16"/>
        <v>29378508.200561192</v>
      </c>
      <c r="J97" s="16"/>
      <c r="K97" s="16">
        <f t="shared" si="17"/>
        <v>191414.45413829971</v>
      </c>
      <c r="L97" s="17">
        <f t="shared" si="18"/>
        <v>35249576.075389899</v>
      </c>
    </row>
    <row r="98" spans="1:12" ht="14.45" customHeight="1" outlineLevel="1">
      <c r="A98" s="9">
        <v>88</v>
      </c>
      <c r="B98" s="15">
        <v>45689</v>
      </c>
      <c r="C98" s="16"/>
      <c r="D98" s="16">
        <f t="shared" si="14"/>
        <v>1128292.4667885939</v>
      </c>
      <c r="E98" s="17">
        <f t="shared" si="19"/>
        <v>-1128292.4667885939</v>
      </c>
      <c r="F98" s="17"/>
      <c r="G98" s="17">
        <f t="shared" si="15"/>
        <v>171377.68749500022</v>
      </c>
      <c r="H98" s="17">
        <f t="shared" si="20"/>
        <v>-5699690.1873337068</v>
      </c>
      <c r="I98" s="18">
        <f t="shared" si="16"/>
        <v>28608146.948341157</v>
      </c>
      <c r="J98" s="16"/>
      <c r="K98" s="16">
        <f t="shared" si="17"/>
        <v>186553.5270735636</v>
      </c>
      <c r="L98" s="17">
        <f t="shared" si="18"/>
        <v>34307837.135674864</v>
      </c>
    </row>
    <row r="99" spans="1:12" ht="14.45" customHeight="1" outlineLevel="1">
      <c r="A99" s="9">
        <v>89</v>
      </c>
      <c r="B99" s="15">
        <v>45717</v>
      </c>
      <c r="C99" s="16"/>
      <c r="D99" s="16">
        <f t="shared" si="14"/>
        <v>1128292.4667885939</v>
      </c>
      <c r="E99" s="17">
        <f t="shared" si="19"/>
        <v>-1128292.4667885939</v>
      </c>
      <c r="F99" s="17"/>
      <c r="G99" s="17">
        <f t="shared" si="15"/>
        <v>171377.68749500022</v>
      </c>
      <c r="H99" s="17">
        <f t="shared" si="20"/>
        <v>-5528312.4998387061</v>
      </c>
      <c r="I99" s="18">
        <f t="shared" si="16"/>
        <v>27832893.902169529</v>
      </c>
      <c r="J99" s="16"/>
      <c r="K99" s="16">
        <f t="shared" si="17"/>
        <v>181661.73312196636</v>
      </c>
      <c r="L99" s="17">
        <f t="shared" si="18"/>
        <v>33361206.402008235</v>
      </c>
    </row>
    <row r="100" spans="1:12" ht="14.45" customHeight="1" outlineLevel="1">
      <c r="A100" s="9">
        <v>90</v>
      </c>
      <c r="B100" s="15">
        <v>45748</v>
      </c>
      <c r="C100" s="16"/>
      <c r="D100" s="16">
        <f t="shared" si="14"/>
        <v>1128292.4667885939</v>
      </c>
      <c r="E100" s="17">
        <f t="shared" si="19"/>
        <v>-1128292.4667885939</v>
      </c>
      <c r="F100" s="17"/>
      <c r="G100" s="17">
        <f t="shared" si="15"/>
        <v>171377.68749500022</v>
      </c>
      <c r="H100" s="17">
        <f t="shared" si="20"/>
        <v>-5356934.8123437054</v>
      </c>
      <c r="I100" s="18">
        <f t="shared" si="16"/>
        <v>27052717.999154713</v>
      </c>
      <c r="J100" s="16"/>
      <c r="K100" s="16">
        <f t="shared" si="17"/>
        <v>176738.87627877653</v>
      </c>
      <c r="L100" s="17">
        <f t="shared" si="18"/>
        <v>32409652.811498418</v>
      </c>
    </row>
    <row r="101" spans="1:12" ht="14.45" customHeight="1" outlineLevel="1">
      <c r="A101" s="9">
        <v>91</v>
      </c>
      <c r="B101" s="15">
        <v>45778</v>
      </c>
      <c r="C101" s="16"/>
      <c r="D101" s="16">
        <f t="shared" si="14"/>
        <v>1128292.4667885939</v>
      </c>
      <c r="E101" s="17">
        <f t="shared" si="19"/>
        <v>-1128292.4667885939</v>
      </c>
      <c r="F101" s="17"/>
      <c r="G101" s="17">
        <f t="shared" si="15"/>
        <v>171377.68749500022</v>
      </c>
      <c r="H101" s="17">
        <f t="shared" si="20"/>
        <v>-5185557.1248487048</v>
      </c>
      <c r="I101" s="18">
        <f t="shared" si="16"/>
        <v>26267587.979155753</v>
      </c>
      <c r="J101" s="16"/>
      <c r="K101" s="16">
        <f t="shared" si="17"/>
        <v>171784.75929463244</v>
      </c>
      <c r="L101" s="17">
        <f t="shared" si="18"/>
        <v>31453145.104004458</v>
      </c>
    </row>
    <row r="102" spans="1:12" ht="14.45" customHeight="1" outlineLevel="1">
      <c r="A102" s="9">
        <v>92</v>
      </c>
      <c r="B102" s="15">
        <v>45809</v>
      </c>
      <c r="C102" s="16"/>
      <c r="D102" s="16">
        <f t="shared" si="14"/>
        <v>1128292.4667885939</v>
      </c>
      <c r="E102" s="17">
        <f t="shared" si="19"/>
        <v>-1128292.4667885939</v>
      </c>
      <c r="F102" s="17"/>
      <c r="G102" s="17">
        <f t="shared" si="15"/>
        <v>171377.68749500022</v>
      </c>
      <c r="H102" s="17">
        <f t="shared" si="20"/>
        <v>-5014179.4373537041</v>
      </c>
      <c r="I102" s="18">
        <f t="shared" si="16"/>
        <v>25477472.383529797</v>
      </c>
      <c r="J102" s="16"/>
      <c r="K102" s="16">
        <f t="shared" si="17"/>
        <v>166799.18366763904</v>
      </c>
      <c r="L102" s="17">
        <f t="shared" si="18"/>
        <v>30491651.820883501</v>
      </c>
    </row>
    <row r="103" spans="1:12" ht="14.45" customHeight="1" outlineLevel="1">
      <c r="A103" s="9">
        <v>93</v>
      </c>
      <c r="B103" s="15">
        <v>45839</v>
      </c>
      <c r="C103" s="16"/>
      <c r="D103" s="16">
        <f t="shared" si="14"/>
        <v>1128292.4667885939</v>
      </c>
      <c r="E103" s="17">
        <f t="shared" si="19"/>
        <v>-1128292.4667885939</v>
      </c>
      <c r="F103" s="17"/>
      <c r="G103" s="17">
        <f t="shared" si="15"/>
        <v>171377.68749500022</v>
      </c>
      <c r="H103" s="17">
        <f t="shared" si="20"/>
        <v>-4842801.7498587035</v>
      </c>
      <c r="I103" s="18">
        <f t="shared" si="16"/>
        <v>24682339.553871617</v>
      </c>
      <c r="J103" s="16"/>
      <c r="K103" s="16">
        <f t="shared" si="17"/>
        <v>161781.94963541423</v>
      </c>
      <c r="L103" s="17">
        <f t="shared" si="18"/>
        <v>29525141.30373032</v>
      </c>
    </row>
    <row r="104" spans="1:12" ht="14.45" customHeight="1" outlineLevel="1">
      <c r="A104" s="9">
        <v>94</v>
      </c>
      <c r="B104" s="15">
        <v>45870</v>
      </c>
      <c r="C104" s="16"/>
      <c r="D104" s="16">
        <f t="shared" si="14"/>
        <v>1128292.4667885939</v>
      </c>
      <c r="E104" s="17">
        <f t="shared" si="19"/>
        <v>-1128292.4667885939</v>
      </c>
      <c r="F104" s="17"/>
      <c r="G104" s="17">
        <f t="shared" si="15"/>
        <v>171377.68749500022</v>
      </c>
      <c r="H104" s="17">
        <f t="shared" si="20"/>
        <v>-4671424.0623637028</v>
      </c>
      <c r="I104" s="18">
        <f t="shared" si="16"/>
        <v>23882157.630745109</v>
      </c>
      <c r="J104" s="16"/>
      <c r="K104" s="16">
        <f t="shared" si="17"/>
        <v>156732.85616708477</v>
      </c>
      <c r="L104" s="17">
        <f t="shared" si="18"/>
        <v>28553581.693108812</v>
      </c>
    </row>
    <row r="105" spans="1:12" ht="14.45" customHeight="1" outlineLevel="1">
      <c r="A105" s="9">
        <v>95</v>
      </c>
      <c r="B105" s="15">
        <v>45901</v>
      </c>
      <c r="C105" s="16"/>
      <c r="D105" s="16">
        <f t="shared" si="14"/>
        <v>1128292.4667885939</v>
      </c>
      <c r="E105" s="17">
        <f t="shared" si="19"/>
        <v>-1128292.4667885939</v>
      </c>
      <c r="F105" s="17"/>
      <c r="G105" s="17">
        <f t="shared" ref="G105:G130" si="21">-AVERAGE(G$11:G$71)</f>
        <v>171377.68749500022</v>
      </c>
      <c r="H105" s="17">
        <f t="shared" si="20"/>
        <v>-4500046.3748687021</v>
      </c>
      <c r="I105" s="18">
        <f t="shared" si="16"/>
        <v>23076894.552406747</v>
      </c>
      <c r="J105" s="16"/>
      <c r="K105" s="16">
        <f t="shared" si="17"/>
        <v>151651.70095523147</v>
      </c>
      <c r="L105" s="17">
        <f t="shared" si="18"/>
        <v>27576940.927275449</v>
      </c>
    </row>
    <row r="106" spans="1:12" ht="14.45" customHeight="1" outlineLevel="1">
      <c r="A106" s="9">
        <v>96</v>
      </c>
      <c r="B106" s="15">
        <v>45931</v>
      </c>
      <c r="C106" s="16"/>
      <c r="D106" s="16">
        <f t="shared" si="14"/>
        <v>1128292.4667885939</v>
      </c>
      <c r="E106" s="17">
        <f t="shared" si="19"/>
        <v>-1128292.4667885939</v>
      </c>
      <c r="F106" s="17"/>
      <c r="G106" s="17">
        <f t="shared" si="21"/>
        <v>171377.68749500022</v>
      </c>
      <c r="H106" s="17">
        <f t="shared" si="20"/>
        <v>-4328668.6873737015</v>
      </c>
      <c r="I106" s="18">
        <f t="shared" si="16"/>
        <v>22266518.053520937</v>
      </c>
      <c r="J106" s="16"/>
      <c r="K106" s="16">
        <f t="shared" si="17"/>
        <v>146538.28040778285</v>
      </c>
      <c r="L106" s="17">
        <f t="shared" si="18"/>
        <v>26595186.740894638</v>
      </c>
    </row>
    <row r="107" spans="1:12" ht="14.45" customHeight="1" outlineLevel="1">
      <c r="A107" s="9">
        <v>97</v>
      </c>
      <c r="B107" s="15">
        <v>45962</v>
      </c>
      <c r="C107" s="16"/>
      <c r="D107" s="16">
        <f t="shared" si="14"/>
        <v>1128292.4667885939</v>
      </c>
      <c r="E107" s="17">
        <f t="shared" si="19"/>
        <v>-1128292.4667885939</v>
      </c>
      <c r="F107" s="17"/>
      <c r="G107" s="17">
        <f t="shared" si="21"/>
        <v>171377.68749500022</v>
      </c>
      <c r="H107" s="17">
        <f t="shared" si="20"/>
        <v>-4157290.9998787013</v>
      </c>
      <c r="I107" s="18">
        <f t="shared" si="16"/>
        <v>21450995.663867202</v>
      </c>
      <c r="J107" s="16"/>
      <c r="K107" s="16">
        <f t="shared" si="17"/>
        <v>141392.38963985795</v>
      </c>
      <c r="L107" s="17">
        <f t="shared" si="18"/>
        <v>25608286.663745902</v>
      </c>
    </row>
    <row r="108" spans="1:12" ht="14.45" customHeight="1" outlineLevel="1">
      <c r="A108" s="9">
        <v>98</v>
      </c>
      <c r="B108" s="15">
        <v>45992</v>
      </c>
      <c r="C108" s="16"/>
      <c r="D108" s="16">
        <f t="shared" si="14"/>
        <v>1128292.4667885939</v>
      </c>
      <c r="E108" s="17">
        <f t="shared" si="19"/>
        <v>-1128292.4667885939</v>
      </c>
      <c r="F108" s="17"/>
      <c r="G108" s="17">
        <f t="shared" si="21"/>
        <v>171377.68749500022</v>
      </c>
      <c r="H108" s="17">
        <f t="shared" si="20"/>
        <v>-3985913.3123837011</v>
      </c>
      <c r="I108" s="18">
        <f t="shared" si="16"/>
        <v>20630294.707039166</v>
      </c>
      <c r="J108" s="16"/>
      <c r="K108" s="16">
        <f t="shared" si="17"/>
        <v>136213.82246555673</v>
      </c>
      <c r="L108" s="17">
        <f t="shared" si="18"/>
        <v>24616208.019422866</v>
      </c>
    </row>
    <row r="109" spans="1:12" ht="14.45" customHeight="1" outlineLevel="1">
      <c r="A109" s="9">
        <v>99</v>
      </c>
      <c r="B109" s="15">
        <v>46023</v>
      </c>
      <c r="C109" s="16"/>
      <c r="D109" s="16">
        <f t="shared" si="14"/>
        <v>1128292.4667885939</v>
      </c>
      <c r="E109" s="17">
        <f t="shared" si="19"/>
        <v>-1128292.4667885939</v>
      </c>
      <c r="F109" s="17"/>
      <c r="G109" s="17">
        <f t="shared" si="21"/>
        <v>171377.68749500022</v>
      </c>
      <c r="H109" s="17">
        <f t="shared" si="20"/>
        <v>-3814535.6248887009</v>
      </c>
      <c r="I109" s="18">
        <f t="shared" si="16"/>
        <v>19804382.299135271</v>
      </c>
      <c r="J109" s="16"/>
      <c r="K109" s="16">
        <f t="shared" si="17"/>
        <v>131002.37138969872</v>
      </c>
      <c r="L109" s="17">
        <f t="shared" si="18"/>
        <v>23618917.924023971</v>
      </c>
    </row>
    <row r="110" spans="1:12" ht="14.45" customHeight="1" outlineLevel="1">
      <c r="A110" s="9">
        <v>100</v>
      </c>
      <c r="B110" s="15">
        <v>46054</v>
      </c>
      <c r="C110" s="16"/>
      <c r="D110" s="16">
        <f t="shared" si="14"/>
        <v>1128292.4667885939</v>
      </c>
      <c r="E110" s="17">
        <f t="shared" si="19"/>
        <v>-1128292.4667885939</v>
      </c>
      <c r="F110" s="17"/>
      <c r="G110" s="17">
        <f t="shared" si="21"/>
        <v>171377.68749500022</v>
      </c>
      <c r="H110" s="17">
        <f t="shared" si="20"/>
        <v>-3643157.9373937007</v>
      </c>
      <c r="I110" s="18">
        <f t="shared" si="16"/>
        <v>18973225.347441189</v>
      </c>
      <c r="J110" s="16"/>
      <c r="K110" s="16">
        <f t="shared" si="17"/>
        <v>125757.82759950898</v>
      </c>
      <c r="L110" s="17">
        <f t="shared" si="18"/>
        <v>22616383.284834888</v>
      </c>
    </row>
    <row r="111" spans="1:12" ht="14.45" customHeight="1" outlineLevel="1">
      <c r="A111" s="9">
        <v>101</v>
      </c>
      <c r="B111" s="15">
        <v>46082</v>
      </c>
      <c r="C111" s="16"/>
      <c r="D111" s="16">
        <f t="shared" si="14"/>
        <v>1128292.4667885939</v>
      </c>
      <c r="E111" s="17">
        <f t="shared" si="19"/>
        <v>-1128292.4667885939</v>
      </c>
      <c r="F111" s="17"/>
      <c r="G111" s="17">
        <f t="shared" si="21"/>
        <v>171377.68749500022</v>
      </c>
      <c r="H111" s="17">
        <f t="shared" si="20"/>
        <v>-3471780.2498987005</v>
      </c>
      <c r="I111" s="18">
        <f t="shared" si="16"/>
        <v>18136790.549103845</v>
      </c>
      <c r="J111" s="16"/>
      <c r="K111" s="16">
        <f t="shared" si="17"/>
        <v>120479.98095625156</v>
      </c>
      <c r="L111" s="17">
        <f t="shared" si="18"/>
        <v>21608570.799002547</v>
      </c>
    </row>
    <row r="112" spans="1:12" ht="14.45" customHeight="1" outlineLevel="1">
      <c r="A112" s="9">
        <v>102</v>
      </c>
      <c r="B112" s="15">
        <v>46113</v>
      </c>
      <c r="C112" s="16"/>
      <c r="D112" s="16">
        <f t="shared" si="14"/>
        <v>1128292.4667885939</v>
      </c>
      <c r="E112" s="17">
        <f t="shared" si="19"/>
        <v>-1128292.4667885939</v>
      </c>
      <c r="F112" s="17"/>
      <c r="G112" s="17">
        <f t="shared" si="21"/>
        <v>171377.68749500022</v>
      </c>
      <c r="H112" s="17">
        <f t="shared" si="20"/>
        <v>-3300402.5624037003</v>
      </c>
      <c r="I112" s="18">
        <f t="shared" si="16"/>
        <v>17295044.389797062</v>
      </c>
      <c r="J112" s="16"/>
      <c r="K112" s="16">
        <f t="shared" si="17"/>
        <v>115168.61998680943</v>
      </c>
      <c r="L112" s="17">
        <f t="shared" si="18"/>
        <v>20595446.952200763</v>
      </c>
    </row>
    <row r="113" spans="1:12" ht="14.45" customHeight="1" outlineLevel="1">
      <c r="A113" s="9">
        <v>103</v>
      </c>
      <c r="B113" s="15">
        <v>46143</v>
      </c>
      <c r="C113" s="16"/>
      <c r="D113" s="16">
        <f t="shared" si="14"/>
        <v>1128292.4667885939</v>
      </c>
      <c r="E113" s="17">
        <f t="shared" si="19"/>
        <v>-1128292.4667885939</v>
      </c>
      <c r="F113" s="17"/>
      <c r="G113" s="17">
        <f t="shared" si="21"/>
        <v>171377.68749500022</v>
      </c>
      <c r="H113" s="17">
        <f t="shared" si="20"/>
        <v>-3129024.8749087001</v>
      </c>
      <c r="I113" s="18">
        <f t="shared" si="16"/>
        <v>16447953.14237868</v>
      </c>
      <c r="J113" s="16"/>
      <c r="K113" s="16">
        <f t="shared" si="17"/>
        <v>109823.53187521135</v>
      </c>
      <c r="L113" s="17">
        <f t="shared" si="18"/>
        <v>19576978.017287381</v>
      </c>
    </row>
    <row r="114" spans="1:12" ht="14.45" customHeight="1" outlineLevel="1">
      <c r="A114" s="9">
        <v>104</v>
      </c>
      <c r="B114" s="15">
        <v>46174</v>
      </c>
      <c r="C114" s="16"/>
      <c r="D114" s="16">
        <f t="shared" si="14"/>
        <v>1128292.4667885939</v>
      </c>
      <c r="E114" s="17">
        <f t="shared" si="19"/>
        <v>-1128292.4667885939</v>
      </c>
      <c r="F114" s="17"/>
      <c r="G114" s="17">
        <f t="shared" si="21"/>
        <v>171377.68749500022</v>
      </c>
      <c r="H114" s="17">
        <f t="shared" si="20"/>
        <v>-2957647.1874136999</v>
      </c>
      <c r="I114" s="18">
        <f t="shared" si="16"/>
        <v>15595482.865539193</v>
      </c>
      <c r="J114" s="16"/>
      <c r="K114" s="16">
        <f t="shared" si="17"/>
        <v>104444.50245410463</v>
      </c>
      <c r="L114" s="17">
        <f t="shared" si="18"/>
        <v>18553130.052952893</v>
      </c>
    </row>
    <row r="115" spans="1:12" ht="14.45" customHeight="1" outlineLevel="1">
      <c r="A115" s="9">
        <v>105</v>
      </c>
      <c r="B115" s="15">
        <v>46204</v>
      </c>
      <c r="C115" s="16"/>
      <c r="D115" s="16">
        <f t="shared" si="14"/>
        <v>1128292.4667885939</v>
      </c>
      <c r="E115" s="17">
        <f t="shared" si="19"/>
        <v>-1128292.4667885939</v>
      </c>
      <c r="F115" s="17"/>
      <c r="G115" s="17">
        <f t="shared" si="21"/>
        <v>171377.68749500022</v>
      </c>
      <c r="H115" s="17">
        <f t="shared" si="20"/>
        <v>-2786269.4999186997</v>
      </c>
      <c r="I115" s="18">
        <f t="shared" si="16"/>
        <v>14737599.402441774</v>
      </c>
      <c r="J115" s="16"/>
      <c r="K115" s="16">
        <f t="shared" si="17"/>
        <v>99031.316196173881</v>
      </c>
      <c r="L115" s="17">
        <f t="shared" si="18"/>
        <v>17523868.902360473</v>
      </c>
    </row>
    <row r="116" spans="1:12" ht="14.45" customHeight="1" outlineLevel="1">
      <c r="A116" s="9">
        <v>106</v>
      </c>
      <c r="B116" s="15">
        <v>46235</v>
      </c>
      <c r="C116" s="16"/>
      <c r="D116" s="16">
        <f t="shared" si="14"/>
        <v>1128292.4667885939</v>
      </c>
      <c r="E116" s="17">
        <f t="shared" si="19"/>
        <v>-1128292.4667885939</v>
      </c>
      <c r="F116" s="17"/>
      <c r="G116" s="17">
        <f t="shared" si="21"/>
        <v>171377.68749500022</v>
      </c>
      <c r="H116" s="17">
        <f t="shared" si="20"/>
        <v>-2614891.8124236995</v>
      </c>
      <c r="I116" s="18">
        <f t="shared" si="16"/>
        <v>13874268.379353683</v>
      </c>
      <c r="J116" s="16"/>
      <c r="K116" s="16">
        <f t="shared" si="17"/>
        <v>93583.756205505269</v>
      </c>
      <c r="L116" s="17">
        <f t="shared" si="18"/>
        <v>16489160.191777384</v>
      </c>
    </row>
    <row r="117" spans="1:12" ht="14.45" customHeight="1" outlineLevel="1">
      <c r="A117" s="9">
        <v>107</v>
      </c>
      <c r="B117" s="15">
        <v>46266</v>
      </c>
      <c r="C117" s="16"/>
      <c r="D117" s="16">
        <f t="shared" si="14"/>
        <v>1128292.4667885939</v>
      </c>
      <c r="E117" s="17">
        <f t="shared" si="19"/>
        <v>-1128292.4667885939</v>
      </c>
      <c r="F117" s="17"/>
      <c r="G117" s="17">
        <f t="shared" si="21"/>
        <v>171377.68749500022</v>
      </c>
      <c r="H117" s="17">
        <f t="shared" si="20"/>
        <v>-2443514.1249286993</v>
      </c>
      <c r="I117" s="18">
        <f t="shared" si="16"/>
        <v>13005455.204268986</v>
      </c>
      <c r="J117" s="16"/>
      <c r="K117" s="16">
        <f t="shared" si="17"/>
        <v>88101.604208895893</v>
      </c>
      <c r="L117" s="17">
        <f t="shared" si="18"/>
        <v>15448969.329197686</v>
      </c>
    </row>
    <row r="118" spans="1:12" ht="14.45" customHeight="1" outlineLevel="1">
      <c r="A118" s="9">
        <v>108</v>
      </c>
      <c r="B118" s="15">
        <v>46296</v>
      </c>
      <c r="C118" s="16"/>
      <c r="D118" s="16">
        <f t="shared" si="14"/>
        <v>1128292.4667885939</v>
      </c>
      <c r="E118" s="17">
        <f t="shared" si="19"/>
        <v>-1128292.4667885939</v>
      </c>
      <c r="F118" s="17"/>
      <c r="G118" s="17">
        <f t="shared" si="21"/>
        <v>171377.68749500022</v>
      </c>
      <c r="H118" s="17">
        <f t="shared" si="20"/>
        <v>-2272136.4374336991</v>
      </c>
      <c r="I118" s="18">
        <f t="shared" si="16"/>
        <v>12131125.065522501</v>
      </c>
      <c r="J118" s="16"/>
      <c r="K118" s="16">
        <f t="shared" si="17"/>
        <v>82584.640547108065</v>
      </c>
      <c r="L118" s="17">
        <f t="shared" si="18"/>
        <v>14403261.5029562</v>
      </c>
    </row>
    <row r="119" spans="1:12" ht="14.45" customHeight="1" outlineLevel="1">
      <c r="A119" s="9">
        <v>109</v>
      </c>
      <c r="B119" s="15">
        <v>46327</v>
      </c>
      <c r="C119" s="16"/>
      <c r="D119" s="16">
        <f t="shared" si="14"/>
        <v>1128292.4667885939</v>
      </c>
      <c r="E119" s="17">
        <f t="shared" si="19"/>
        <v>-1128292.4667885939</v>
      </c>
      <c r="F119" s="17"/>
      <c r="G119" s="17">
        <f t="shared" si="21"/>
        <v>171377.68749500022</v>
      </c>
      <c r="H119" s="17">
        <f t="shared" si="20"/>
        <v>-2100758.749938699</v>
      </c>
      <c r="I119" s="18">
        <f t="shared" si="16"/>
        <v>11251242.930394975</v>
      </c>
      <c r="J119" s="16"/>
      <c r="K119" s="16">
        <f t="shared" si="17"/>
        <v>77032.644166067897</v>
      </c>
      <c r="L119" s="17">
        <f t="shared" si="18"/>
        <v>13352001.680333674</v>
      </c>
    </row>
    <row r="120" spans="1:12" ht="14.45" customHeight="1" outlineLevel="1">
      <c r="A120" s="9">
        <v>110</v>
      </c>
      <c r="B120" s="15">
        <v>46357</v>
      </c>
      <c r="C120" s="16"/>
      <c r="D120" s="16">
        <f t="shared" si="14"/>
        <v>1128292.4667885939</v>
      </c>
      <c r="E120" s="17">
        <f t="shared" si="19"/>
        <v>-1128292.4667885939</v>
      </c>
      <c r="F120" s="17"/>
      <c r="G120" s="17">
        <f t="shared" si="21"/>
        <v>171377.68749500022</v>
      </c>
      <c r="H120" s="17">
        <f t="shared" si="20"/>
        <v>-1929381.0624436988</v>
      </c>
      <c r="I120" s="18">
        <f t="shared" si="16"/>
        <v>10365773.54370939</v>
      </c>
      <c r="J120" s="16"/>
      <c r="K120" s="16">
        <f t="shared" si="17"/>
        <v>71445.3926080081</v>
      </c>
      <c r="L120" s="17">
        <f t="shared" si="18"/>
        <v>12295154.606153088</v>
      </c>
    </row>
    <row r="121" spans="1:12" ht="14.45" customHeight="1" outlineLevel="1">
      <c r="A121" s="9">
        <v>111</v>
      </c>
      <c r="B121" s="15">
        <v>46388</v>
      </c>
      <c r="C121" s="16"/>
      <c r="D121" s="16">
        <f t="shared" si="14"/>
        <v>1128292.4667885939</v>
      </c>
      <c r="E121" s="17">
        <f t="shared" si="19"/>
        <v>-1128292.4667885939</v>
      </c>
      <c r="F121" s="17"/>
      <c r="G121" s="17">
        <f t="shared" si="21"/>
        <v>171377.68749500022</v>
      </c>
      <c r="H121" s="17">
        <f t="shared" si="20"/>
        <v>-1758003.3749486986</v>
      </c>
      <c r="I121" s="18">
        <f t="shared" si="16"/>
        <v>9474681.4264183491</v>
      </c>
      <c r="J121" s="16"/>
      <c r="K121" s="16">
        <f t="shared" si="17"/>
        <v>65822.662002554629</v>
      </c>
      <c r="L121" s="17">
        <f t="shared" si="18"/>
        <v>11232684.801367048</v>
      </c>
    </row>
    <row r="122" spans="1:12" ht="14.45" customHeight="1" outlineLevel="1">
      <c r="A122" s="9">
        <v>112</v>
      </c>
      <c r="B122" s="15">
        <v>46419</v>
      </c>
      <c r="C122" s="16"/>
      <c r="D122" s="16">
        <f t="shared" si="14"/>
        <v>1128292.4667885939</v>
      </c>
      <c r="E122" s="17">
        <f t="shared" si="19"/>
        <v>-1128292.4667885939</v>
      </c>
      <c r="F122" s="17"/>
      <c r="G122" s="17">
        <f t="shared" si="21"/>
        <v>171377.68749500022</v>
      </c>
      <c r="H122" s="17">
        <f t="shared" si="20"/>
        <v>-1586625.6874536984</v>
      </c>
      <c r="I122" s="18">
        <f t="shared" si="16"/>
        <v>8577930.874182513</v>
      </c>
      <c r="J122" s="16"/>
      <c r="K122" s="16">
        <f t="shared" si="17"/>
        <v>60164.227057756521</v>
      </c>
      <c r="L122" s="17">
        <f t="shared" si="18"/>
        <v>10164556.561636211</v>
      </c>
    </row>
    <row r="123" spans="1:12" ht="14.45" customHeight="1" outlineLevel="1">
      <c r="A123" s="9">
        <v>113</v>
      </c>
      <c r="B123" s="15">
        <v>46447</v>
      </c>
      <c r="C123" s="16"/>
      <c r="D123" s="16">
        <f t="shared" si="14"/>
        <v>1128292.4667885939</v>
      </c>
      <c r="E123" s="17">
        <f t="shared" si="19"/>
        <v>-1128292.4667885939</v>
      </c>
      <c r="F123" s="17"/>
      <c r="G123" s="17">
        <f t="shared" si="21"/>
        <v>171377.68749500022</v>
      </c>
      <c r="H123" s="17">
        <f t="shared" si="20"/>
        <v>-1415247.9999586982</v>
      </c>
      <c r="I123" s="18">
        <f t="shared" si="16"/>
        <v>7675485.9559399784</v>
      </c>
      <c r="J123" s="16"/>
      <c r="K123" s="16">
        <f t="shared" si="17"/>
        <v>54469.861051058964</v>
      </c>
      <c r="L123" s="17">
        <f t="shared" si="18"/>
        <v>9090733.9558986761</v>
      </c>
    </row>
    <row r="124" spans="1:12" ht="14.45" customHeight="1" outlineLevel="1">
      <c r="A124" s="9">
        <v>114</v>
      </c>
      <c r="B124" s="15">
        <v>46478</v>
      </c>
      <c r="C124" s="16"/>
      <c r="D124" s="16">
        <f t="shared" si="14"/>
        <v>1128292.4667885939</v>
      </c>
      <c r="E124" s="17">
        <f t="shared" si="19"/>
        <v>-1128292.4667885939</v>
      </c>
      <c r="F124" s="17"/>
      <c r="G124" s="17">
        <f t="shared" si="21"/>
        <v>171377.68749500022</v>
      </c>
      <c r="H124" s="17">
        <f t="shared" si="20"/>
        <v>-1243870.312463698</v>
      </c>
      <c r="I124" s="18">
        <f t="shared" si="16"/>
        <v>6767310.512466603</v>
      </c>
      <c r="J124" s="16"/>
      <c r="K124" s="16">
        <f t="shared" si="17"/>
        <v>48739.335820218868</v>
      </c>
      <c r="L124" s="17">
        <f t="shared" si="18"/>
        <v>8011180.8249303009</v>
      </c>
    </row>
    <row r="125" spans="1:12" ht="14.45" customHeight="1" outlineLevel="1">
      <c r="A125" s="9">
        <v>115</v>
      </c>
      <c r="B125" s="15">
        <v>46508</v>
      </c>
      <c r="C125" s="16"/>
      <c r="D125" s="16">
        <f t="shared" si="14"/>
        <v>1128292.4667885939</v>
      </c>
      <c r="E125" s="17">
        <f t="shared" si="19"/>
        <v>-1128292.4667885939</v>
      </c>
      <c r="F125" s="17"/>
      <c r="G125" s="17">
        <f t="shared" si="21"/>
        <v>171377.68749500022</v>
      </c>
      <c r="H125" s="17">
        <f t="shared" si="20"/>
        <v>-1072492.6249686978</v>
      </c>
      <c r="I125" s="18">
        <f t="shared" si="16"/>
        <v>5853368.1549271718</v>
      </c>
      <c r="J125" s="16"/>
      <c r="K125" s="16">
        <f t="shared" si="17"/>
        <v>42972.421754162933</v>
      </c>
      <c r="L125" s="17">
        <f t="shared" si="18"/>
        <v>6925860.77989587</v>
      </c>
    </row>
    <row r="126" spans="1:12" ht="14.45" customHeight="1" outlineLevel="1">
      <c r="A126" s="9">
        <v>116</v>
      </c>
      <c r="B126" s="15">
        <v>46539</v>
      </c>
      <c r="C126" s="16"/>
      <c r="D126" s="16">
        <f t="shared" si="14"/>
        <v>1128292.4667885939</v>
      </c>
      <c r="E126" s="17">
        <f t="shared" si="19"/>
        <v>-1128292.4667885939</v>
      </c>
      <c r="F126" s="17"/>
      <c r="G126" s="17">
        <f t="shared" si="21"/>
        <v>171377.68749500022</v>
      </c>
      <c r="H126" s="17">
        <f t="shared" si="20"/>
        <v>-901114.93747369759</v>
      </c>
      <c r="I126" s="18">
        <f t="shared" si="16"/>
        <v>4933622.263417366</v>
      </c>
      <c r="J126" s="16"/>
      <c r="K126" s="16">
        <f t="shared" si="17"/>
        <v>37168.887783787541</v>
      </c>
      <c r="L126" s="17">
        <f t="shared" si="18"/>
        <v>5834737.2008910635</v>
      </c>
    </row>
    <row r="127" spans="1:12" ht="14.45" customHeight="1" outlineLevel="1">
      <c r="A127" s="9">
        <v>117</v>
      </c>
      <c r="B127" s="15">
        <v>46569</v>
      </c>
      <c r="C127" s="16"/>
      <c r="D127" s="16">
        <f t="shared" si="14"/>
        <v>1128292.4667885939</v>
      </c>
      <c r="E127" s="17">
        <f t="shared" si="19"/>
        <v>-1128292.4667885939</v>
      </c>
      <c r="F127" s="17"/>
      <c r="G127" s="17">
        <f t="shared" si="21"/>
        <v>171377.68749500022</v>
      </c>
      <c r="H127" s="17">
        <f t="shared" si="20"/>
        <v>-729737.24997869739</v>
      </c>
      <c r="I127" s="18">
        <f t="shared" si="16"/>
        <v>4008035.985496473</v>
      </c>
      <c r="J127" s="16"/>
      <c r="K127" s="16">
        <f t="shared" si="17"/>
        <v>31328.501372700277</v>
      </c>
      <c r="L127" s="17">
        <f t="shared" si="18"/>
        <v>4737773.2354751704</v>
      </c>
    </row>
    <row r="128" spans="1:12" ht="14.45" customHeight="1" outlineLevel="1">
      <c r="A128" s="9">
        <v>118</v>
      </c>
      <c r="B128" s="15">
        <v>46600</v>
      </c>
      <c r="C128" s="16"/>
      <c r="D128" s="16">
        <f t="shared" si="14"/>
        <v>1128292.4667885939</v>
      </c>
      <c r="E128" s="17">
        <f t="shared" si="19"/>
        <v>-1128292.4667885939</v>
      </c>
      <c r="F128" s="17"/>
      <c r="G128" s="17">
        <f t="shared" si="21"/>
        <v>171377.68749500022</v>
      </c>
      <c r="H128" s="17">
        <f t="shared" si="20"/>
        <v>-558359.5624836972</v>
      </c>
      <c r="I128" s="18">
        <f t="shared" si="16"/>
        <v>3076572.2347107823</v>
      </c>
      <c r="J128" s="16"/>
      <c r="K128" s="16">
        <f t="shared" si="17"/>
        <v>25451.028507902607</v>
      </c>
      <c r="L128" s="17">
        <f t="shared" si="18"/>
        <v>3634931.7971944795</v>
      </c>
    </row>
    <row r="129" spans="1:12" ht="14.45" customHeight="1" outlineLevel="1">
      <c r="A129" s="9">
        <v>119</v>
      </c>
      <c r="B129" s="15">
        <v>46631</v>
      </c>
      <c r="C129" s="16"/>
      <c r="D129" s="16">
        <f t="shared" si="14"/>
        <v>1128292.4667885939</v>
      </c>
      <c r="E129" s="17">
        <f t="shared" si="19"/>
        <v>-1128292.4667885939</v>
      </c>
      <c r="F129" s="17"/>
      <c r="G129" s="17">
        <f t="shared" si="21"/>
        <v>171377.68749500022</v>
      </c>
      <c r="H129" s="17">
        <f t="shared" si="20"/>
        <v>-386981.874988697</v>
      </c>
      <c r="I129" s="18">
        <f t="shared" si="16"/>
        <v>2139193.689107602</v>
      </c>
      <c r="J129" s="16"/>
      <c r="K129" s="16">
        <f t="shared" si="17"/>
        <v>19536.233690413468</v>
      </c>
      <c r="L129" s="17">
        <f t="shared" si="18"/>
        <v>2526175.564096299</v>
      </c>
    </row>
    <row r="130" spans="1:12" ht="14.45" customHeight="1" outlineLevel="1">
      <c r="A130" s="9">
        <v>120</v>
      </c>
      <c r="B130" s="15">
        <v>46661</v>
      </c>
      <c r="C130" s="16"/>
      <c r="D130" s="16">
        <f t="shared" si="14"/>
        <v>1128292.4667885939</v>
      </c>
      <c r="E130" s="17">
        <f t="shared" si="19"/>
        <v>-1128292.4667885939</v>
      </c>
      <c r="F130" s="17"/>
      <c r="G130" s="17">
        <f t="shared" si="21"/>
        <v>171377.68749500022</v>
      </c>
      <c r="H130" s="17">
        <f t="shared" si="20"/>
        <v>-215604.18749369678</v>
      </c>
      <c r="I130" s="18">
        <f t="shared" si="16"/>
        <v>1195862.7897398416</v>
      </c>
      <c r="J130" s="16"/>
      <c r="K130" s="16">
        <f t="shared" si="17"/>
        <v>13583.879925833275</v>
      </c>
      <c r="L130" s="17">
        <f t="shared" si="18"/>
        <v>1411466.9772335384</v>
      </c>
    </row>
    <row r="131" spans="1:12" ht="14.45" customHeight="1" outlineLevel="1">
      <c r="A131" s="9">
        <v>121</v>
      </c>
      <c r="B131" s="15">
        <v>46692</v>
      </c>
      <c r="C131" s="16"/>
      <c r="D131" s="16">
        <f t="shared" si="14"/>
        <v>1128292.4667885939</v>
      </c>
      <c r="E131" s="17">
        <f t="shared" si="19"/>
        <v>-1128292.4667885939</v>
      </c>
      <c r="F131" s="17"/>
      <c r="G131" s="17">
        <f>-AVERAGE(G$11:G$71)</f>
        <v>171377.68749500022</v>
      </c>
      <c r="H131" s="17">
        <f t="shared" si="20"/>
        <v>-44226.499998696556</v>
      </c>
      <c r="I131" s="18">
        <f t="shared" si="16"/>
        <v>246541.73916109593</v>
      </c>
      <c r="J131" s="16"/>
      <c r="K131" s="16">
        <f t="shared" si="17"/>
        <v>7593.7287148479945</v>
      </c>
      <c r="L131" s="17">
        <f t="shared" si="18"/>
        <v>290768.23915979249</v>
      </c>
    </row>
    <row r="132" spans="1:12" ht="14.45" customHeight="1" outlineLevel="1">
      <c r="A132" s="9">
        <v>122</v>
      </c>
      <c r="B132" s="20" t="s">
        <v>21</v>
      </c>
      <c r="C132" s="16"/>
      <c r="D132" s="16">
        <f>$D$4*8/31</f>
        <v>291172.24949383066</v>
      </c>
      <c r="E132" s="17">
        <f t="shared" si="19"/>
        <v>-291172.24949383066</v>
      </c>
      <c r="F132" s="17"/>
      <c r="G132" s="17">
        <f>-AVERAGE(G$11:G$71)*8/31</f>
        <v>44226.499998709733</v>
      </c>
      <c r="H132" s="17">
        <f t="shared" si="20"/>
        <v>1.3176759239286184E-8</v>
      </c>
      <c r="I132" s="18">
        <f t="shared" si="16"/>
        <v>-1.739126105348987E-7</v>
      </c>
      <c r="J132" s="16"/>
      <c r="K132" s="16">
        <f>(L131+H131)*$D$3*8/31</f>
        <v>404.01033385108627</v>
      </c>
      <c r="L132" s="17">
        <f t="shared" si="18"/>
        <v>-1.8708936977418489E-7</v>
      </c>
    </row>
    <row r="133" spans="1:12">
      <c r="B133" s="1" t="s">
        <v>18</v>
      </c>
      <c r="C133" s="17">
        <f>SUM(C10:C132)</f>
        <v>48965053.569999903</v>
      </c>
      <c r="D133" s="17">
        <f>SUM(D10:D132)</f>
        <v>67697548.00731574</v>
      </c>
      <c r="E133" s="17">
        <f>SUM(E10:E132)</f>
        <v>-18732494.437315762</v>
      </c>
      <c r="F133" s="17"/>
      <c r="G133" s="17">
        <f>SUM(G10:G132)</f>
        <v>1.3176759239286184E-8</v>
      </c>
      <c r="H133" s="17"/>
      <c r="I133" s="17"/>
      <c r="J133" s="17">
        <f>SUM(J10:J132)</f>
        <v>8937894.6100000031</v>
      </c>
      <c r="K133" s="17">
        <f>SUM(K10:K132)</f>
        <v>9794599.8273156211</v>
      </c>
      <c r="L133" s="17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AzNzA3PC9Vc2VyTmFtZT48RGF0ZVRpbWU+OS82LzIwMjIgNTo1ODo0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MDM3MDc8L1VzZXJOYW1lPjxEYXRlVGltZT45LzI3LzIwMjIgOTozODo1Mi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5CAAD8FB-766A-459D-8B03-EF19AC0FCFA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9ABB9DA-3B61-4883-92C4-354C2A3A50A9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Rockport Deferral Reg Asset</vt:lpstr>
      <vt:lpstr>'Rockport Deferral Reg Asset'!Print_Area</vt:lpstr>
      <vt:lpstr>'Rockport Deferral Reg Asset'!Print_Titles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s213167</cp:lastModifiedBy>
  <cp:lastPrinted>2019-08-13T18:34:04Z</cp:lastPrinted>
  <dcterms:created xsi:type="dcterms:W3CDTF">2015-03-17T12:16:01Z</dcterms:created>
  <dcterms:modified xsi:type="dcterms:W3CDTF">2022-09-30T09:52:53Z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6758dad3-f999-445f-b388-51234b2cf0d3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{D9ABB9DA-3B61-4883-92C4-354C2A3A50A9}</vt:lpwstr>
  </property>
</Properties>
</file>