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Regulatory Accounting Services\Kentucky - Rockport Deferral Recovery\Discovery\KPSC\1_2\"/>
    </mc:Choice>
  </mc:AlternateContent>
  <xr:revisionPtr revIDLastSave="0" documentId="13_ncr:1_{33D67241-1A8E-4A19-A2BA-D0841897AA3B}" xr6:coauthVersionLast="47" xr6:coauthVersionMax="47" xr10:uidLastSave="{00000000-0000-0000-0000-000000000000}"/>
  <bookViews>
    <workbookView xWindow="28680" yWindow="-120" windowWidth="29040" windowHeight="17640" xr2:uid="{F334A8D8-F73E-44A1-B38B-BA323C5E3A41}"/>
  </bookViews>
  <sheets>
    <sheet name="2 P1" sheetId="1" r:id="rId1"/>
    <sheet name="2 P2" sheetId="2" r:id="rId2"/>
    <sheet name="Final Order" sheetId="3" r:id="rId3"/>
  </sheets>
  <externalReferences>
    <externalReference r:id="rId4"/>
    <externalReference r:id="rId5"/>
    <externalReference r:id="rId6"/>
  </externalReferences>
  <definedNames>
    <definedName name="AllocFactors">[1]Table!$G$6:$H$13</definedName>
    <definedName name="Begin_Print1">'[2]Big Sandy Detail'!#REF!</definedName>
    <definedName name="Begin_Print2">'[2]Big Sandy Detail'!#REF!</definedName>
    <definedName name="End_of_Report">'[2]Big Sandy Detail'!#REF!</definedName>
    <definedName name="End_Print1">'[2]Big Sandy Detail'!#REF!</definedName>
    <definedName name="End_Print2">'[2]Big Sandy Detail'!#REF!</definedName>
    <definedName name="NvsASD">"V2013-03-31"</definedName>
    <definedName name="NvsAutoDrillOk">"VN"</definedName>
    <definedName name="NvsElapsedTime">0.000115740738692693</definedName>
    <definedName name="NvsEndTime">41370.633587963</definedName>
    <definedName name="NvsInstanceHook">"""nvsMacro"""</definedName>
    <definedName name="NvsInstLang">"VENG"</definedName>
    <definedName name="NvsInstSpec">"%,FBUSINESS_UNIT,V117"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ReqBU">"VX999"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CURRENCY_CD">"CURRENCY_CD_TBL"</definedName>
    <definedName name="search_directory_name">"R:\fcm90prd\nvision\rpts\Fin_Reports\"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1" l="1"/>
  <c r="M19" i="1"/>
  <c r="G51" i="2"/>
  <c r="G46" i="2"/>
  <c r="G41" i="2"/>
  <c r="G36" i="2"/>
  <c r="G53" i="2" s="1"/>
  <c r="E16" i="2" s="1"/>
  <c r="G11" i="2"/>
  <c r="G14" i="2" s="1"/>
  <c r="A11" i="2"/>
  <c r="A12" i="2" s="1"/>
  <c r="A14" i="2" s="1"/>
  <c r="A16" i="2" s="1"/>
  <c r="A19" i="2" s="1"/>
  <c r="A21" i="2" s="1"/>
  <c r="A23" i="2" s="1"/>
  <c r="A25" i="2" s="1"/>
  <c r="C7" i="2"/>
  <c r="G7" i="2" s="1"/>
  <c r="E21" i="1"/>
  <c r="G19" i="1" s="1"/>
  <c r="K19" i="1" s="1"/>
  <c r="O19" i="1" s="1"/>
  <c r="M15" i="1" l="1"/>
  <c r="M17" i="1" s="1"/>
  <c r="G16" i="2"/>
  <c r="G19" i="2" s="1"/>
  <c r="G17" i="1"/>
  <c r="K17" i="1" s="1"/>
  <c r="O17" i="1" s="1"/>
  <c r="G15" i="1"/>
  <c r="K15" i="1" s="1"/>
  <c r="G13" i="1"/>
  <c r="O15" i="1" l="1"/>
  <c r="G21" i="2"/>
  <c r="G23" i="2" s="1"/>
  <c r="G25" i="2" s="1"/>
  <c r="K13" i="1"/>
  <c r="G21" i="1"/>
  <c r="K21" i="1" l="1"/>
  <c r="O13" i="1"/>
  <c r="O21" i="1" s="1"/>
</calcChain>
</file>

<file path=xl/sharedStrings.xml><?xml version="1.0" encoding="utf-8"?>
<sst xmlns="http://schemas.openxmlformats.org/spreadsheetml/2006/main" count="102" uniqueCount="72">
  <si>
    <t>KENTUCKY POWER COMPANY</t>
  </si>
  <si>
    <t>SECTION V</t>
  </si>
  <si>
    <t>COST OF CAPITAL</t>
  </si>
  <si>
    <t>WORKPAPER S-2</t>
  </si>
  <si>
    <t>TEST YEAR ENDED MARCH 31, 2020</t>
  </si>
  <si>
    <t>PAGE 1 OF 3</t>
  </si>
  <si>
    <t>Reapportioned</t>
  </si>
  <si>
    <t>Annual</t>
  </si>
  <si>
    <t>Weighted</t>
  </si>
  <si>
    <t>Kentucky</t>
  </si>
  <si>
    <t>Percentage</t>
  </si>
  <si>
    <t>Cost</t>
  </si>
  <si>
    <t>Average</t>
  </si>
  <si>
    <t>Line</t>
  </si>
  <si>
    <t>Jurisdictional</t>
  </si>
  <si>
    <t>of</t>
  </si>
  <si>
    <t>No.</t>
  </si>
  <si>
    <t>Description</t>
  </si>
  <si>
    <t>Total</t>
  </si>
  <si>
    <t>Rate</t>
  </si>
  <si>
    <t>Percent</t>
  </si>
  <si>
    <t>(6) = (4) X (5)</t>
  </si>
  <si>
    <t>Long Term Debt</t>
  </si>
  <si>
    <t>Short Term Debt</t>
  </si>
  <si>
    <t>Common Equity</t>
  </si>
  <si>
    <t>-------------------</t>
  </si>
  <si>
    <t>==========</t>
  </si>
  <si>
    <t>1/</t>
  </si>
  <si>
    <t>COMPUTATION OF THE GROSS REVENUE</t>
  </si>
  <si>
    <t>CONVERSION FACTOR</t>
  </si>
  <si>
    <t>PAGE 2 OF 3</t>
  </si>
  <si>
    <t>Line       No.</t>
  </si>
  <si>
    <t xml:space="preserve">Percent of                  Incremental                          Gross Revenues </t>
  </si>
  <si>
    <t>Operating Revenues</t>
  </si>
  <si>
    <t>Less: Uncollectible Accounts Expense   1/</t>
  </si>
  <si>
    <t>KPSC Maintenance Fee</t>
  </si>
  <si>
    <t>---------------------</t>
  </si>
  <si>
    <t>Income Before income Taxes</t>
  </si>
  <si>
    <t>Less: State Income Taxes (L4 X 5.8742%)   2/</t>
  </si>
  <si>
    <t>Income Before Federal Income Taxes</t>
  </si>
  <si>
    <t>Less: Federal income Taxes (L6 X 35.00%)</t>
  </si>
  <si>
    <t>Operating Income Percentage</t>
  </si>
  <si>
    <t>Gross Revenue Conversion Factor (100% / L8)</t>
  </si>
  <si>
    <t>===========</t>
  </si>
  <si>
    <t>1/   Per Workpaper S-2, Page 3, Col 5, Line 5</t>
  </si>
  <si>
    <t>2/   State Income Tax Effective Rate Calculations</t>
  </si>
  <si>
    <t>State Income Tax Rate - Illinois</t>
  </si>
  <si>
    <t>Apportionment Factor</t>
  </si>
  <si>
    <t>----------------</t>
  </si>
  <si>
    <t>Effective Illinois State Income Tax Rate</t>
  </si>
  <si>
    <t>State Income Tax Rate - KY</t>
  </si>
  <si>
    <t>Effective Kentucky State Income Tax Rate</t>
  </si>
  <si>
    <t>State Income Tax Rate - Michigan</t>
  </si>
  <si>
    <t>Effective Michigan State Income Tax Rate</t>
  </si>
  <si>
    <t>State Income Tax Rate - WV</t>
  </si>
  <si>
    <t>Effective West Virginia State Income Tax Rate</t>
  </si>
  <si>
    <t>Total Effective State Income Tax Rate</t>
  </si>
  <si>
    <t>=========</t>
  </si>
  <si>
    <t>(Net of Tax)</t>
  </si>
  <si>
    <t>(Pre-Tax)</t>
  </si>
  <si>
    <t>(7)</t>
  </si>
  <si>
    <t>(8) = (6) X (7)</t>
  </si>
  <si>
    <t>Accounts Receivable Financing</t>
  </si>
  <si>
    <t>Capital</t>
  </si>
  <si>
    <t>Final Order dated January 13, 2021 in Case No. 2020-00174, Pages 50-51</t>
  </si>
  <si>
    <t xml:space="preserve">Final Order dated January 13, 2021 in Case No. 2020-00174, Appendix A, Page 3 of 3, Section II. </t>
  </si>
  <si>
    <t>Order dated March 17, 2021 in Case No. 2020-00174, Pages 3-5</t>
  </si>
  <si>
    <t>https://psc.ky.gov/pscscf/2020%20Cases/2020-00174//20210317_PSC_ORDER.pdf</t>
  </si>
  <si>
    <t>https://psc.ky.gov/pscscf/2020%20Cases/2020-00174//20210113_PSC_ORDER.pdf</t>
  </si>
  <si>
    <t>Gross Up</t>
  </si>
  <si>
    <t>AS AUTHORIZED BY THE KENTUCKY PUBLIC SERVICE COMMISSION</t>
  </si>
  <si>
    <t>Per Final Order dated January 13, 2021 in Case No. 2020-00174, Page 51 and Appendix A, Page 3 of 3, Section II.  Cost of Capital Adjusted to Reflect Lower ROE.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</si>
</sst>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0_);\(0\)"/>
    <numFmt numFmtId="165" formatCode="0.000%"/>
    <numFmt numFmtId="166" formatCode="#,##0.000_);\(#,##0.000\)"/>
    <numFmt numFmtId="167" formatCode="0.0000%"/>
    <numFmt numFmtId="168" formatCode="0.00000000_);\(0.00000000\)"/>
    <numFmt numFmtId="169" formatCode="#,##0.000000_);\(#,##0.000000\)"/>
    <numFmt numFmtId="174" formatCode="#,##0.00000000_);\(#,##0.00000000\)"/>
    <numFmt numFmtId="184" formatCode="_(* #,##0.00000000_);_(* \(#,##0.00000000\);_(* &quot;-&quot;??_);_(@_)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wrapText="1"/>
    </xf>
    <xf numFmtId="164" fontId="2" fillId="0" borderId="0" xfId="0" applyNumberFormat="1" applyFont="1"/>
    <xf numFmtId="5" fontId="2" fillId="0" borderId="0" xfId="0" applyNumberFormat="1" applyFont="1"/>
    <xf numFmtId="10" fontId="2" fillId="0" borderId="0" xfId="0" applyNumberFormat="1" applyFont="1"/>
    <xf numFmtId="49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37" fontId="2" fillId="0" borderId="0" xfId="0" applyNumberFormat="1" applyFont="1"/>
    <xf numFmtId="37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right"/>
    </xf>
    <xf numFmtId="10" fontId="4" fillId="0" borderId="0" xfId="0" applyNumberFormat="1" applyFont="1"/>
    <xf numFmtId="43" fontId="2" fillId="0" borderId="0" xfId="1" applyFont="1" applyFill="1" applyAlignment="1">
      <alignment horizontal="center"/>
    </xf>
    <xf numFmtId="7" fontId="2" fillId="0" borderId="0" xfId="0" applyNumberFormat="1" applyFont="1"/>
    <xf numFmtId="166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49" fontId="2" fillId="0" borderId="0" xfId="0" applyNumberFormat="1" applyFont="1"/>
    <xf numFmtId="37" fontId="2" fillId="0" borderId="0" xfId="0" applyNumberFormat="1" applyFont="1" applyAlignment="1">
      <alignment horizontal="center" wrapText="1"/>
    </xf>
    <xf numFmtId="167" fontId="2" fillId="0" borderId="0" xfId="0" applyNumberFormat="1" applyFont="1"/>
    <xf numFmtId="169" fontId="2" fillId="0" borderId="0" xfId="0" applyNumberFormat="1" applyFont="1" applyAlignment="1">
      <alignment horizontal="center"/>
    </xf>
    <xf numFmtId="169" fontId="2" fillId="0" borderId="0" xfId="0" applyNumberFormat="1" applyFont="1"/>
    <xf numFmtId="167" fontId="2" fillId="0" borderId="0" xfId="3" applyNumberFormat="1" applyFont="1" applyFill="1"/>
    <xf numFmtId="0" fontId="4" fillId="0" borderId="0" xfId="0" applyFont="1" applyAlignment="1">
      <alignment horizontal="center"/>
    </xf>
    <xf numFmtId="174" fontId="2" fillId="0" borderId="0" xfId="0" applyNumberFormat="1" applyFont="1"/>
    <xf numFmtId="10" fontId="2" fillId="0" borderId="0" xfId="2" applyNumberFormat="1" applyFont="1"/>
    <xf numFmtId="184" fontId="2" fillId="0" borderId="0" xfId="1" applyNumberFormat="1" applyFont="1"/>
    <xf numFmtId="184" fontId="2" fillId="0" borderId="0" xfId="0" applyNumberFormat="1" applyFont="1"/>
    <xf numFmtId="165" fontId="2" fillId="0" borderId="0" xfId="0" applyNumberFormat="1" applyFont="1" applyFill="1" applyAlignment="1">
      <alignment horizontal="center"/>
    </xf>
    <xf numFmtId="5" fontId="2" fillId="0" borderId="0" xfId="0" applyNumberFormat="1" applyFont="1" applyFill="1" applyAlignment="1">
      <alignment horizontal="center"/>
    </xf>
    <xf numFmtId="37" fontId="2" fillId="0" borderId="0" xfId="0" applyNumberFormat="1" applyFont="1" applyFill="1" applyAlignment="1">
      <alignment horizontal="center"/>
    </xf>
    <xf numFmtId="10" fontId="4" fillId="0" borderId="0" xfId="0" applyNumberFormat="1" applyFont="1" applyFill="1" applyAlignment="1">
      <alignment horizontal="center"/>
    </xf>
    <xf numFmtId="5" fontId="2" fillId="0" borderId="0" xfId="0" applyNumberFormat="1" applyFont="1" applyFill="1"/>
    <xf numFmtId="167" fontId="2" fillId="0" borderId="0" xfId="0" applyNumberFormat="1" applyFont="1" applyFill="1"/>
    <xf numFmtId="10" fontId="2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right"/>
    </xf>
    <xf numFmtId="10" fontId="2" fillId="0" borderId="0" xfId="0" applyNumberFormat="1" applyFont="1" applyFill="1"/>
    <xf numFmtId="168" fontId="4" fillId="0" borderId="0" xfId="0" applyNumberFormat="1" applyFont="1" applyFill="1"/>
    <xf numFmtId="0" fontId="2" fillId="0" borderId="0" xfId="0" applyFont="1" applyFill="1"/>
    <xf numFmtId="169" fontId="2" fillId="0" borderId="0" xfId="0" applyNumberFormat="1" applyFont="1" applyFill="1"/>
    <xf numFmtId="167" fontId="2" fillId="0" borderId="0" xfId="0" applyNumberFormat="1" applyFont="1" applyFill="1" applyAlignment="1">
      <alignment horizontal="right"/>
    </xf>
    <xf numFmtId="0" fontId="4" fillId="0" borderId="0" xfId="0" applyFont="1"/>
    <xf numFmtId="0" fontId="5" fillId="0" borderId="0" xfId="4"/>
  </cellXfs>
  <cellStyles count="5">
    <cellStyle name="Comma" xfId="1" builtinId="3"/>
    <cellStyle name="Hyperlink" xfId="4" builtinId="8"/>
    <cellStyle name="Normal" xfId="0" builtinId="0"/>
    <cellStyle name="Percent" xfId="2" builtinId="5"/>
    <cellStyle name="Percent 2" xfId="3" xr:uid="{04607C55-191A-4FEB-8CF2-5CC455BDF6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28575</xdr:colOff>
      <xdr:row>2</xdr:row>
      <xdr:rowOff>38100</xdr:rowOff>
    </xdr:from>
    <xdr:to>
      <xdr:col>29</xdr:col>
      <xdr:colOff>524710</xdr:colOff>
      <xdr:row>53</xdr:row>
      <xdr:rowOff>1147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0267FED-FE37-4217-8AEA-777B538FB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20575" y="361950"/>
          <a:ext cx="5982535" cy="8221222"/>
        </a:xfrm>
        <a:prstGeom prst="rect">
          <a:avLst/>
        </a:prstGeom>
      </xdr:spPr>
    </xdr:pic>
    <xdr:clientData/>
  </xdr:twoCellAnchor>
  <xdr:twoCellAnchor editAs="oneCell">
    <xdr:from>
      <xdr:col>20</xdr:col>
      <xdr:colOff>66675</xdr:colOff>
      <xdr:row>52</xdr:row>
      <xdr:rowOff>133350</xdr:rowOff>
    </xdr:from>
    <xdr:to>
      <xdr:col>28</xdr:col>
      <xdr:colOff>591304</xdr:colOff>
      <xdr:row>98</xdr:row>
      <xdr:rowOff>115337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B49971B-E145-4766-BFDF-CD98568A91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58675" y="8553450"/>
          <a:ext cx="5401429" cy="7430537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</xdr:row>
      <xdr:rowOff>28575</xdr:rowOff>
    </xdr:from>
    <xdr:to>
      <xdr:col>8</xdr:col>
      <xdr:colOff>153101</xdr:colOff>
      <xdr:row>52</xdr:row>
      <xdr:rowOff>1126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6EAED1D-DD09-4460-9B44-92166D5D9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" y="352425"/>
          <a:ext cx="5020376" cy="8068801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</xdr:colOff>
      <xdr:row>2</xdr:row>
      <xdr:rowOff>66675</xdr:rowOff>
    </xdr:from>
    <xdr:to>
      <xdr:col>18</xdr:col>
      <xdr:colOff>477078</xdr:colOff>
      <xdr:row>57</xdr:row>
      <xdr:rowOff>10760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142AE77-D3B0-40B0-AAB5-E5AE5DB7E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514975" y="390525"/>
          <a:ext cx="5934903" cy="88499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%20No%202009%20-%20Potential%20Rate%20Case\Section%20V%20-%20Schedule%2010%20-%20Tax%20Workpapers\KPCo%20Rate%20Case%20-%20Sch%2010%20-%20Internal%20Version%20-%2009-30-2009%20-%20Tom%20Syn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otes7FB054\Remove%20Big%20Sandy%20COS%20from%20Base%20Ca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%20Accounting%20Services/Kentucky%20-%20Base%20Cases/2020%20KY%20Rate%20Case%20-%20March%2031%20Test%20Year/Schedule%20IV/Cost%20of%20Service/Section%20V%20Schedules%20TYE%203-31-2020%20%20INTERNAL%20AFTER-TAX%20changed%20for%20ADIT%205-29-20%20V.%202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 IV - Taxes"/>
      <sheetName val="Schedule 10"/>
      <sheetName val="Workpaper S-10, Page 1"/>
      <sheetName val="Workpaper S-10, Page 2"/>
      <sheetName val="Workpaper S-10, Page 3"/>
      <sheetName val="Table"/>
      <sheetName val="Rpt 51000 and 51020 Summary"/>
      <sheetName val="Rpt 51020_ 2008-12-31 YTD"/>
      <sheetName val="Rpt 51020_ 2008-09-30 YTD"/>
      <sheetName val="Rpt 51020_ 2009-09-30 YTD"/>
      <sheetName val="Rpt 51020_ 2008 Oct Adj"/>
      <sheetName val="Rpt 51020_ 2008 Nov Adj"/>
      <sheetName val="Workpaper S-10 - Bob Russell"/>
      <sheetName val="Schedule 5 - Bob Russ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G6" t="str">
            <v>EAF</v>
          </cell>
          <cell r="H6">
            <v>0.98699999999999999</v>
          </cell>
        </row>
        <row r="7">
          <cell r="G7" t="str">
            <v>GP-TOT</v>
          </cell>
          <cell r="H7">
            <v>0.99099999999999999</v>
          </cell>
        </row>
        <row r="8">
          <cell r="G8" t="str">
            <v>GP-TRANS</v>
          </cell>
          <cell r="H8">
            <v>0.98599999999999999</v>
          </cell>
        </row>
        <row r="9">
          <cell r="G9" t="str">
            <v>OML</v>
          </cell>
          <cell r="H9">
            <v>0.99399999999999999</v>
          </cell>
        </row>
        <row r="10">
          <cell r="G10" t="str">
            <v>OP-REV</v>
          </cell>
          <cell r="H10">
            <v>0.98699999999999999</v>
          </cell>
        </row>
        <row r="11">
          <cell r="G11" t="str">
            <v>PDAF</v>
          </cell>
          <cell r="H11">
            <v>0.98599999999999999</v>
          </cell>
        </row>
        <row r="12">
          <cell r="G12" t="str">
            <v>WAITING</v>
          </cell>
          <cell r="H12">
            <v>1</v>
          </cell>
        </row>
        <row r="13">
          <cell r="G13" t="str">
            <v>SPECIF.</v>
          </cell>
          <cell r="H13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ove BS OM Depr WXX"/>
      <sheetName val="Amortize BS OM Depr"/>
      <sheetName val="Big Sandy Summary"/>
      <sheetName val="Amortization"/>
      <sheetName val="WACC"/>
      <sheetName val="Pivot"/>
      <sheetName val="Big Sandy Detail"/>
      <sheetName val="Modification History"/>
      <sheetName val="Alloc BS Normalization"/>
      <sheetName val="Payroll Adjust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ch 1"/>
      <sheetName val="Sch 2"/>
      <sheetName val="2 P1"/>
      <sheetName val="2 P2"/>
      <sheetName val="2 P3"/>
      <sheetName val="Sch 3"/>
      <sheetName val="3 P1"/>
      <sheetName val="3 P2"/>
      <sheetName val="3 P3"/>
      <sheetName val="Sch 4"/>
      <sheetName val="Sch 5"/>
      <sheetName val="Sch 6"/>
      <sheetName val="Sch 7"/>
      <sheetName val="Sch 8"/>
      <sheetName val="Sch 9"/>
      <sheetName val="Sch 10"/>
      <sheetName val="Allocation Factors"/>
      <sheetName val="Olive Hill - Vanceburg"/>
    </sheetNames>
    <sheetDataSet>
      <sheetData sheetId="0"/>
      <sheetData sheetId="1"/>
      <sheetData sheetId="2"/>
      <sheetData sheetId="3"/>
      <sheetData sheetId="4"/>
      <sheetData sheetId="5">
        <row r="19">
          <cell r="G19">
            <v>4.1000000000000003E-3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psc.ky.gov/pscscf/2020%20Cases/2020-00174/20210113_PSC_ORDER.pdf" TargetMode="External"/><Relationship Id="rId2" Type="http://schemas.openxmlformats.org/officeDocument/2006/relationships/hyperlink" Target="https://psc.ky.gov/pscscf/2020%20Cases/2020-00174/20210113_PSC_ORDER.pdf" TargetMode="External"/><Relationship Id="rId1" Type="http://schemas.openxmlformats.org/officeDocument/2006/relationships/hyperlink" Target="https://psc.ky.gov/pscscf/2020%20Cases/2020-00174/20210317_PSC_ORDER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E6B04-02B6-4219-8DE1-BF57B419EAFD}">
  <sheetPr>
    <pageSetUpPr fitToPage="1"/>
  </sheetPr>
  <dimension ref="A1:S35"/>
  <sheetViews>
    <sheetView tabSelected="1" zoomScale="115" zoomScaleNormal="115" workbookViewId="0">
      <selection activeCell="I27" sqref="I27"/>
    </sheetView>
  </sheetViews>
  <sheetFormatPr defaultColWidth="9.140625" defaultRowHeight="12.75" x14ac:dyDescent="0.2"/>
  <cols>
    <col min="1" max="1" width="4.7109375" style="1" customWidth="1"/>
    <col min="2" max="2" width="3.140625" style="2" customWidth="1"/>
    <col min="3" max="3" width="29.7109375" style="1" bestFit="1" customWidth="1"/>
    <col min="4" max="4" width="2.7109375" style="1" customWidth="1"/>
    <col min="5" max="5" width="15.5703125" style="1" bestFit="1" customWidth="1"/>
    <col min="6" max="6" width="2.7109375" style="1" customWidth="1"/>
    <col min="7" max="7" width="13.7109375" style="1" bestFit="1" customWidth="1"/>
    <col min="8" max="8" width="2.7109375" style="1" customWidth="1"/>
    <col min="9" max="9" width="13.85546875" style="2" bestFit="1" customWidth="1"/>
    <col min="10" max="10" width="4.140625" style="2" customWidth="1"/>
    <col min="11" max="11" width="13.7109375" style="1" bestFit="1" customWidth="1"/>
    <col min="12" max="12" width="2.7109375" style="1" customWidth="1"/>
    <col min="13" max="13" width="12.140625" style="1" bestFit="1" customWidth="1"/>
    <col min="14" max="14" width="2.7109375" style="1" customWidth="1"/>
    <col min="15" max="15" width="12.7109375" style="1" bestFit="1" customWidth="1"/>
    <col min="16" max="16" width="2.7109375" style="1" customWidth="1"/>
    <col min="17" max="17" width="13.7109375" style="1" bestFit="1" customWidth="1"/>
    <col min="18" max="18" width="2.7109375" style="1" customWidth="1"/>
    <col min="19" max="19" width="19" style="1" bestFit="1" customWidth="1"/>
    <col min="20" max="16384" width="9.140625" style="1"/>
  </cols>
  <sheetData>
    <row r="1" spans="1:19" x14ac:dyDescent="0.2">
      <c r="F1" s="2" t="s">
        <v>0</v>
      </c>
      <c r="K1" s="3" t="s">
        <v>1</v>
      </c>
    </row>
    <row r="2" spans="1:19" x14ac:dyDescent="0.2">
      <c r="F2" s="2" t="s">
        <v>2</v>
      </c>
      <c r="K2" s="3" t="s">
        <v>3</v>
      </c>
    </row>
    <row r="3" spans="1:19" x14ac:dyDescent="0.2">
      <c r="F3" s="2" t="s">
        <v>4</v>
      </c>
      <c r="K3" s="3" t="s">
        <v>5</v>
      </c>
    </row>
    <row r="4" spans="1:19" x14ac:dyDescent="0.2">
      <c r="F4" s="2" t="s">
        <v>70</v>
      </c>
      <c r="K4" s="3"/>
    </row>
    <row r="5" spans="1:19" x14ac:dyDescent="0.2">
      <c r="F5" s="2"/>
      <c r="K5" s="3"/>
    </row>
    <row r="6" spans="1:19" x14ac:dyDescent="0.2">
      <c r="K6" s="2" t="s">
        <v>58</v>
      </c>
      <c r="O6" s="2" t="s">
        <v>59</v>
      </c>
    </row>
    <row r="7" spans="1:19" x14ac:dyDescent="0.2">
      <c r="E7" s="2" t="s">
        <v>6</v>
      </c>
      <c r="I7" s="2" t="s">
        <v>7</v>
      </c>
      <c r="K7" s="2" t="s">
        <v>8</v>
      </c>
      <c r="M7" s="2"/>
      <c r="O7" s="2" t="s">
        <v>8</v>
      </c>
    </row>
    <row r="8" spans="1:19" x14ac:dyDescent="0.2">
      <c r="A8" s="2"/>
      <c r="C8" s="2"/>
      <c r="D8" s="2"/>
      <c r="E8" s="2" t="s">
        <v>9</v>
      </c>
      <c r="F8" s="2"/>
      <c r="G8" s="2" t="s">
        <v>10</v>
      </c>
      <c r="H8" s="2"/>
      <c r="I8" s="2" t="s">
        <v>11</v>
      </c>
      <c r="K8" s="2" t="s">
        <v>12</v>
      </c>
      <c r="L8" s="2"/>
      <c r="M8" s="2"/>
      <c r="N8" s="2"/>
      <c r="O8" s="2" t="s">
        <v>12</v>
      </c>
      <c r="P8" s="2"/>
      <c r="Q8" s="2"/>
      <c r="R8" s="2"/>
      <c r="S8" s="2"/>
    </row>
    <row r="9" spans="1:19" x14ac:dyDescent="0.2">
      <c r="A9" s="2" t="s">
        <v>13</v>
      </c>
      <c r="C9" s="2"/>
      <c r="D9" s="2"/>
      <c r="E9" s="2" t="s">
        <v>14</v>
      </c>
      <c r="F9" s="2"/>
      <c r="G9" s="2" t="s">
        <v>15</v>
      </c>
      <c r="H9" s="2"/>
      <c r="I9" s="2" t="s">
        <v>10</v>
      </c>
      <c r="K9" s="2" t="s">
        <v>11</v>
      </c>
      <c r="L9" s="2"/>
      <c r="M9" s="2"/>
      <c r="N9" s="2"/>
      <c r="O9" s="2" t="s">
        <v>11</v>
      </c>
      <c r="P9" s="2"/>
      <c r="Q9" s="2"/>
      <c r="R9" s="2"/>
      <c r="S9" s="2"/>
    </row>
    <row r="10" spans="1:19" x14ac:dyDescent="0.2">
      <c r="A10" s="4" t="s">
        <v>16</v>
      </c>
      <c r="B10" s="4"/>
      <c r="C10" s="4" t="s">
        <v>17</v>
      </c>
      <c r="D10" s="4"/>
      <c r="E10" s="4" t="s">
        <v>63</v>
      </c>
      <c r="F10" s="4"/>
      <c r="G10" s="4" t="s">
        <v>18</v>
      </c>
      <c r="H10" s="4"/>
      <c r="I10" s="4" t="s">
        <v>19</v>
      </c>
      <c r="J10" s="4"/>
      <c r="K10" s="4" t="s">
        <v>20</v>
      </c>
      <c r="L10" s="4"/>
      <c r="M10" s="4" t="s">
        <v>69</v>
      </c>
      <c r="N10" s="4"/>
      <c r="O10" s="4" t="s">
        <v>20</v>
      </c>
      <c r="P10" s="4"/>
      <c r="Q10" s="4"/>
      <c r="R10" s="4"/>
      <c r="S10" s="4"/>
    </row>
    <row r="11" spans="1:19" x14ac:dyDescent="0.2">
      <c r="A11" s="5">
        <v>-1</v>
      </c>
      <c r="B11" s="5"/>
      <c r="C11" s="5">
        <v>-2</v>
      </c>
      <c r="D11" s="5"/>
      <c r="E11" s="5">
        <v>-3</v>
      </c>
      <c r="F11" s="5"/>
      <c r="G11" s="5">
        <v>-4</v>
      </c>
      <c r="H11" s="5"/>
      <c r="I11" s="5">
        <v>-5</v>
      </c>
      <c r="J11" s="5"/>
      <c r="K11" s="6" t="s">
        <v>21</v>
      </c>
      <c r="L11" s="5"/>
      <c r="M11" s="6" t="s">
        <v>60</v>
      </c>
      <c r="N11" s="5"/>
      <c r="O11" s="6" t="s">
        <v>61</v>
      </c>
      <c r="P11" s="5"/>
      <c r="Q11" s="5"/>
      <c r="R11" s="5"/>
      <c r="S11" s="5"/>
    </row>
    <row r="12" spans="1:19" x14ac:dyDescent="0.2">
      <c r="A12" s="7"/>
      <c r="B12" s="5"/>
      <c r="C12" s="7"/>
      <c r="D12" s="7"/>
      <c r="E12" s="7"/>
      <c r="F12" s="7"/>
      <c r="G12" s="7"/>
      <c r="H12" s="7"/>
      <c r="I12" s="5"/>
      <c r="J12" s="5"/>
      <c r="K12" s="7"/>
      <c r="L12" s="7"/>
      <c r="M12" s="7"/>
      <c r="N12" s="7"/>
      <c r="O12" s="7"/>
      <c r="P12" s="7"/>
      <c r="Q12" s="7"/>
      <c r="R12" s="7"/>
      <c r="S12" s="7"/>
    </row>
    <row r="13" spans="1:19" x14ac:dyDescent="0.2">
      <c r="A13" s="2">
        <v>1</v>
      </c>
      <c r="C13" s="1" t="s">
        <v>22</v>
      </c>
      <c r="E13" s="8">
        <v>752127350.5093888</v>
      </c>
      <c r="F13" s="8"/>
      <c r="G13" s="9">
        <f>ROUND(E13/$E$21,5)</f>
        <v>0.53727999999999998</v>
      </c>
      <c r="H13" s="8"/>
      <c r="I13" s="32">
        <v>3.8899999999999997E-2</v>
      </c>
      <c r="J13" s="10"/>
      <c r="K13" s="9">
        <f>ROUND(G13*I13,4)</f>
        <v>2.0899999999999998E-2</v>
      </c>
      <c r="L13" s="8"/>
      <c r="M13" s="30">
        <f>1/'2 P2'!G14</f>
        <v>1.0060928985938846</v>
      </c>
      <c r="N13" s="8"/>
      <c r="O13" s="29">
        <f>K13*M13</f>
        <v>2.1027341580612188E-2</v>
      </c>
      <c r="P13" s="8"/>
      <c r="Q13" s="8"/>
      <c r="R13" s="8"/>
      <c r="S13" s="8"/>
    </row>
    <row r="14" spans="1:19" x14ac:dyDescent="0.2">
      <c r="A14" s="2"/>
      <c r="E14" s="8"/>
      <c r="F14" s="8"/>
      <c r="G14" s="9"/>
      <c r="H14" s="8"/>
      <c r="I14" s="33"/>
      <c r="J14" s="10"/>
      <c r="K14" s="9"/>
      <c r="L14" s="8"/>
      <c r="M14" s="31"/>
      <c r="N14" s="8"/>
      <c r="O14" s="8"/>
      <c r="P14" s="8"/>
      <c r="Q14" s="8"/>
      <c r="R14" s="8"/>
      <c r="S14" s="8"/>
    </row>
    <row r="15" spans="1:19" x14ac:dyDescent="0.2">
      <c r="A15" s="2">
        <v>2</v>
      </c>
      <c r="C15" s="1" t="s">
        <v>23</v>
      </c>
      <c r="E15" s="12">
        <v>0</v>
      </c>
      <c r="F15" s="12"/>
      <c r="G15" s="9">
        <f>ROUND(E15/$E$21,5)</f>
        <v>0</v>
      </c>
      <c r="H15" s="12"/>
      <c r="I15" s="32">
        <v>2.23E-2</v>
      </c>
      <c r="J15" s="10"/>
      <c r="K15" s="9">
        <f>ROUND(G15*I15,4)</f>
        <v>0</v>
      </c>
      <c r="L15" s="12"/>
      <c r="M15" s="31">
        <f>M13</f>
        <v>1.0060928985938846</v>
      </c>
      <c r="N15" s="12"/>
      <c r="O15" s="29">
        <f>K15*M15</f>
        <v>0</v>
      </c>
      <c r="P15" s="12"/>
      <c r="Q15" s="12"/>
      <c r="R15" s="12"/>
      <c r="S15" s="12"/>
    </row>
    <row r="16" spans="1:19" x14ac:dyDescent="0.2">
      <c r="A16" s="2"/>
      <c r="E16" s="12"/>
      <c r="F16" s="12"/>
      <c r="G16" s="9"/>
      <c r="H16" s="12"/>
      <c r="I16" s="34"/>
      <c r="J16" s="10"/>
      <c r="K16" s="9"/>
      <c r="L16" s="12"/>
      <c r="M16" s="31"/>
      <c r="N16" s="12"/>
      <c r="O16" s="12"/>
      <c r="P16" s="12"/>
      <c r="Q16" s="12"/>
      <c r="R16" s="12"/>
      <c r="S16" s="12"/>
    </row>
    <row r="17" spans="1:19" x14ac:dyDescent="0.2">
      <c r="A17" s="2">
        <v>3</v>
      </c>
      <c r="C17" s="1" t="s">
        <v>62</v>
      </c>
      <c r="E17" s="12">
        <v>42248931.663849995</v>
      </c>
      <c r="F17" s="12"/>
      <c r="G17" s="9">
        <f>ROUND(E17/$E$21,5)</f>
        <v>3.0179999999999998E-2</v>
      </c>
      <c r="H17" s="12"/>
      <c r="I17" s="32">
        <v>2.8000000000000001E-2</v>
      </c>
      <c r="J17" s="10"/>
      <c r="K17" s="9">
        <f>ROUND(G17*I17,4)</f>
        <v>8.0000000000000004E-4</v>
      </c>
      <c r="L17" s="12"/>
      <c r="M17" s="31">
        <f>M15</f>
        <v>1.0060928985938846</v>
      </c>
      <c r="N17" s="12"/>
      <c r="O17" s="29">
        <f>K17*M17</f>
        <v>8.0487431887510776E-4</v>
      </c>
      <c r="P17" s="12"/>
      <c r="Q17" s="12"/>
      <c r="R17" s="12"/>
      <c r="S17" s="12"/>
    </row>
    <row r="18" spans="1:19" x14ac:dyDescent="0.2">
      <c r="A18" s="2"/>
      <c r="E18" s="12"/>
      <c r="F18" s="12"/>
      <c r="G18" s="9"/>
      <c r="H18" s="12"/>
      <c r="I18" s="34"/>
      <c r="J18" s="10"/>
      <c r="K18" s="9"/>
      <c r="L18" s="12"/>
      <c r="M18" s="12"/>
      <c r="N18" s="12"/>
      <c r="O18" s="12"/>
      <c r="P18" s="12"/>
      <c r="Q18" s="12"/>
      <c r="R18" s="12"/>
      <c r="S18" s="12"/>
    </row>
    <row r="19" spans="1:19" x14ac:dyDescent="0.2">
      <c r="A19" s="2">
        <v>4</v>
      </c>
      <c r="C19" s="1" t="s">
        <v>24</v>
      </c>
      <c r="E19" s="12">
        <v>605509950.19085109</v>
      </c>
      <c r="F19" s="12"/>
      <c r="G19" s="9">
        <f>ROUND(E19/$E$21,5)</f>
        <v>0.43253999999999998</v>
      </c>
      <c r="H19" s="12"/>
      <c r="I19" s="35">
        <v>9.2999999999999999E-2</v>
      </c>
      <c r="J19" s="10"/>
      <c r="K19" s="9">
        <f>ROUND(G19*I19,4)</f>
        <v>4.02E-2</v>
      </c>
      <c r="L19" s="12"/>
      <c r="M19" s="28">
        <f>'2 P2'!G25</f>
        <v>1.35272967</v>
      </c>
      <c r="N19" s="12"/>
      <c r="O19" s="29">
        <f>K19*M19</f>
        <v>5.4379732734E-2</v>
      </c>
      <c r="P19" s="12"/>
      <c r="Q19" s="12"/>
      <c r="R19" s="12"/>
      <c r="S19" s="12"/>
    </row>
    <row r="20" spans="1:19" x14ac:dyDescent="0.2">
      <c r="A20" s="2"/>
      <c r="E20" s="10" t="s">
        <v>25</v>
      </c>
      <c r="F20" s="11"/>
      <c r="G20" s="10" t="s">
        <v>25</v>
      </c>
      <c r="H20" s="11"/>
      <c r="I20" s="10"/>
      <c r="J20" s="10"/>
      <c r="K20" s="10" t="s">
        <v>25</v>
      </c>
      <c r="L20" s="11"/>
      <c r="M20" s="10"/>
      <c r="N20" s="11"/>
      <c r="O20" s="10" t="s">
        <v>25</v>
      </c>
      <c r="P20" s="11"/>
      <c r="Q20" s="10"/>
      <c r="R20" s="11"/>
      <c r="S20" s="14"/>
    </row>
    <row r="21" spans="1:19" x14ac:dyDescent="0.2">
      <c r="A21" s="2">
        <v>5</v>
      </c>
      <c r="C21" s="1" t="s">
        <v>18</v>
      </c>
      <c r="E21" s="8">
        <f>SUM(E13:E19)</f>
        <v>1399886232.36409</v>
      </c>
      <c r="F21" s="12"/>
      <c r="G21" s="9">
        <f>SUM(G13:G20)</f>
        <v>1</v>
      </c>
      <c r="H21" s="12"/>
      <c r="I21" s="13"/>
      <c r="J21" s="10"/>
      <c r="K21" s="15">
        <f>SUM(K13:K20)</f>
        <v>6.1899999999999997E-2</v>
      </c>
      <c r="L21" s="12" t="s">
        <v>27</v>
      </c>
      <c r="M21" s="12"/>
      <c r="N21" s="12"/>
      <c r="O21" s="15">
        <f>SUM(O13:O20)</f>
        <v>7.6211948633487292E-2</v>
      </c>
      <c r="P21" s="12" t="s">
        <v>27</v>
      </c>
      <c r="Q21" s="12"/>
      <c r="R21" s="12"/>
      <c r="S21" s="12"/>
    </row>
    <row r="22" spans="1:19" x14ac:dyDescent="0.2">
      <c r="A22" s="2"/>
      <c r="E22" s="10" t="s">
        <v>26</v>
      </c>
      <c r="F22" s="12"/>
      <c r="G22" s="10" t="s">
        <v>26</v>
      </c>
      <c r="H22" s="12"/>
      <c r="I22" s="13"/>
      <c r="J22" s="10"/>
      <c r="K22" s="10" t="s">
        <v>26</v>
      </c>
      <c r="L22" s="12"/>
      <c r="M22" s="12"/>
      <c r="N22" s="12"/>
      <c r="O22" s="10" t="s">
        <v>26</v>
      </c>
      <c r="P22" s="12"/>
      <c r="Q22" s="12"/>
      <c r="R22" s="12"/>
      <c r="S22" s="12"/>
    </row>
    <row r="23" spans="1:19" x14ac:dyDescent="0.2">
      <c r="A23" s="2"/>
      <c r="E23" s="12"/>
      <c r="F23" s="12"/>
      <c r="G23" s="9"/>
      <c r="H23" s="12"/>
      <c r="I23" s="13"/>
      <c r="J23" s="13"/>
      <c r="K23" s="12"/>
      <c r="L23" s="12"/>
      <c r="M23" s="12"/>
      <c r="N23" s="12"/>
      <c r="O23" s="12"/>
      <c r="P23" s="12"/>
      <c r="Q23" s="12"/>
      <c r="R23" s="12"/>
      <c r="S23" s="12"/>
    </row>
    <row r="24" spans="1:19" x14ac:dyDescent="0.2">
      <c r="A24" s="2"/>
      <c r="E24" s="10"/>
      <c r="F24" s="11"/>
      <c r="G24" s="16"/>
      <c r="H24" s="11"/>
      <c r="I24" s="10"/>
      <c r="J24" s="11"/>
      <c r="K24" s="10"/>
      <c r="L24" s="11"/>
      <c r="M24" s="10"/>
      <c r="N24" s="11"/>
      <c r="O24" s="10"/>
      <c r="P24" s="11"/>
      <c r="Q24" s="10"/>
      <c r="R24" s="11"/>
      <c r="S24" s="14"/>
    </row>
    <row r="25" spans="1:19" x14ac:dyDescent="0.2">
      <c r="A25" s="2"/>
      <c r="B25" s="10" t="s">
        <v>27</v>
      </c>
      <c r="C25" s="1" t="s">
        <v>71</v>
      </c>
      <c r="E25" s="8"/>
      <c r="F25" s="8"/>
      <c r="G25" s="17"/>
      <c r="H25" s="8"/>
      <c r="I25" s="11"/>
      <c r="J25" s="11"/>
      <c r="K25" s="8"/>
      <c r="L25" s="8"/>
      <c r="M25" s="8"/>
      <c r="N25" s="8"/>
      <c r="O25" s="8"/>
      <c r="P25" s="8"/>
      <c r="Q25" s="8"/>
      <c r="R25" s="8"/>
      <c r="S25" s="8"/>
    </row>
    <row r="26" spans="1:19" x14ac:dyDescent="0.2">
      <c r="A26" s="2"/>
      <c r="B26" s="10"/>
      <c r="E26" s="10"/>
      <c r="F26" s="2"/>
      <c r="G26" s="10"/>
      <c r="H26" s="2"/>
      <c r="I26" s="10"/>
      <c r="K26" s="10"/>
      <c r="L26" s="2"/>
      <c r="M26" s="10"/>
      <c r="N26" s="2"/>
      <c r="O26" s="10"/>
      <c r="P26" s="2"/>
      <c r="Q26" s="10"/>
      <c r="R26" s="2"/>
      <c r="S26" s="14"/>
    </row>
    <row r="27" spans="1:19" x14ac:dyDescent="0.2">
      <c r="A27" s="2"/>
      <c r="B27" s="10"/>
      <c r="E27" s="10"/>
      <c r="F27" s="2"/>
      <c r="G27" s="10"/>
      <c r="H27" s="2"/>
      <c r="I27" s="10"/>
      <c r="K27" s="10"/>
      <c r="L27" s="2"/>
      <c r="M27" s="10"/>
      <c r="N27" s="2"/>
      <c r="O27" s="10"/>
      <c r="P27" s="2"/>
      <c r="Q27" s="10"/>
      <c r="R27" s="2"/>
      <c r="S27" s="14"/>
    </row>
    <row r="28" spans="1:19" x14ac:dyDescent="0.2">
      <c r="A28" s="2"/>
      <c r="B28" s="10"/>
      <c r="E28" s="18"/>
    </row>
    <row r="29" spans="1:19" x14ac:dyDescent="0.2">
      <c r="A29" s="2"/>
      <c r="B29" s="10"/>
    </row>
    <row r="30" spans="1:19" x14ac:dyDescent="0.2">
      <c r="A30" s="2"/>
      <c r="B30" s="10"/>
    </row>
    <row r="31" spans="1:19" x14ac:dyDescent="0.2">
      <c r="B31" s="10"/>
    </row>
    <row r="32" spans="1:19" x14ac:dyDescent="0.2">
      <c r="B32" s="10"/>
    </row>
    <row r="33" spans="2:2" x14ac:dyDescent="0.2">
      <c r="B33" s="10"/>
    </row>
    <row r="34" spans="2:2" x14ac:dyDescent="0.2">
      <c r="B34" s="10"/>
    </row>
    <row r="35" spans="2:2" x14ac:dyDescent="0.2">
      <c r="B35" s="10"/>
    </row>
  </sheetData>
  <printOptions horizontalCentered="1"/>
  <pageMargins left="0.75" right="0" top="1" bottom="0.5" header="0" footer="0"/>
  <pageSetup scale="9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D5984-EEAC-496B-A77C-2C81E9026F6B}">
  <dimension ref="A1:G67"/>
  <sheetViews>
    <sheetView workbookViewId="0">
      <pane ySplit="7" topLeftCell="A8" activePane="bottomLeft" state="frozen"/>
      <selection pane="bottomLeft" activeCell="O32" sqref="O32"/>
    </sheetView>
  </sheetViews>
  <sheetFormatPr defaultColWidth="9.140625" defaultRowHeight="12.75" x14ac:dyDescent="0.2"/>
  <cols>
    <col min="1" max="1" width="4.42578125" style="2" bestFit="1" customWidth="1"/>
    <col min="2" max="2" width="2.28515625" style="1" customWidth="1"/>
    <col min="3" max="3" width="42.5703125" style="1" bestFit="1" customWidth="1"/>
    <col min="4" max="4" width="8.7109375" style="21" customWidth="1"/>
    <col min="5" max="5" width="10.28515625" style="1" bestFit="1" customWidth="1"/>
    <col min="6" max="6" width="2.28515625" style="1" customWidth="1"/>
    <col min="7" max="7" width="20.42578125" style="1" bestFit="1" customWidth="1"/>
    <col min="8" max="8" width="2.28515625" style="1" customWidth="1"/>
    <col min="9" max="16384" width="9.140625" style="1"/>
  </cols>
  <sheetData>
    <row r="1" spans="1:7" x14ac:dyDescent="0.2">
      <c r="C1" s="19" t="s">
        <v>0</v>
      </c>
      <c r="D1" s="20"/>
      <c r="E1" s="20"/>
      <c r="F1" s="21"/>
      <c r="G1" s="3" t="s">
        <v>1</v>
      </c>
    </row>
    <row r="2" spans="1:7" x14ac:dyDescent="0.2">
      <c r="C2" s="19" t="s">
        <v>28</v>
      </c>
      <c r="D2" s="20"/>
      <c r="E2" s="20"/>
      <c r="F2" s="21"/>
      <c r="G2" s="3" t="s">
        <v>3</v>
      </c>
    </row>
    <row r="3" spans="1:7" x14ac:dyDescent="0.2">
      <c r="C3" s="19" t="s">
        <v>29</v>
      </c>
      <c r="D3" s="20"/>
      <c r="E3" s="20"/>
      <c r="F3" s="21"/>
      <c r="G3" s="3" t="s">
        <v>30</v>
      </c>
    </row>
    <row r="4" spans="1:7" x14ac:dyDescent="0.2">
      <c r="C4" s="19" t="s">
        <v>4</v>
      </c>
      <c r="D4" s="20"/>
      <c r="E4" s="20"/>
      <c r="F4" s="21"/>
    </row>
    <row r="5" spans="1:7" x14ac:dyDescent="0.2">
      <c r="D5" s="10"/>
    </row>
    <row r="6" spans="1:7" ht="38.25" x14ac:dyDescent="0.2">
      <c r="A6" s="6" t="s">
        <v>31</v>
      </c>
      <c r="C6" s="2" t="s">
        <v>17</v>
      </c>
      <c r="D6" s="10"/>
      <c r="E6" s="6"/>
      <c r="F6" s="6"/>
      <c r="G6" s="6" t="s">
        <v>32</v>
      </c>
    </row>
    <row r="7" spans="1:7" x14ac:dyDescent="0.2">
      <c r="A7" s="22">
        <v>-1</v>
      </c>
      <c r="C7" s="13">
        <f>+A7-1</f>
        <v>-2</v>
      </c>
      <c r="D7" s="10"/>
      <c r="E7" s="13"/>
      <c r="F7" s="13"/>
      <c r="G7" s="13">
        <f>+C7-1</f>
        <v>-3</v>
      </c>
    </row>
    <row r="8" spans="1:7" x14ac:dyDescent="0.2">
      <c r="A8" s="13"/>
    </row>
    <row r="9" spans="1:7" x14ac:dyDescent="0.2">
      <c r="A9" s="13">
        <v>1</v>
      </c>
      <c r="C9" s="1" t="s">
        <v>33</v>
      </c>
      <c r="E9" s="8"/>
      <c r="F9" s="8"/>
      <c r="G9" s="9">
        <v>1</v>
      </c>
    </row>
    <row r="10" spans="1:7" x14ac:dyDescent="0.2">
      <c r="A10" s="13"/>
      <c r="E10" s="8"/>
      <c r="F10" s="8"/>
      <c r="G10" s="9"/>
    </row>
    <row r="11" spans="1:7" x14ac:dyDescent="0.2">
      <c r="A11" s="13">
        <f>+A9+1</f>
        <v>2</v>
      </c>
      <c r="C11" s="1" t="s">
        <v>34</v>
      </c>
      <c r="E11" s="8"/>
      <c r="F11" s="8"/>
      <c r="G11" s="23">
        <f>+'[3]2 P3'!G19</f>
        <v>4.1000000000000003E-3</v>
      </c>
    </row>
    <row r="12" spans="1:7" x14ac:dyDescent="0.2">
      <c r="A12" s="13">
        <f>+A11+1</f>
        <v>3</v>
      </c>
      <c r="C12" s="1" t="s">
        <v>35</v>
      </c>
      <c r="E12" s="36"/>
      <c r="F12" s="36"/>
      <c r="G12" s="37">
        <v>1.9559999999999998E-3</v>
      </c>
    </row>
    <row r="13" spans="1:7" x14ac:dyDescent="0.2">
      <c r="A13" s="13"/>
      <c r="E13" s="36"/>
      <c r="F13" s="36"/>
      <c r="G13" s="38" t="s">
        <v>36</v>
      </c>
    </row>
    <row r="14" spans="1:7" x14ac:dyDescent="0.2">
      <c r="A14" s="13">
        <f>+A12+1</f>
        <v>4</v>
      </c>
      <c r="C14" s="1" t="s">
        <v>37</v>
      </c>
      <c r="E14" s="36"/>
      <c r="F14" s="36"/>
      <c r="G14" s="37">
        <f>+G9-G11-G12</f>
        <v>0.99394400000000005</v>
      </c>
    </row>
    <row r="15" spans="1:7" x14ac:dyDescent="0.2">
      <c r="A15" s="13"/>
      <c r="E15" s="39"/>
      <c r="F15" s="39"/>
      <c r="G15" s="38"/>
    </row>
    <row r="16" spans="1:7" x14ac:dyDescent="0.2">
      <c r="A16" s="13">
        <f>+A14+1</f>
        <v>5</v>
      </c>
      <c r="C16" s="1" t="s">
        <v>38</v>
      </c>
      <c r="E16" s="37">
        <f>+G53</f>
        <v>5.8545E-2</v>
      </c>
      <c r="F16" s="37"/>
      <c r="G16" s="37">
        <f>ROUND(G14*E16,6)</f>
        <v>5.8189999999999999E-2</v>
      </c>
    </row>
    <row r="17" spans="1:7" x14ac:dyDescent="0.2">
      <c r="A17" s="13"/>
      <c r="E17" s="39"/>
      <c r="F17" s="39"/>
      <c r="G17" s="38" t="s">
        <v>36</v>
      </c>
    </row>
    <row r="18" spans="1:7" x14ac:dyDescent="0.2">
      <c r="A18" s="13"/>
      <c r="E18" s="39"/>
      <c r="F18" s="39"/>
      <c r="G18" s="38"/>
    </row>
    <row r="19" spans="1:7" x14ac:dyDescent="0.2">
      <c r="A19" s="13">
        <f>+A16+1</f>
        <v>6</v>
      </c>
      <c r="C19" s="1" t="s">
        <v>39</v>
      </c>
      <c r="E19" s="36"/>
      <c r="F19" s="36"/>
      <c r="G19" s="37">
        <f>+G14-G16</f>
        <v>0.93575400000000009</v>
      </c>
    </row>
    <row r="20" spans="1:7" x14ac:dyDescent="0.2">
      <c r="A20" s="13"/>
      <c r="E20" s="39"/>
      <c r="F20" s="39"/>
      <c r="G20" s="38"/>
    </row>
    <row r="21" spans="1:7" x14ac:dyDescent="0.2">
      <c r="A21" s="13">
        <f>+A19+1</f>
        <v>7</v>
      </c>
      <c r="C21" s="1" t="s">
        <v>40</v>
      </c>
      <c r="E21" s="40">
        <v>0.21</v>
      </c>
      <c r="F21" s="40"/>
      <c r="G21" s="37">
        <f>ROUND(G19*E21,6)</f>
        <v>0.19650799999999999</v>
      </c>
    </row>
    <row r="22" spans="1:7" x14ac:dyDescent="0.2">
      <c r="A22" s="13"/>
      <c r="E22" s="36"/>
      <c r="F22" s="36"/>
      <c r="G22" s="40"/>
    </row>
    <row r="23" spans="1:7" x14ac:dyDescent="0.2">
      <c r="A23" s="13">
        <f>+A21+1</f>
        <v>8</v>
      </c>
      <c r="C23" s="1" t="s">
        <v>41</v>
      </c>
      <c r="E23" s="36"/>
      <c r="F23" s="36"/>
      <c r="G23" s="37">
        <f>+G19-G21</f>
        <v>0.73924600000000007</v>
      </c>
    </row>
    <row r="24" spans="1:7" x14ac:dyDescent="0.2">
      <c r="A24" s="13"/>
      <c r="E24" s="36"/>
      <c r="F24" s="36"/>
      <c r="G24" s="38" t="s">
        <v>36</v>
      </c>
    </row>
    <row r="25" spans="1:7" x14ac:dyDescent="0.2">
      <c r="A25" s="13">
        <f>+A23+1</f>
        <v>9</v>
      </c>
      <c r="C25" s="1" t="s">
        <v>42</v>
      </c>
      <c r="E25" s="36"/>
      <c r="F25" s="36"/>
      <c r="G25" s="41">
        <f>ROUND(1/G23,8)</f>
        <v>1.35272967</v>
      </c>
    </row>
    <row r="26" spans="1:7" x14ac:dyDescent="0.2">
      <c r="A26" s="13"/>
      <c r="E26" s="36"/>
      <c r="F26" s="36"/>
      <c r="G26" s="38" t="s">
        <v>43</v>
      </c>
    </row>
    <row r="27" spans="1:7" x14ac:dyDescent="0.2">
      <c r="A27" s="13"/>
      <c r="E27" s="36"/>
      <c r="F27" s="36"/>
      <c r="G27" s="42"/>
    </row>
    <row r="28" spans="1:7" x14ac:dyDescent="0.2">
      <c r="A28" s="13"/>
      <c r="E28" s="36"/>
      <c r="F28" s="36"/>
      <c r="G28" s="42"/>
    </row>
    <row r="29" spans="1:7" x14ac:dyDescent="0.2">
      <c r="A29" s="13"/>
      <c r="C29" s="1" t="s">
        <v>44</v>
      </c>
      <c r="E29" s="36"/>
      <c r="F29" s="36"/>
      <c r="G29" s="42"/>
    </row>
    <row r="30" spans="1:7" x14ac:dyDescent="0.2">
      <c r="A30" s="13"/>
      <c r="E30" s="36"/>
      <c r="F30" s="36"/>
      <c r="G30" s="42"/>
    </row>
    <row r="31" spans="1:7" x14ac:dyDescent="0.2">
      <c r="A31" s="13"/>
      <c r="C31" s="1" t="s">
        <v>45</v>
      </c>
      <c r="E31" s="36"/>
      <c r="F31" s="36"/>
      <c r="G31" s="42"/>
    </row>
    <row r="32" spans="1:7" x14ac:dyDescent="0.2">
      <c r="A32" s="13"/>
      <c r="E32" s="42"/>
      <c r="F32" s="42"/>
      <c r="G32" s="42"/>
    </row>
    <row r="33" spans="1:7" x14ac:dyDescent="0.2">
      <c r="A33" s="13"/>
      <c r="C33" s="1" t="s">
        <v>46</v>
      </c>
      <c r="E33" s="40">
        <v>9.5000000000000001E-2</v>
      </c>
      <c r="F33" s="42"/>
      <c r="G33" s="42"/>
    </row>
    <row r="34" spans="1:7" x14ac:dyDescent="0.2">
      <c r="A34" s="13"/>
      <c r="C34" s="1" t="s">
        <v>47</v>
      </c>
      <c r="E34" s="37">
        <v>9.3480000000000004E-3</v>
      </c>
      <c r="F34" s="42"/>
      <c r="G34" s="42"/>
    </row>
    <row r="35" spans="1:7" x14ac:dyDescent="0.2">
      <c r="A35" s="13"/>
      <c r="E35" s="39" t="s">
        <v>48</v>
      </c>
      <c r="F35" s="42"/>
      <c r="G35" s="42"/>
    </row>
    <row r="36" spans="1:7" s="25" customFormat="1" x14ac:dyDescent="0.2">
      <c r="A36" s="24"/>
      <c r="C36" s="25" t="s">
        <v>49</v>
      </c>
      <c r="E36" s="43"/>
      <c r="F36" s="43"/>
      <c r="G36" s="26">
        <f>ROUND(E33*E34,6)</f>
        <v>8.8800000000000001E-4</v>
      </c>
    </row>
    <row r="37" spans="1:7" x14ac:dyDescent="0.2">
      <c r="A37" s="13"/>
      <c r="E37" s="40"/>
      <c r="F37" s="42"/>
      <c r="G37" s="42"/>
    </row>
    <row r="38" spans="1:7" x14ac:dyDescent="0.2">
      <c r="A38" s="13"/>
      <c r="C38" s="1" t="s">
        <v>50</v>
      </c>
      <c r="E38" s="40">
        <v>0.05</v>
      </c>
      <c r="F38" s="42"/>
      <c r="G38" s="42"/>
    </row>
    <row r="39" spans="1:7" x14ac:dyDescent="0.2">
      <c r="A39" s="13"/>
      <c r="C39" s="1" t="s">
        <v>47</v>
      </c>
      <c r="E39" s="37">
        <v>0.87921800000000006</v>
      </c>
      <c r="F39" s="42"/>
      <c r="G39" s="42"/>
    </row>
    <row r="40" spans="1:7" x14ac:dyDescent="0.2">
      <c r="A40" s="13"/>
      <c r="E40" s="39" t="s">
        <v>48</v>
      </c>
      <c r="F40" s="42"/>
      <c r="G40" s="42"/>
    </row>
    <row r="41" spans="1:7" s="25" customFormat="1" ht="25.9" customHeight="1" x14ac:dyDescent="0.2">
      <c r="A41" s="24"/>
      <c r="C41" s="25" t="s">
        <v>51</v>
      </c>
      <c r="E41" s="43"/>
      <c r="F41" s="43"/>
      <c r="G41" s="26">
        <f>ROUND(E38*E39,6)</f>
        <v>4.3961E-2</v>
      </c>
    </row>
    <row r="42" spans="1:7" x14ac:dyDescent="0.2">
      <c r="A42" s="13"/>
      <c r="E42" s="42"/>
      <c r="F42" s="42"/>
      <c r="G42" s="42"/>
    </row>
    <row r="43" spans="1:7" x14ac:dyDescent="0.2">
      <c r="A43" s="13"/>
      <c r="C43" s="1" t="s">
        <v>52</v>
      </c>
      <c r="E43" s="40">
        <v>0.06</v>
      </c>
      <c r="F43" s="40"/>
      <c r="G43" s="40"/>
    </row>
    <row r="44" spans="1:7" x14ac:dyDescent="0.2">
      <c r="A44" s="13"/>
      <c r="C44" s="1" t="s">
        <v>47</v>
      </c>
      <c r="E44" s="37">
        <v>3.2299999999999999E-4</v>
      </c>
      <c r="F44" s="40"/>
      <c r="G44" s="40"/>
    </row>
    <row r="45" spans="1:7" x14ac:dyDescent="0.2">
      <c r="A45" s="13"/>
      <c r="E45" s="39" t="s">
        <v>48</v>
      </c>
      <c r="F45" s="39"/>
      <c r="G45" s="40"/>
    </row>
    <row r="46" spans="1:7" s="25" customFormat="1" x14ac:dyDescent="0.2">
      <c r="A46" s="24"/>
      <c r="C46" s="25" t="s">
        <v>53</v>
      </c>
      <c r="E46" s="43"/>
      <c r="F46" s="43"/>
      <c r="G46" s="26">
        <f>ROUND(E43*E44,6)</f>
        <v>1.9000000000000001E-5</v>
      </c>
    </row>
    <row r="47" spans="1:7" x14ac:dyDescent="0.2">
      <c r="A47" s="13"/>
      <c r="E47" s="40"/>
      <c r="F47" s="40"/>
      <c r="G47" s="37"/>
    </row>
    <row r="48" spans="1:7" x14ac:dyDescent="0.2">
      <c r="A48" s="13"/>
      <c r="C48" s="1" t="s">
        <v>54</v>
      </c>
      <c r="E48" s="40">
        <v>6.5000000000000002E-2</v>
      </c>
      <c r="F48" s="40"/>
      <c r="G48" s="37"/>
    </row>
    <row r="49" spans="1:7" x14ac:dyDescent="0.2">
      <c r="A49" s="13"/>
      <c r="C49" s="1" t="s">
        <v>47</v>
      </c>
      <c r="E49" s="37">
        <v>0.21041399999999999</v>
      </c>
      <c r="F49" s="37"/>
      <c r="G49" s="37"/>
    </row>
    <row r="50" spans="1:7" x14ac:dyDescent="0.2">
      <c r="A50" s="13"/>
      <c r="E50" s="39" t="s">
        <v>48</v>
      </c>
      <c r="F50" s="39"/>
      <c r="G50" s="37"/>
    </row>
    <row r="51" spans="1:7" s="25" customFormat="1" x14ac:dyDescent="0.2">
      <c r="A51" s="24"/>
      <c r="C51" s="25" t="s">
        <v>55</v>
      </c>
      <c r="E51" s="43"/>
      <c r="F51" s="43"/>
      <c r="G51" s="26">
        <f>ROUND(E48*E49,6)</f>
        <v>1.3677E-2</v>
      </c>
    </row>
    <row r="52" spans="1:7" x14ac:dyDescent="0.2">
      <c r="E52" s="40"/>
      <c r="F52" s="40"/>
      <c r="G52" s="44" t="s">
        <v>48</v>
      </c>
    </row>
    <row r="53" spans="1:7" x14ac:dyDescent="0.2">
      <c r="A53" s="27"/>
      <c r="C53" s="1" t="s">
        <v>56</v>
      </c>
      <c r="E53" s="40"/>
      <c r="F53" s="40"/>
      <c r="G53" s="37">
        <f>SUM(G36:G51)</f>
        <v>5.8545E-2</v>
      </c>
    </row>
    <row r="54" spans="1:7" x14ac:dyDescent="0.2">
      <c r="A54" s="27"/>
      <c r="E54" s="40"/>
      <c r="F54" s="40"/>
      <c r="G54" s="39" t="s">
        <v>57</v>
      </c>
    </row>
    <row r="55" spans="1:7" x14ac:dyDescent="0.2">
      <c r="A55" s="27"/>
      <c r="E55" s="40"/>
      <c r="F55" s="40"/>
      <c r="G55" s="40"/>
    </row>
    <row r="56" spans="1:7" x14ac:dyDescent="0.2">
      <c r="A56" s="27"/>
      <c r="E56" s="9"/>
      <c r="F56" s="9"/>
      <c r="G56" s="9"/>
    </row>
    <row r="57" spans="1:7" x14ac:dyDescent="0.2">
      <c r="E57" s="9"/>
      <c r="F57" s="9"/>
      <c r="G57" s="9"/>
    </row>
    <row r="58" spans="1:7" x14ac:dyDescent="0.2">
      <c r="E58" s="9"/>
      <c r="F58" s="9"/>
      <c r="G58" s="9"/>
    </row>
    <row r="59" spans="1:7" x14ac:dyDescent="0.2">
      <c r="E59" s="9"/>
      <c r="F59" s="9"/>
      <c r="G59" s="9"/>
    </row>
    <row r="60" spans="1:7" x14ac:dyDescent="0.2">
      <c r="E60" s="9"/>
      <c r="F60" s="9"/>
      <c r="G60" s="9"/>
    </row>
    <row r="61" spans="1:7" x14ac:dyDescent="0.2">
      <c r="E61" s="9"/>
      <c r="F61" s="9"/>
      <c r="G61" s="9"/>
    </row>
    <row r="62" spans="1:7" x14ac:dyDescent="0.2">
      <c r="E62" s="9"/>
      <c r="F62" s="9"/>
      <c r="G62" s="9"/>
    </row>
    <row r="63" spans="1:7" x14ac:dyDescent="0.2">
      <c r="E63" s="9"/>
      <c r="F63" s="9"/>
      <c r="G63" s="9"/>
    </row>
    <row r="64" spans="1:7" x14ac:dyDescent="0.2">
      <c r="E64" s="9"/>
      <c r="F64" s="9"/>
      <c r="G64" s="9"/>
    </row>
    <row r="65" spans="5:7" x14ac:dyDescent="0.2">
      <c r="E65" s="9"/>
      <c r="F65" s="9"/>
      <c r="G65" s="9"/>
    </row>
    <row r="66" spans="5:7" x14ac:dyDescent="0.2">
      <c r="E66" s="9"/>
      <c r="F66" s="9"/>
      <c r="G66" s="9"/>
    </row>
    <row r="67" spans="5:7" x14ac:dyDescent="0.2">
      <c r="E67" s="9"/>
      <c r="F67" s="9"/>
      <c r="G67" s="9"/>
    </row>
  </sheetData>
  <mergeCells count="4">
    <mergeCell ref="C1:E1"/>
    <mergeCell ref="C2:E2"/>
    <mergeCell ref="C3:E3"/>
    <mergeCell ref="C4:E4"/>
  </mergeCells>
  <printOptions horizontalCentered="1"/>
  <pageMargins left="0" right="0" top="1" bottom="0.5" header="0" footer="0"/>
  <pageSetup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A9DF2-FBD0-4F08-9692-CF61189ABC4C}">
  <dimension ref="A1:U2"/>
  <sheetViews>
    <sheetView zoomScaleNormal="100" workbookViewId="0">
      <selection activeCell="T39" sqref="T39"/>
    </sheetView>
  </sheetViews>
  <sheetFormatPr defaultRowHeight="12.75" x14ac:dyDescent="0.2"/>
  <sheetData>
    <row r="1" spans="1:21" x14ac:dyDescent="0.2">
      <c r="A1" s="45" t="s">
        <v>64</v>
      </c>
      <c r="J1" s="45" t="s">
        <v>65</v>
      </c>
      <c r="U1" s="45" t="s">
        <v>66</v>
      </c>
    </row>
    <row r="2" spans="1:21" x14ac:dyDescent="0.2">
      <c r="A2" s="46" t="s">
        <v>68</v>
      </c>
      <c r="J2" s="46" t="s">
        <v>68</v>
      </c>
      <c r="U2" s="46" t="s">
        <v>67</v>
      </c>
    </row>
  </sheetData>
  <hyperlinks>
    <hyperlink ref="U2" r:id="rId1" xr:uid="{18E115EE-829E-4624-91AB-4C925539E7FF}"/>
    <hyperlink ref="A2" r:id="rId2" xr:uid="{0C4E25E2-5738-4DF8-8130-3EB2ED41682E}"/>
    <hyperlink ref="J2" r:id="rId3" xr:uid="{69369170-F2EB-4EE4-81D9-6A34FD5F35FB}"/>
  </hyperlinks>
  <pageMargins left="0.7" right="0.7" top="0.75" bottom="0.75" header="0.3" footer="0.3"/>
  <colBreaks count="2" manualBreakCount="2">
    <brk id="9" max="1048575" man="1"/>
    <brk id="20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 P1</vt:lpstr>
      <vt:lpstr>2 P2</vt:lpstr>
      <vt:lpstr>Final Order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s213167</dc:creator>
  <cp:lastModifiedBy>s213167</cp:lastModifiedBy>
  <cp:lastPrinted>2022-09-27T12:15:36Z</cp:lastPrinted>
  <dcterms:created xsi:type="dcterms:W3CDTF">2022-09-27T11:06:37Z</dcterms:created>
  <dcterms:modified xsi:type="dcterms:W3CDTF">2022-09-27T13:12:23Z</dcterms:modified>
</cp:coreProperties>
</file>