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12_2022-00283 Rockport Deferral\06a_All Filed Discovery\01_Staff Set\1st Set of DR\"/>
    </mc:Choice>
  </mc:AlternateContent>
  <xr:revisionPtr revIDLastSave="0" documentId="8_{A1C52A88-715B-4E2D-98D7-3CF0C7060A74}" xr6:coauthVersionLast="47" xr6:coauthVersionMax="47" xr10:uidLastSave="{00000000-0000-0000-0000-000000000000}"/>
  <bookViews>
    <workbookView xWindow="-120" yWindow="-120" windowWidth="38640" windowHeight="21240" xr2:uid="{94606EDE-0729-4E7A-A147-E885040F2227}"/>
  </bookViews>
  <sheets>
    <sheet name="2 P1" sheetId="4" r:id="rId1"/>
    <sheet name="2 P2" sheetId="2" r:id="rId2"/>
    <sheet name="Final Order" sheetId="3" r:id="rId3"/>
  </sheets>
  <externalReferences>
    <externalReference r:id="rId4"/>
    <externalReference r:id="rId5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search_directory_name">"R:\fcm90prd\nvision\rpts\Fin_Reports\"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4" l="1"/>
  <c r="O18" i="4" s="1"/>
  <c r="M12" i="4"/>
  <c r="M14" i="4" s="1"/>
  <c r="G14" i="4"/>
  <c r="G12" i="4"/>
  <c r="E20" i="4"/>
  <c r="M16" i="4" l="1"/>
  <c r="O16" i="4" s="1"/>
  <c r="O14" i="4"/>
  <c r="O12" i="4"/>
  <c r="K16" i="4"/>
  <c r="G18" i="4"/>
  <c r="K18" i="4" s="1"/>
  <c r="K14" i="4"/>
  <c r="O20" i="4" l="1"/>
  <c r="G20" i="4"/>
  <c r="K12" i="4"/>
  <c r="K20" i="4" s="1"/>
  <c r="E16" i="2" l="1"/>
  <c r="G16" i="2" s="1"/>
  <c r="G51" i="2"/>
  <c r="G46" i="2"/>
  <c r="G41" i="2"/>
  <c r="G36" i="2"/>
  <c r="G53" i="2" s="1"/>
  <c r="G14" i="2"/>
  <c r="A11" i="2"/>
  <c r="A12" i="2" s="1"/>
  <c r="A14" i="2" s="1"/>
  <c r="A16" i="2" s="1"/>
  <c r="A19" i="2" s="1"/>
  <c r="A21" i="2" s="1"/>
  <c r="A23" i="2" s="1"/>
  <c r="A25" i="2" s="1"/>
  <c r="C7" i="2"/>
  <c r="G7" i="2" s="1"/>
  <c r="G19" i="2" l="1"/>
  <c r="G21" i="2" l="1"/>
  <c r="G23" i="2" s="1"/>
  <c r="G25" i="2" s="1"/>
</calcChain>
</file>

<file path=xl/sharedStrings.xml><?xml version="1.0" encoding="utf-8"?>
<sst xmlns="http://schemas.openxmlformats.org/spreadsheetml/2006/main" count="102" uniqueCount="70">
  <si>
    <t>KENTUCKY POWER COMPANY</t>
  </si>
  <si>
    <t>SECTION V</t>
  </si>
  <si>
    <t>COST OF CAPITAL</t>
  </si>
  <si>
    <t>WORKPAPER S-2</t>
  </si>
  <si>
    <t>TEST YEAR ENDED FEBRUARY 28, 2017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</si>
  <si>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</si>
  <si>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</si>
  <si>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</si>
  <si>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</si>
  <si>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</si>
  <si>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</si>
  <si>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</si>
  <si>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</si>
  <si>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</si>
  <si>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</si>
  <si>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</si>
  <si>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</si>
  <si>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</si>
  <si>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Total</t>
  </si>
  <si>
    <t>Rate</t>
  </si>
  <si>
    <t>Percent</t>
  </si>
  <si>
    <t>(6) = (4) X (5)</t>
  </si>
  <si>
    <t>Long Term Debt</t>
  </si>
  <si>
    <t>Short Term Debt</t>
  </si>
  <si>
    <t>Common Equity</t>
  </si>
  <si>
    <t>-------------------</t>
  </si>
  <si>
    <t>==========</t>
  </si>
  <si>
    <t>1/</t>
  </si>
  <si>
    <t>COMPUTATION OF THE GROSS REVENUE</t>
  </si>
  <si>
    <t>CONVERSION FACTOR</t>
  </si>
  <si>
    <t>PAGE 2 OF 3</t>
  </si>
  <si>
    <t>TEST YEAR ENDED FEBRUARY 28,2017</t>
  </si>
  <si>
    <t>Line       No.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</si>
  <si>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</si>
  <si>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</si>
  <si>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</si>
  <si>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</si>
  <si>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</si>
  <si>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</si>
  <si>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5.8742%)   2/</t>
  </si>
  <si>
    <t>Income Before Federal Income Taxes</t>
  </si>
  <si>
    <t>Operating Income Percentage</t>
  </si>
  <si>
    <t>Gross Revenue Conversion Factor (100% / L8)</t>
  </si>
  <si>
    <t>===========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</si>
  <si>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</si>
  <si>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</si>
  <si>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</si>
  <si>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</si>
  <si>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</si>
  <si>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</si>
  <si>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</si>
  <si>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</si>
  <si>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</si>
  <si>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</si>
  <si>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</si>
  <si>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</si>
  <si>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</si>
  <si>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=========</t>
  </si>
  <si>
    <t>Less: Federal income Taxes (L6 X 21.00%)</t>
  </si>
  <si>
    <t>*20180118_PSC_ORDER.pdf (ky.gov)</t>
  </si>
  <si>
    <t>AS AUTHORIZED BY THE KENTUCKY PUBLIC SERVICE COMMISSION</t>
  </si>
  <si>
    <t xml:space="preserve">Capital </t>
  </si>
  <si>
    <t>Accounts Receivable Financing</t>
  </si>
  <si>
    <t>(Pre-Tax)</t>
  </si>
  <si>
    <t>Gross Up</t>
  </si>
  <si>
    <t>(7)</t>
  </si>
  <si>
    <t>(8) = (6) X (7)</t>
  </si>
  <si>
    <t>(Net of Tax)</t>
  </si>
  <si>
    <t>Per Final Order dated January 18, 2018 in Case No. 2017-00179, Pages 23-24, 30 and Appendix F</t>
  </si>
  <si>
    <t>Final Order dated January 18, 2018 in Case No. 2017-00179, Pages 23-24, 30 and Appendix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</si>
</sst>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_);\(0\)"/>
    <numFmt numFmtId="165" formatCode="#,##0.000_);\(#,##0.000\)"/>
    <numFmt numFmtId="166" formatCode="0.0000%"/>
    <numFmt numFmtId="167" formatCode="0.000000%"/>
    <numFmt numFmtId="168" formatCode="_(* #,##0.000000_);_(* \(#,##0.000000\);_(* &quot;-&quot;??_);_(@_)"/>
    <numFmt numFmtId="169" formatCode="_(* #,##0.00000000_);_(* \(#,##0.00000000\);_(* &quot;-&quot;??_);_(@_)"/>
    <numFmt numFmtId="170" formatCode="#,##0.00000000_);\(#,##0.00000000\)"/>
  </numFmts>
  <fonts count="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5" fontId="1" fillId="0" borderId="0" xfId="0" applyNumberFormat="1" applyFont="1"/>
    <xf numFmtId="10" fontId="1" fillId="0" borderId="0" xfId="0" applyNumberFormat="1" applyFont="1"/>
    <xf numFmtId="1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0" fontId="3" fillId="0" borderId="0" xfId="0" applyNumberFormat="1" applyFont="1"/>
    <xf numFmtId="43" fontId="1" fillId="0" borderId="0" xfId="1" applyFont="1" applyFill="1" applyAlignment="1">
      <alignment horizontal="center"/>
    </xf>
    <xf numFmtId="7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/>
    <xf numFmtId="37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right"/>
    </xf>
    <xf numFmtId="166" fontId="1" fillId="0" borderId="0" xfId="0" applyNumberFormat="1" applyFont="1"/>
    <xf numFmtId="167" fontId="1" fillId="0" borderId="0" xfId="2" applyNumberFormat="1" applyFont="1" applyFill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8" fontId="3" fillId="0" borderId="0" xfId="1" applyNumberFormat="1" applyFont="1"/>
    <xf numFmtId="0" fontId="4" fillId="0" borderId="0" xfId="3"/>
    <xf numFmtId="10" fontId="1" fillId="0" borderId="0" xfId="0" applyNumberFormat="1" applyFont="1" applyFill="1" applyAlignment="1">
      <alignment horizontal="center"/>
    </xf>
    <xf numFmtId="169" fontId="1" fillId="0" borderId="0" xfId="1" applyNumberFormat="1" applyFont="1"/>
    <xf numFmtId="10" fontId="1" fillId="0" borderId="0" xfId="2" applyNumberFormat="1" applyFont="1"/>
    <xf numFmtId="169" fontId="1" fillId="0" borderId="0" xfId="0" applyNumberFormat="1" applyFont="1"/>
    <xf numFmtId="170" fontId="1" fillId="0" borderId="0" xfId="0" applyNumberFormat="1" applyFont="1"/>
    <xf numFmtId="5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10" fontId="1" fillId="0" borderId="0" xfId="0" applyNumberFormat="1" applyFont="1" applyFill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</xdr:colOff>
      <xdr:row>2</xdr:row>
      <xdr:rowOff>38100</xdr:rowOff>
    </xdr:from>
    <xdr:to>
      <xdr:col>30</xdr:col>
      <xdr:colOff>58001</xdr:colOff>
      <xdr:row>36</xdr:row>
      <xdr:rowOff>124605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32938-5362-49A1-AB13-56C522188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9150" y="361950"/>
          <a:ext cx="6096851" cy="559195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9</xdr:col>
      <xdr:colOff>324654</xdr:colOff>
      <xdr:row>47</xdr:row>
      <xdr:rowOff>20058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D37623-55FD-4A06-B0F5-E941F8ECC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09575"/>
          <a:ext cx="5763429" cy="7220958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</xdr:row>
      <xdr:rowOff>38100</xdr:rowOff>
    </xdr:from>
    <xdr:to>
      <xdr:col>19</xdr:col>
      <xdr:colOff>362761</xdr:colOff>
      <xdr:row>51</xdr:row>
      <xdr:rowOff>96365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B59C7F-A05C-4B69-9169-6A2A5E593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34100" y="361950"/>
          <a:ext cx="5811061" cy="7992590"/>
        </a:xfrm>
        <a:prstGeom prst="rect">
          <a:avLst/>
        </a:prstGeom>
      </xdr:spPr>
    </xdr:pic>
    <xdr:clientData/>
  </xdr:twoCellAnchor>
  <xdr:twoCellAnchor editAs="oneCell">
    <xdr:from>
      <xdr:col>20</xdr:col>
      <xdr:colOff>79375</xdr:colOff>
      <xdr:row>37</xdr:row>
      <xdr:rowOff>127000</xdr:rowOff>
    </xdr:from>
    <xdr:to>
      <xdr:col>32</xdr:col>
      <xdr:colOff>375712</xdr:colOff>
      <xdr:row>71</xdr:row>
      <xdr:rowOff>156347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9317BE-B676-4A97-918C-5EAA8D3B9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44375" y="6000750"/>
          <a:ext cx="7535337" cy="5426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sc.ky.gov/pscscf/2017%20Cases/2017-00179/20180118_PSC_OR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7248-1C66-4FF7-93BD-F4602C39F4BF}">
  <sheetPr>
    <pageSetUpPr fitToPage="1"/>
  </sheetPr>
  <dimension ref="A1:S34"/>
  <sheetViews>
    <sheetView tabSelected="1" zoomScale="115" zoomScaleNormal="115" workbookViewId="0">
      <selection activeCell="K18" sqref="K18"/>
    </sheetView>
  </sheetViews>
  <sheetFormatPr defaultColWidth="9.140625" defaultRowHeight="12.75" x14ac:dyDescent="0.2"/>
  <cols>
    <col min="1" max="1" width="4.7109375" style="1" customWidth="1"/>
    <col min="2" max="2" width="3.140625" style="2" customWidth="1"/>
    <col min="3" max="3" width="29.7109375" style="1" bestFit="1" customWidth="1"/>
    <col min="4" max="4" width="2.7109375" style="1" customWidth="1"/>
    <col min="5" max="5" width="15.5703125" style="1" bestFit="1" customWidth="1"/>
    <col min="6" max="6" width="2.7109375" style="1" customWidth="1"/>
    <col min="7" max="7" width="13.7109375" style="1" bestFit="1" customWidth="1"/>
    <col min="8" max="8" width="2.7109375" style="1" customWidth="1"/>
    <col min="9" max="9" width="13.85546875" style="2" bestFit="1" customWidth="1"/>
    <col min="10" max="10" width="4.140625" style="2" customWidth="1"/>
    <col min="11" max="11" width="13.7109375" style="1" bestFit="1" customWidth="1"/>
    <col min="12" max="12" width="2.7109375" style="1" customWidth="1"/>
    <col min="13" max="13" width="11.7109375" style="1" bestFit="1" customWidth="1"/>
    <col min="14" max="14" width="2.7109375" style="1" customWidth="1"/>
    <col min="15" max="15" width="12.7109375" style="1" bestFit="1" customWidth="1"/>
    <col min="16" max="16" width="2.7109375" style="1" customWidth="1"/>
    <col min="17" max="17" width="13.7109375" style="1" bestFit="1" customWidth="1"/>
    <col min="18" max="18" width="2.7109375" style="1" customWidth="1"/>
    <col min="19" max="19" width="19" style="1" bestFit="1" customWidth="1"/>
    <col min="20" max="16384" width="9.140625" style="1"/>
  </cols>
  <sheetData>
    <row r="1" spans="1:19" x14ac:dyDescent="0.2">
      <c r="F1" s="2" t="s">
        <v>0</v>
      </c>
      <c r="K1" s="3" t="s">
        <v>1</v>
      </c>
    </row>
    <row r="2" spans="1:19" x14ac:dyDescent="0.2">
      <c r="F2" s="2" t="s">
        <v>2</v>
      </c>
      <c r="K2" s="3" t="s">
        <v>3</v>
      </c>
    </row>
    <row r="3" spans="1:19" x14ac:dyDescent="0.2">
      <c r="F3" s="2" t="s">
        <v>4</v>
      </c>
      <c r="K3" s="3" t="s">
        <v>5</v>
      </c>
    </row>
    <row r="4" spans="1:19" x14ac:dyDescent="0.2">
      <c r="F4" s="2" t="s">
        <v>60</v>
      </c>
      <c r="K4" s="3"/>
    </row>
    <row r="5" spans="1:19" x14ac:dyDescent="0.2">
      <c r="K5" s="2" t="s">
        <v>67</v>
      </c>
      <c r="O5" s="2" t="s">
        <v>63</v>
      </c>
    </row>
    <row r="6" spans="1:19" x14ac:dyDescent="0.2">
      <c r="E6" s="2" t="s">
        <v>6</v>
      </c>
      <c r="I6" s="2" t="s">
        <v>7</v>
      </c>
      <c r="K6" s="2" t="s">
        <v>8</v>
      </c>
      <c r="M6" s="2"/>
      <c r="O6" s="2" t="s">
        <v>8</v>
      </c>
    </row>
    <row r="7" spans="1:19" x14ac:dyDescent="0.2">
      <c r="A7" s="2"/>
      <c r="C7" s="2"/>
      <c r="D7" s="2"/>
      <c r="E7" s="2" t="s">
        <v>9</v>
      </c>
      <c r="F7" s="2"/>
      <c r="G7" s="2" t="s">
        <v>10</v>
      </c>
      <c r="H7" s="2"/>
      <c r="I7" s="2" t="s">
        <v>11</v>
      </c>
      <c r="K7" s="2" t="s">
        <v>12</v>
      </c>
      <c r="L7" s="2"/>
      <c r="M7" s="2"/>
      <c r="N7" s="2"/>
      <c r="O7" s="2" t="s">
        <v>12</v>
      </c>
      <c r="P7" s="2"/>
      <c r="Q7" s="2"/>
      <c r="R7" s="2"/>
      <c r="S7" s="2"/>
    </row>
    <row r="8" spans="1:19" x14ac:dyDescent="0.2">
      <c r="A8" s="2" t="s">
        <v>13</v>
      </c>
      <c r="C8" s="2"/>
      <c r="D8" s="2"/>
      <c r="E8" s="2" t="s">
        <v>14</v>
      </c>
      <c r="F8" s="2"/>
      <c r="G8" s="2" t="s">
        <v>15</v>
      </c>
      <c r="H8" s="2"/>
      <c r="I8" s="2" t="s">
        <v>10</v>
      </c>
      <c r="K8" s="2" t="s">
        <v>11</v>
      </c>
      <c r="L8" s="2"/>
      <c r="M8" s="2"/>
      <c r="N8" s="2"/>
      <c r="O8" s="2" t="s">
        <v>11</v>
      </c>
      <c r="P8" s="2"/>
      <c r="Q8" s="2"/>
      <c r="R8" s="2"/>
      <c r="S8" s="2"/>
    </row>
    <row r="9" spans="1:19" x14ac:dyDescent="0.2">
      <c r="A9" s="4" t="s">
        <v>16</v>
      </c>
      <c r="B9" s="4"/>
      <c r="C9" s="4" t="s">
        <v>17</v>
      </c>
      <c r="D9" s="4"/>
      <c r="E9" s="4" t="s">
        <v>61</v>
      </c>
      <c r="F9" s="4"/>
      <c r="G9" s="4" t="s">
        <v>18</v>
      </c>
      <c r="H9" s="4"/>
      <c r="I9" s="4" t="s">
        <v>19</v>
      </c>
      <c r="J9" s="4"/>
      <c r="K9" s="4" t="s">
        <v>20</v>
      </c>
      <c r="L9" s="4"/>
      <c r="M9" s="4" t="s">
        <v>64</v>
      </c>
      <c r="N9" s="4"/>
      <c r="O9" s="4" t="s">
        <v>20</v>
      </c>
      <c r="P9" s="4"/>
      <c r="Q9" s="4"/>
      <c r="R9" s="4"/>
      <c r="S9" s="4"/>
    </row>
    <row r="10" spans="1:19" x14ac:dyDescent="0.2">
      <c r="A10" s="5">
        <v>-1</v>
      </c>
      <c r="B10" s="5"/>
      <c r="C10" s="5">
        <v>-2</v>
      </c>
      <c r="D10" s="5"/>
      <c r="E10" s="5">
        <v>-3</v>
      </c>
      <c r="F10" s="5"/>
      <c r="G10" s="5">
        <v>-4</v>
      </c>
      <c r="H10" s="5"/>
      <c r="I10" s="5">
        <v>-5</v>
      </c>
      <c r="J10" s="5"/>
      <c r="K10" s="6" t="s">
        <v>21</v>
      </c>
      <c r="L10" s="5"/>
      <c r="M10" s="6" t="s">
        <v>65</v>
      </c>
      <c r="N10" s="5"/>
      <c r="O10" s="6" t="s">
        <v>66</v>
      </c>
      <c r="P10" s="5"/>
      <c r="Q10" s="5"/>
      <c r="R10" s="5"/>
      <c r="S10" s="5"/>
    </row>
    <row r="11" spans="1:19" x14ac:dyDescent="0.2">
      <c r="A11" s="7"/>
      <c r="B11" s="5"/>
      <c r="C11" s="7"/>
      <c r="D11" s="7"/>
      <c r="E11" s="7"/>
      <c r="F11" s="7"/>
      <c r="G11" s="7"/>
      <c r="H11" s="7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2">
        <v>1</v>
      </c>
      <c r="C12" s="1" t="s">
        <v>22</v>
      </c>
      <c r="E12" s="8">
        <v>648913758.21106756</v>
      </c>
      <c r="F12" s="8"/>
      <c r="G12" s="9">
        <f>ROUND(E12/$E$20,5)-0.01</f>
        <v>0.53449000000000002</v>
      </c>
      <c r="H12" s="8"/>
      <c r="I12" s="31">
        <v>4.36E-2</v>
      </c>
      <c r="J12" s="11"/>
      <c r="K12" s="9">
        <f>ROUND(G12*I12,4)</f>
        <v>2.3300000000000001E-2</v>
      </c>
      <c r="L12" s="8"/>
      <c r="M12" s="32">
        <f>1/'2 P2'!G14</f>
        <v>1.0054252747827275</v>
      </c>
      <c r="N12" s="13" t="s">
        <v>27</v>
      </c>
      <c r="O12" s="33">
        <f>K12*M12</f>
        <v>2.3426408902437551E-2</v>
      </c>
      <c r="P12" s="8"/>
      <c r="Q12" s="8"/>
      <c r="R12" s="8"/>
      <c r="S12" s="8"/>
    </row>
    <row r="13" spans="1:19" x14ac:dyDescent="0.2">
      <c r="A13" s="2"/>
      <c r="E13" s="8"/>
      <c r="F13" s="8"/>
      <c r="G13" s="9"/>
      <c r="H13" s="8"/>
      <c r="I13" s="12"/>
      <c r="J13" s="11"/>
      <c r="K13" s="9"/>
      <c r="L13" s="8"/>
      <c r="M13" s="34"/>
      <c r="N13" s="8"/>
      <c r="O13" s="8"/>
      <c r="P13" s="8"/>
      <c r="Q13" s="8"/>
      <c r="R13" s="8"/>
      <c r="S13" s="8"/>
    </row>
    <row r="14" spans="1:19" x14ac:dyDescent="0.2">
      <c r="A14" s="2">
        <v>2</v>
      </c>
      <c r="C14" s="1" t="s">
        <v>23</v>
      </c>
      <c r="E14" s="13">
        <v>0</v>
      </c>
      <c r="F14" s="13"/>
      <c r="G14" s="9">
        <f>0.01+0.022</f>
        <v>3.2000000000000001E-2</v>
      </c>
      <c r="H14" s="13"/>
      <c r="I14" s="10">
        <v>1.2500000000000001E-2</v>
      </c>
      <c r="J14" s="11"/>
      <c r="K14" s="9">
        <f>ROUND(G14*I14,4)</f>
        <v>4.0000000000000002E-4</v>
      </c>
      <c r="L14" s="13"/>
      <c r="M14" s="34">
        <f>M12</f>
        <v>1.0054252747827275</v>
      </c>
      <c r="N14" s="13" t="s">
        <v>27</v>
      </c>
      <c r="O14" s="33">
        <f>K14*M14</f>
        <v>4.0217010991309103E-4</v>
      </c>
      <c r="P14" s="13"/>
      <c r="Q14" s="13"/>
      <c r="R14" s="13"/>
      <c r="S14" s="13"/>
    </row>
    <row r="15" spans="1:19" x14ac:dyDescent="0.2">
      <c r="A15" s="2"/>
      <c r="E15" s="13"/>
      <c r="F15" s="13"/>
      <c r="G15" s="9"/>
      <c r="H15" s="13"/>
      <c r="I15" s="14"/>
      <c r="J15" s="11"/>
      <c r="K15" s="9"/>
      <c r="L15" s="13"/>
      <c r="M15" s="34"/>
      <c r="N15" s="13"/>
      <c r="O15" s="13"/>
      <c r="P15" s="13"/>
      <c r="Q15" s="13"/>
      <c r="R15" s="13"/>
      <c r="S15" s="13"/>
    </row>
    <row r="16" spans="1:19" x14ac:dyDescent="0.2">
      <c r="A16" s="2">
        <v>3</v>
      </c>
      <c r="C16" s="1" t="s">
        <v>62</v>
      </c>
      <c r="E16" s="13">
        <v>46105008.994999997</v>
      </c>
      <c r="F16" s="13"/>
      <c r="G16" s="9">
        <v>1.67E-2</v>
      </c>
      <c r="H16" s="13"/>
      <c r="I16" s="10">
        <v>1.95E-2</v>
      </c>
      <c r="J16" s="11"/>
      <c r="K16" s="9">
        <f>ROUND(G16*I16,4)</f>
        <v>2.9999999999999997E-4</v>
      </c>
      <c r="L16" s="13"/>
      <c r="M16" s="34">
        <f>M14</f>
        <v>1.0054252747827275</v>
      </c>
      <c r="N16" s="13" t="s">
        <v>27</v>
      </c>
      <c r="O16" s="33">
        <f>K16*M16</f>
        <v>3.0162758243481821E-4</v>
      </c>
      <c r="P16" s="13"/>
      <c r="Q16" s="13"/>
      <c r="R16" s="13"/>
      <c r="S16" s="13"/>
    </row>
    <row r="17" spans="1:19" x14ac:dyDescent="0.2">
      <c r="A17" s="2"/>
      <c r="E17" s="13"/>
      <c r="F17" s="13"/>
      <c r="G17" s="9"/>
      <c r="H17" s="13"/>
      <c r="I17" s="14"/>
      <c r="J17" s="11"/>
      <c r="K17" s="9"/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2">
        <v>4</v>
      </c>
      <c r="C18" s="1" t="s">
        <v>24</v>
      </c>
      <c r="E18" s="13">
        <v>496766725.77438235</v>
      </c>
      <c r="F18" s="13"/>
      <c r="G18" s="9">
        <f>ROUND(E18/$E$20,5)</f>
        <v>0.41682999999999998</v>
      </c>
      <c r="H18" s="13"/>
      <c r="I18" s="15">
        <v>9.7000000000000003E-2</v>
      </c>
      <c r="J18" s="11"/>
      <c r="K18" s="9">
        <f>ROUND(G18*I18,4)</f>
        <v>4.0399999999999998E-2</v>
      </c>
      <c r="L18" s="13"/>
      <c r="M18" s="35">
        <f>'2 P2'!G25</f>
        <v>1.35211623</v>
      </c>
      <c r="N18" s="13" t="s">
        <v>27</v>
      </c>
      <c r="O18" s="33">
        <f>K18*M18</f>
        <v>5.4625495692000002E-2</v>
      </c>
      <c r="P18" s="13"/>
      <c r="Q18" s="13"/>
      <c r="R18" s="13"/>
      <c r="S18" s="13"/>
    </row>
    <row r="19" spans="1:19" x14ac:dyDescent="0.2">
      <c r="A19" s="2"/>
      <c r="E19" s="11" t="s">
        <v>25</v>
      </c>
      <c r="F19" s="12"/>
      <c r="G19" s="11" t="s">
        <v>25</v>
      </c>
      <c r="H19" s="12"/>
      <c r="I19" s="11"/>
      <c r="J19" s="11"/>
      <c r="K19" s="11" t="s">
        <v>25</v>
      </c>
      <c r="L19" s="12"/>
      <c r="M19" s="11"/>
      <c r="N19" s="12"/>
      <c r="O19" s="11" t="s">
        <v>25</v>
      </c>
      <c r="P19" s="12"/>
      <c r="Q19" s="11"/>
      <c r="R19" s="12"/>
      <c r="S19" s="16"/>
    </row>
    <row r="20" spans="1:19" x14ac:dyDescent="0.2">
      <c r="A20" s="2">
        <v>5</v>
      </c>
      <c r="C20" s="1" t="s">
        <v>18</v>
      </c>
      <c r="E20" s="8">
        <f>SUM(E12:E18)</f>
        <v>1191785492.9804499</v>
      </c>
      <c r="F20" s="13"/>
      <c r="G20" s="9">
        <f>SUM(G12:G19)</f>
        <v>1.0000200000000001</v>
      </c>
      <c r="H20" s="13"/>
      <c r="I20" s="14"/>
      <c r="J20" s="11"/>
      <c r="K20" s="17">
        <f>SUM(K12:K19)</f>
        <v>6.4399999999999999E-2</v>
      </c>
      <c r="L20" s="13" t="s">
        <v>27</v>
      </c>
      <c r="M20" s="13"/>
      <c r="N20" s="13"/>
      <c r="O20" s="17">
        <f>SUM(O12:O19)</f>
        <v>7.8755702286785467E-2</v>
      </c>
      <c r="P20" s="13" t="s">
        <v>27</v>
      </c>
      <c r="Q20" s="13"/>
      <c r="R20" s="13"/>
      <c r="S20" s="13"/>
    </row>
    <row r="21" spans="1:19" x14ac:dyDescent="0.2">
      <c r="A21" s="2"/>
      <c r="E21" s="11" t="s">
        <v>26</v>
      </c>
      <c r="F21" s="13"/>
      <c r="G21" s="11" t="s">
        <v>26</v>
      </c>
      <c r="H21" s="13"/>
      <c r="I21" s="14"/>
      <c r="J21" s="11"/>
      <c r="K21" s="11" t="s">
        <v>26</v>
      </c>
      <c r="L21" s="13"/>
      <c r="M21" s="13"/>
      <c r="N21" s="13"/>
      <c r="O21" s="11" t="s">
        <v>26</v>
      </c>
      <c r="P21" s="13"/>
      <c r="Q21" s="13"/>
      <c r="R21" s="13"/>
      <c r="S21" s="13"/>
    </row>
    <row r="22" spans="1:19" x14ac:dyDescent="0.2">
      <c r="A22" s="2"/>
      <c r="E22" s="13"/>
      <c r="F22" s="13"/>
      <c r="G22" s="9"/>
      <c r="H22" s="13"/>
      <c r="I22" s="14"/>
      <c r="J22" s="14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2">
      <c r="A23" s="2"/>
      <c r="E23" s="11"/>
      <c r="F23" s="12"/>
      <c r="G23" s="18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6"/>
    </row>
    <row r="24" spans="1:19" x14ac:dyDescent="0.2">
      <c r="A24" s="2"/>
      <c r="B24" s="11" t="s">
        <v>27</v>
      </c>
      <c r="C24" s="1" t="s">
        <v>68</v>
      </c>
      <c r="E24" s="8"/>
      <c r="F24" s="8"/>
      <c r="G24" s="19"/>
      <c r="H24" s="8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2"/>
      <c r="B25" s="11"/>
      <c r="E25" s="11"/>
      <c r="F25" s="2"/>
      <c r="G25" s="11"/>
      <c r="H25" s="2"/>
      <c r="I25" s="11"/>
      <c r="K25" s="11"/>
      <c r="L25" s="2"/>
      <c r="M25" s="11"/>
      <c r="N25" s="2"/>
      <c r="O25" s="11"/>
      <c r="P25" s="2"/>
      <c r="Q25" s="11"/>
      <c r="R25" s="2"/>
      <c r="S25" s="16"/>
    </row>
    <row r="26" spans="1:19" x14ac:dyDescent="0.2">
      <c r="A26" s="2"/>
      <c r="B26" s="11"/>
      <c r="E26" s="11"/>
      <c r="F26" s="2"/>
      <c r="G26" s="11"/>
      <c r="H26" s="2"/>
      <c r="I26" s="11"/>
      <c r="K26" s="11"/>
      <c r="L26" s="2"/>
      <c r="M26" s="11"/>
      <c r="N26" s="2"/>
      <c r="O26" s="11"/>
      <c r="P26" s="2"/>
      <c r="Q26" s="11"/>
      <c r="R26" s="2"/>
      <c r="S26" s="16"/>
    </row>
    <row r="27" spans="1:19" x14ac:dyDescent="0.2">
      <c r="A27" s="2"/>
      <c r="B27" s="11"/>
      <c r="E27" s="20"/>
    </row>
    <row r="28" spans="1:19" x14ac:dyDescent="0.2">
      <c r="A28" s="2"/>
      <c r="B28" s="11"/>
    </row>
    <row r="29" spans="1:19" x14ac:dyDescent="0.2">
      <c r="A29" s="2"/>
      <c r="B29" s="11"/>
    </row>
    <row r="30" spans="1:19" x14ac:dyDescent="0.2">
      <c r="B30" s="11"/>
    </row>
    <row r="31" spans="1:19" x14ac:dyDescent="0.2">
      <c r="B31" s="11"/>
    </row>
    <row r="32" spans="1:19" x14ac:dyDescent="0.2">
      <c r="B32" s="11"/>
    </row>
    <row r="33" spans="2:2" x14ac:dyDescent="0.2">
      <c r="B33" s="11"/>
    </row>
    <row r="34" spans="2:2" x14ac:dyDescent="0.2">
      <c r="B34" s="11"/>
    </row>
  </sheetData>
  <printOptions horizontalCentered="1"/>
  <pageMargins left="0.75" right="0" top="1" bottom="0.5" header="0" footer="0"/>
  <pageSetup scale="9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9F7A-D267-4AFC-B7E8-8CB10BC658FF}">
  <dimension ref="A1:G67"/>
  <sheetViews>
    <sheetView workbookViewId="0">
      <pane ySplit="7" topLeftCell="A8" activePane="bottomLeft" state="frozen"/>
      <selection activeCell="E37" sqref="E37"/>
      <selection pane="bottomLeft" activeCell="C49" sqref="C49"/>
    </sheetView>
  </sheetViews>
  <sheetFormatPr defaultColWidth="9.140625" defaultRowHeight="12.75" x14ac:dyDescent="0.2"/>
  <cols>
    <col min="1" max="1" width="4.42578125" style="2" bestFit="1" customWidth="1"/>
    <col min="2" max="2" width="2.28515625" style="1" customWidth="1"/>
    <col min="3" max="3" width="42.5703125" style="1" bestFit="1" customWidth="1"/>
    <col min="4" max="4" width="8.7109375" style="21" customWidth="1"/>
    <col min="5" max="5" width="10.140625" style="1" bestFit="1" customWidth="1"/>
    <col min="6" max="6" width="2.28515625" style="1" customWidth="1"/>
    <col min="7" max="7" width="20.42578125" style="1" bestFit="1" customWidth="1"/>
    <col min="8" max="8" width="2.28515625" style="1" customWidth="1"/>
    <col min="9" max="16384" width="9.140625" style="1"/>
  </cols>
  <sheetData>
    <row r="1" spans="1:7" x14ac:dyDescent="0.2">
      <c r="C1" s="42" t="s">
        <v>0</v>
      </c>
      <c r="D1" s="43"/>
      <c r="E1" s="43"/>
      <c r="F1" s="21"/>
      <c r="G1" s="3" t="s">
        <v>1</v>
      </c>
    </row>
    <row r="2" spans="1:7" x14ac:dyDescent="0.2">
      <c r="C2" s="42" t="s">
        <v>28</v>
      </c>
      <c r="D2" s="43"/>
      <c r="E2" s="43"/>
      <c r="F2" s="21"/>
      <c r="G2" s="3" t="s">
        <v>3</v>
      </c>
    </row>
    <row r="3" spans="1:7" x14ac:dyDescent="0.2">
      <c r="C3" s="42" t="s">
        <v>29</v>
      </c>
      <c r="D3" s="43"/>
      <c r="E3" s="43"/>
      <c r="F3" s="21"/>
      <c r="G3" s="3" t="s">
        <v>30</v>
      </c>
    </row>
    <row r="4" spans="1:7" x14ac:dyDescent="0.2">
      <c r="C4" s="42" t="s">
        <v>31</v>
      </c>
      <c r="D4" s="43"/>
      <c r="E4" s="43"/>
      <c r="F4" s="21"/>
    </row>
    <row r="5" spans="1:7" x14ac:dyDescent="0.2">
      <c r="D5" s="11"/>
    </row>
    <row r="6" spans="1:7" ht="38.25" x14ac:dyDescent="0.2">
      <c r="A6" s="6" t="s">
        <v>32</v>
      </c>
      <c r="C6" s="2" t="s">
        <v>17</v>
      </c>
      <c r="D6" s="11"/>
      <c r="E6" s="6"/>
      <c r="F6" s="6"/>
      <c r="G6" s="6" t="s">
        <v>33</v>
      </c>
    </row>
    <row r="7" spans="1:7" x14ac:dyDescent="0.2">
      <c r="A7" s="22">
        <v>-1</v>
      </c>
      <c r="C7" s="14">
        <f>+A7-1</f>
        <v>-2</v>
      </c>
      <c r="D7" s="11"/>
      <c r="E7" s="14"/>
      <c r="F7" s="14"/>
      <c r="G7" s="14">
        <f>+C7-1</f>
        <v>-3</v>
      </c>
    </row>
    <row r="8" spans="1:7" x14ac:dyDescent="0.2">
      <c r="A8" s="14"/>
    </row>
    <row r="9" spans="1:7" x14ac:dyDescent="0.2">
      <c r="A9" s="14">
        <v>1</v>
      </c>
      <c r="C9" s="1" t="s">
        <v>34</v>
      </c>
      <c r="E9" s="8"/>
      <c r="F9" s="8"/>
      <c r="G9" s="24">
        <v>1</v>
      </c>
    </row>
    <row r="10" spans="1:7" x14ac:dyDescent="0.2">
      <c r="A10" s="14"/>
      <c r="E10" s="8"/>
      <c r="F10" s="8"/>
      <c r="G10" s="24"/>
    </row>
    <row r="11" spans="1:7" x14ac:dyDescent="0.2">
      <c r="A11" s="14">
        <f>+A9+1</f>
        <v>2</v>
      </c>
      <c r="C11" s="1" t="s">
        <v>35</v>
      </c>
      <c r="E11" s="8"/>
      <c r="F11" s="8"/>
      <c r="G11" s="24">
        <v>3.3999999999999998E-3</v>
      </c>
    </row>
    <row r="12" spans="1:7" x14ac:dyDescent="0.2">
      <c r="A12" s="14">
        <f>+A11+1</f>
        <v>3</v>
      </c>
      <c r="C12" s="1" t="s">
        <v>36</v>
      </c>
      <c r="E12" s="36"/>
      <c r="F12" s="36"/>
      <c r="G12" s="37">
        <v>1.9959999999999999E-3</v>
      </c>
    </row>
    <row r="13" spans="1:7" x14ac:dyDescent="0.2">
      <c r="A13" s="14"/>
      <c r="E13" s="36"/>
      <c r="F13" s="36"/>
      <c r="G13" s="38" t="s">
        <v>37</v>
      </c>
    </row>
    <row r="14" spans="1:7" x14ac:dyDescent="0.2">
      <c r="A14" s="14">
        <f>+A12+1</f>
        <v>4</v>
      </c>
      <c r="C14" s="1" t="s">
        <v>38</v>
      </c>
      <c r="E14" s="36"/>
      <c r="F14" s="36"/>
      <c r="G14" s="37">
        <f>+G9-G11-G12</f>
        <v>0.99460400000000004</v>
      </c>
    </row>
    <row r="15" spans="1:7" x14ac:dyDescent="0.2">
      <c r="A15" s="14"/>
      <c r="E15" s="39"/>
      <c r="F15" s="39"/>
      <c r="G15" s="38"/>
    </row>
    <row r="16" spans="1:7" x14ac:dyDescent="0.2">
      <c r="A16" s="14">
        <f>+A14+1</f>
        <v>5</v>
      </c>
      <c r="C16" s="1" t="s">
        <v>39</v>
      </c>
      <c r="E16" s="37">
        <f>ROUND(+G53,6)</f>
        <v>5.8742000000000003E-2</v>
      </c>
      <c r="F16" s="37"/>
      <c r="G16" s="37">
        <f>G14*E16</f>
        <v>5.8425028168000007E-2</v>
      </c>
    </row>
    <row r="17" spans="1:7" x14ac:dyDescent="0.2">
      <c r="A17" s="14"/>
      <c r="E17" s="39"/>
      <c r="F17" s="39"/>
      <c r="G17" s="38" t="s">
        <v>37</v>
      </c>
    </row>
    <row r="18" spans="1:7" x14ac:dyDescent="0.2">
      <c r="A18" s="14"/>
      <c r="E18" s="39"/>
      <c r="F18" s="39"/>
      <c r="G18" s="38"/>
    </row>
    <row r="19" spans="1:7" x14ac:dyDescent="0.2">
      <c r="A19" s="14">
        <f>+A16+1</f>
        <v>6</v>
      </c>
      <c r="C19" s="1" t="s">
        <v>40</v>
      </c>
      <c r="E19" s="36"/>
      <c r="F19" s="36"/>
      <c r="G19" s="37">
        <f>+G14-G16</f>
        <v>0.93617897183200005</v>
      </c>
    </row>
    <row r="20" spans="1:7" x14ac:dyDescent="0.2">
      <c r="A20" s="14"/>
      <c r="E20" s="39"/>
      <c r="F20" s="39"/>
      <c r="G20" s="38"/>
    </row>
    <row r="21" spans="1:7" x14ac:dyDescent="0.2">
      <c r="A21" s="14">
        <f t="shared" ref="A21:A25" si="0">+A19+1</f>
        <v>7</v>
      </c>
      <c r="C21" s="1" t="s">
        <v>58</v>
      </c>
      <c r="E21" s="40">
        <v>0.21</v>
      </c>
      <c r="F21" s="40"/>
      <c r="G21" s="37">
        <f>G19*E21</f>
        <v>0.19659758408472</v>
      </c>
    </row>
    <row r="22" spans="1:7" x14ac:dyDescent="0.2">
      <c r="A22" s="14"/>
      <c r="E22" s="36"/>
      <c r="F22" s="36"/>
      <c r="G22" s="37"/>
    </row>
    <row r="23" spans="1:7" x14ac:dyDescent="0.2">
      <c r="A23" s="14">
        <f t="shared" si="0"/>
        <v>8</v>
      </c>
      <c r="C23" s="1" t="s">
        <v>41</v>
      </c>
      <c r="E23" s="36"/>
      <c r="F23" s="36"/>
      <c r="G23" s="37">
        <f>+G19-G21</f>
        <v>0.73958138774728011</v>
      </c>
    </row>
    <row r="24" spans="1:7" x14ac:dyDescent="0.2">
      <c r="A24" s="14"/>
      <c r="E24" s="8"/>
      <c r="F24" s="8"/>
      <c r="G24" s="27" t="s">
        <v>37</v>
      </c>
    </row>
    <row r="25" spans="1:7" x14ac:dyDescent="0.2">
      <c r="A25" s="14">
        <f t="shared" si="0"/>
        <v>9</v>
      </c>
      <c r="C25" s="1" t="s">
        <v>42</v>
      </c>
      <c r="E25" s="8"/>
      <c r="F25" s="8"/>
      <c r="G25" s="29">
        <f>ROUND(100/G23/100,8)</f>
        <v>1.35211623</v>
      </c>
    </row>
    <row r="26" spans="1:7" x14ac:dyDescent="0.2">
      <c r="A26" s="14"/>
      <c r="E26" s="8"/>
      <c r="F26" s="8"/>
      <c r="G26" s="23" t="s">
        <v>43</v>
      </c>
    </row>
    <row r="27" spans="1:7" x14ac:dyDescent="0.2">
      <c r="A27" s="14"/>
      <c r="E27" s="8"/>
      <c r="F27" s="8"/>
    </row>
    <row r="28" spans="1:7" x14ac:dyDescent="0.2">
      <c r="A28" s="14"/>
      <c r="E28" s="8"/>
      <c r="F28" s="8"/>
    </row>
    <row r="29" spans="1:7" x14ac:dyDescent="0.2">
      <c r="A29" s="14"/>
      <c r="C29" s="1" t="s">
        <v>44</v>
      </c>
      <c r="E29" s="8"/>
      <c r="F29" s="8"/>
    </row>
    <row r="30" spans="1:7" x14ac:dyDescent="0.2">
      <c r="A30" s="14"/>
      <c r="E30" s="8"/>
      <c r="F30" s="8"/>
    </row>
    <row r="31" spans="1:7" x14ac:dyDescent="0.2">
      <c r="A31" s="14"/>
      <c r="C31" s="1" t="s">
        <v>45</v>
      </c>
      <c r="E31" s="8"/>
      <c r="F31" s="8"/>
    </row>
    <row r="32" spans="1:7" x14ac:dyDescent="0.2">
      <c r="A32" s="14"/>
    </row>
    <row r="33" spans="1:7" x14ac:dyDescent="0.2">
      <c r="A33" s="14"/>
      <c r="C33" s="1" t="s">
        <v>46</v>
      </c>
      <c r="E33" s="9">
        <v>7.7499999999999999E-2</v>
      </c>
    </row>
    <row r="34" spans="1:7" x14ac:dyDescent="0.2">
      <c r="A34" s="14"/>
      <c r="C34" s="1" t="s">
        <v>47</v>
      </c>
      <c r="E34" s="24">
        <v>1.8069999999999999E-2</v>
      </c>
    </row>
    <row r="35" spans="1:7" x14ac:dyDescent="0.2">
      <c r="A35" s="14"/>
      <c r="E35" s="16" t="s">
        <v>48</v>
      </c>
    </row>
    <row r="36" spans="1:7" x14ac:dyDescent="0.2">
      <c r="A36" s="14"/>
      <c r="C36" s="1" t="s">
        <v>49</v>
      </c>
      <c r="E36" s="9"/>
      <c r="G36" s="25">
        <f>ROUND(E33*E34,8)</f>
        <v>1.40043E-3</v>
      </c>
    </row>
    <row r="37" spans="1:7" x14ac:dyDescent="0.2">
      <c r="A37" s="14"/>
      <c r="E37" s="9"/>
    </row>
    <row r="38" spans="1:7" x14ac:dyDescent="0.2">
      <c r="A38" s="14"/>
      <c r="C38" s="1" t="s">
        <v>50</v>
      </c>
      <c r="E38" s="9">
        <v>0.06</v>
      </c>
    </row>
    <row r="39" spans="1:7" x14ac:dyDescent="0.2">
      <c r="A39" s="14"/>
      <c r="C39" s="1" t="s">
        <v>47</v>
      </c>
      <c r="E39" s="24">
        <v>0.72063500000000003</v>
      </c>
    </row>
    <row r="40" spans="1:7" x14ac:dyDescent="0.2">
      <c r="A40" s="14"/>
      <c r="E40" s="16" t="s">
        <v>48</v>
      </c>
    </row>
    <row r="41" spans="1:7" ht="25.9" customHeight="1" x14ac:dyDescent="0.2">
      <c r="A41" s="14"/>
      <c r="C41" s="1" t="s">
        <v>51</v>
      </c>
      <c r="G41" s="25">
        <f>ROUND(E38*E39,8)</f>
        <v>4.3238100000000002E-2</v>
      </c>
    </row>
    <row r="42" spans="1:7" x14ac:dyDescent="0.2">
      <c r="A42" s="14"/>
    </row>
    <row r="43" spans="1:7" x14ac:dyDescent="0.2">
      <c r="A43" s="14"/>
      <c r="C43" s="1" t="s">
        <v>52</v>
      </c>
      <c r="E43" s="9">
        <v>0.06</v>
      </c>
      <c r="F43" s="9"/>
      <c r="G43" s="9"/>
    </row>
    <row r="44" spans="1:7" x14ac:dyDescent="0.2">
      <c r="A44" s="14"/>
      <c r="C44" s="1" t="s">
        <v>47</v>
      </c>
      <c r="E44" s="24">
        <v>8.3600000000000005E-4</v>
      </c>
      <c r="F44" s="9"/>
      <c r="G44" s="9"/>
    </row>
    <row r="45" spans="1:7" x14ac:dyDescent="0.2">
      <c r="A45" s="14"/>
      <c r="E45" s="16" t="s">
        <v>48</v>
      </c>
      <c r="F45" s="16"/>
      <c r="G45" s="9"/>
    </row>
    <row r="46" spans="1:7" x14ac:dyDescent="0.2">
      <c r="A46" s="14"/>
      <c r="C46" s="1" t="s">
        <v>53</v>
      </c>
      <c r="E46" s="9"/>
      <c r="F46" s="9"/>
      <c r="G46" s="26">
        <f>ROUND(E43*E44,8)</f>
        <v>5.0160000000000001E-5</v>
      </c>
    </row>
    <row r="47" spans="1:7" x14ac:dyDescent="0.2">
      <c r="A47" s="14"/>
      <c r="E47" s="9"/>
      <c r="F47" s="9"/>
      <c r="G47" s="24"/>
    </row>
    <row r="48" spans="1:7" x14ac:dyDescent="0.2">
      <c r="A48" s="14"/>
      <c r="C48" s="1" t="s">
        <v>54</v>
      </c>
      <c r="E48" s="9">
        <v>6.5000000000000002E-2</v>
      </c>
      <c r="F48" s="9"/>
      <c r="G48" s="24"/>
    </row>
    <row r="49" spans="1:7" x14ac:dyDescent="0.2">
      <c r="A49" s="14"/>
      <c r="C49" s="1" t="s">
        <v>47</v>
      </c>
      <c r="E49" s="24">
        <v>0.21620800000000001</v>
      </c>
      <c r="F49" s="24"/>
      <c r="G49" s="24"/>
    </row>
    <row r="50" spans="1:7" x14ac:dyDescent="0.2">
      <c r="A50" s="14"/>
      <c r="E50" s="16" t="s">
        <v>48</v>
      </c>
      <c r="F50" s="16"/>
      <c r="G50" s="24"/>
    </row>
    <row r="51" spans="1:7" x14ac:dyDescent="0.2">
      <c r="A51" s="14"/>
      <c r="C51" s="1" t="s">
        <v>55</v>
      </c>
      <c r="E51" s="9"/>
      <c r="F51" s="9"/>
      <c r="G51" s="26">
        <f>ROUND(E48*E49,8)</f>
        <v>1.405352E-2</v>
      </c>
    </row>
    <row r="52" spans="1:7" x14ac:dyDescent="0.2">
      <c r="E52" s="9"/>
      <c r="F52" s="9"/>
      <c r="G52" s="27" t="s">
        <v>48</v>
      </c>
    </row>
    <row r="53" spans="1:7" x14ac:dyDescent="0.2">
      <c r="A53" s="28"/>
      <c r="C53" s="1" t="s">
        <v>56</v>
      </c>
      <c r="E53" s="9"/>
      <c r="F53" s="9"/>
      <c r="G53" s="26">
        <f>SUM(G36:G52)</f>
        <v>5.8742210000000003E-2</v>
      </c>
    </row>
    <row r="54" spans="1:7" x14ac:dyDescent="0.2">
      <c r="A54" s="28"/>
      <c r="E54" s="9"/>
      <c r="F54" s="9"/>
      <c r="G54" s="16" t="s">
        <v>57</v>
      </c>
    </row>
    <row r="55" spans="1:7" x14ac:dyDescent="0.2">
      <c r="A55" s="28"/>
      <c r="E55" s="9"/>
      <c r="F55" s="9"/>
      <c r="G55" s="9"/>
    </row>
    <row r="56" spans="1:7" x14ac:dyDescent="0.2">
      <c r="A56" s="28"/>
      <c r="E56" s="9"/>
      <c r="F56" s="9"/>
      <c r="G56" s="9"/>
    </row>
    <row r="57" spans="1:7" x14ac:dyDescent="0.2">
      <c r="E57" s="9"/>
      <c r="F57" s="9"/>
      <c r="G57" s="9"/>
    </row>
    <row r="58" spans="1:7" x14ac:dyDescent="0.2">
      <c r="E58" s="9"/>
      <c r="F58" s="9"/>
      <c r="G58" s="9"/>
    </row>
    <row r="59" spans="1:7" x14ac:dyDescent="0.2">
      <c r="E59" s="9"/>
      <c r="F59" s="9"/>
      <c r="G59" s="9"/>
    </row>
    <row r="60" spans="1:7" x14ac:dyDescent="0.2">
      <c r="E60" s="9"/>
      <c r="F60" s="9"/>
      <c r="G60" s="9"/>
    </row>
    <row r="61" spans="1:7" x14ac:dyDescent="0.2">
      <c r="E61" s="9"/>
      <c r="F61" s="9"/>
      <c r="G61" s="9"/>
    </row>
    <row r="62" spans="1:7" x14ac:dyDescent="0.2">
      <c r="E62" s="9"/>
      <c r="F62" s="9"/>
      <c r="G62" s="9"/>
    </row>
    <row r="63" spans="1:7" x14ac:dyDescent="0.2">
      <c r="E63" s="9"/>
      <c r="F63" s="9"/>
      <c r="G63" s="9"/>
    </row>
    <row r="64" spans="1:7" x14ac:dyDescent="0.2">
      <c r="E64" s="9"/>
      <c r="F64" s="9"/>
      <c r="G64" s="9"/>
    </row>
    <row r="65" spans="5:7" x14ac:dyDescent="0.2">
      <c r="E65" s="9"/>
      <c r="F65" s="9"/>
      <c r="G65" s="9"/>
    </row>
    <row r="66" spans="5:7" x14ac:dyDescent="0.2">
      <c r="E66" s="9"/>
      <c r="F66" s="9"/>
      <c r="G66" s="9"/>
    </row>
    <row r="67" spans="5:7" x14ac:dyDescent="0.2">
      <c r="E67" s="9"/>
      <c r="F67" s="9"/>
      <c r="G67" s="9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BE1F-C2F3-4618-9D49-4B82B04F04CE}">
  <dimension ref="A1:A2"/>
  <sheetViews>
    <sheetView zoomScaleNormal="100" workbookViewId="0"/>
  </sheetViews>
  <sheetFormatPr defaultRowHeight="12.75" x14ac:dyDescent="0.2"/>
  <sheetData>
    <row r="1" spans="1:1" x14ac:dyDescent="0.2">
      <c r="A1" s="41" t="s">
        <v>69</v>
      </c>
    </row>
    <row r="2" spans="1:1" x14ac:dyDescent="0.2">
      <c r="A2" s="30" t="s">
        <v>59</v>
      </c>
    </row>
  </sheetData>
  <hyperlinks>
    <hyperlink ref="A2" r:id="rId1" display="https://psc.ky.gov/pscscf/2017 Cases/2017-00179/20180118_PSC_ORDER.pdf" xr:uid="{A055746A-4493-4F19-A419-EFEED3A6B465}"/>
  </hyperlinks>
  <pageMargins left="0.7" right="0.7" top="0.75" bottom="0.75" header="0.3" footer="0.3"/>
  <pageSetup scale="77" orientation="portrait" r:id="rId2"/>
  <colBreaks count="2" manualBreakCount="2">
    <brk id="10" max="1048575" man="1"/>
    <brk id="20" max="71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wLzQvMjAyMiA2OjM1OjEy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74fb2a66-a6a0-4672-b6ad-488e5a4825d5" value=""/>
  <element uid="d14f5c36-f44a-4315-b438-005cfe8f069f" value=""/>
</sisl>
</file>

<file path=customXml/itemProps1.xml><?xml version="1.0" encoding="utf-8"?>
<ds:datastoreItem xmlns:ds="http://schemas.openxmlformats.org/officeDocument/2006/customXml" ds:itemID="{F7521F54-EBA7-4234-882A-82169973D8D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414E7C6-EBA7-4AC6-BB0A-0A8538DF2A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P1</vt:lpstr>
      <vt:lpstr>2 P2</vt:lpstr>
      <vt:lpstr>Final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s290792</cp:lastModifiedBy>
  <cp:lastPrinted>2022-09-27T13:18:02Z</cp:lastPrinted>
  <dcterms:created xsi:type="dcterms:W3CDTF">2022-09-27T12:23:16Z</dcterms:created>
  <dcterms:modified xsi:type="dcterms:W3CDTF">2022-10-04T18:36:01Z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4f4ab347-c4e5-4eaa-be1b-c82c3eb469f1</vt:lpwstr>
  </property>
  <property fmtid="{D5CDD505-2E9C-101B-9397-08002B2CF9AE}" pid="3" name="bjSaver">
    <vt:lpwstr>Yzo6iu4RCOp5VcJWjy40zzIEO7NbA0wx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uid="74fb2a66-a6a0-4672-b6ad-488e5a4825d5"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{F7521F54-EBA7-4234-882A-82169973D8DF}</vt:lpwstr>
  </property>
</Properties>
</file>