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Internal\01_Regulatory Services\02_Cases\2022 Cases\11_2022-00283 Rockport Deferral\06_All Filed Testimony\Direct\West\Exhibits\Final\"/>
    </mc:Choice>
  </mc:AlternateContent>
  <xr:revisionPtr revIDLastSave="0" documentId="13_ncr:1_{EEB6CA4C-6021-4A07-B14F-69A6AA413688}" xr6:coauthVersionLast="47" xr6:coauthVersionMax="47" xr10:uidLastSave="{00000000-0000-0000-0000-000000000000}"/>
  <bookViews>
    <workbookView xWindow="2490" yWindow="1110" windowWidth="21600" windowHeight="12735" xr2:uid="{00000000-000D-0000-FFFF-FFFF00000000}"/>
  </bookViews>
  <sheets>
    <sheet name="BKW-Exhibit 3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F14" i="1"/>
  <c r="H14" i="1" s="1"/>
  <c r="G15" i="1"/>
  <c r="G38" i="1"/>
  <c r="D38" i="1"/>
  <c r="F37" i="1"/>
  <c r="H37" i="1" s="1"/>
  <c r="E37" i="1"/>
  <c r="F34" i="1"/>
  <c r="H34" i="1" s="1"/>
  <c r="E14" i="1" l="1"/>
  <c r="F18" i="1"/>
  <c r="H18" i="1" s="1"/>
  <c r="F19" i="1"/>
  <c r="H19" i="1" s="1"/>
  <c r="F20" i="1"/>
  <c r="F21" i="1"/>
  <c r="F22" i="1"/>
  <c r="F23" i="1"/>
  <c r="H23" i="1" s="1"/>
  <c r="H42" i="1" s="1"/>
  <c r="F24" i="1"/>
  <c r="F25" i="1"/>
  <c r="F26" i="1"/>
  <c r="H26" i="1" s="1"/>
  <c r="F27" i="1"/>
  <c r="H27" i="1" s="1"/>
  <c r="F28" i="1"/>
  <c r="F29" i="1"/>
  <c r="F30" i="1"/>
  <c r="F31" i="1"/>
  <c r="H31" i="1" s="1"/>
  <c r="F32" i="1"/>
  <c r="H32" i="1" s="1"/>
  <c r="F33" i="1"/>
  <c r="E34" i="1"/>
  <c r="F35" i="1"/>
  <c r="H35" i="1" s="1"/>
  <c r="F36" i="1"/>
  <c r="E26" i="1"/>
  <c r="F13" i="1"/>
  <c r="H13" i="1" s="1"/>
  <c r="F7" i="1"/>
  <c r="F8" i="1"/>
  <c r="F9" i="1"/>
  <c r="F10" i="1"/>
  <c r="H10" i="1" s="1"/>
  <c r="F11" i="1"/>
  <c r="F12" i="1"/>
  <c r="F6" i="1"/>
  <c r="E23" i="1" l="1"/>
  <c r="E19" i="1"/>
  <c r="E7" i="1"/>
  <c r="H7" i="1"/>
  <c r="H6" i="1"/>
  <c r="H40" i="1" s="1"/>
  <c r="F15" i="1"/>
  <c r="E6" i="1"/>
  <c r="E9" i="1"/>
  <c r="H9" i="1"/>
  <c r="E13" i="1"/>
  <c r="E11" i="1"/>
  <c r="H11" i="1"/>
  <c r="E12" i="1"/>
  <c r="H12" i="1"/>
  <c r="E8" i="1"/>
  <c r="H8" i="1"/>
  <c r="E10" i="1"/>
  <c r="E27" i="1"/>
  <c r="E33" i="1"/>
  <c r="H33" i="1"/>
  <c r="E29" i="1"/>
  <c r="H29" i="1"/>
  <c r="E21" i="1"/>
  <c r="H21" i="1"/>
  <c r="E36" i="1"/>
  <c r="H36" i="1"/>
  <c r="E28" i="1"/>
  <c r="H28" i="1"/>
  <c r="F38" i="1"/>
  <c r="E31" i="1"/>
  <c r="E35" i="1"/>
  <c r="E30" i="1"/>
  <c r="H30" i="1"/>
  <c r="E32" i="1"/>
  <c r="E25" i="1"/>
  <c r="H25" i="1"/>
  <c r="E24" i="1"/>
  <c r="H24" i="1"/>
  <c r="E22" i="1"/>
  <c r="H22" i="1"/>
  <c r="E20" i="1"/>
  <c r="H20" i="1"/>
  <c r="E18" i="1"/>
  <c r="H45" i="1" l="1"/>
  <c r="H43" i="1"/>
  <c r="H38" i="1"/>
  <c r="H15" i="1"/>
  <c r="E15" i="1"/>
  <c r="E38" i="1"/>
</calcChain>
</file>

<file path=xl/sharedStrings.xml><?xml version="1.0" encoding="utf-8"?>
<sst xmlns="http://schemas.openxmlformats.org/spreadsheetml/2006/main" count="142" uniqueCount="83">
  <si>
    <t>PDAF</t>
  </si>
  <si>
    <t>EAF</t>
  </si>
  <si>
    <t>5550001</t>
  </si>
  <si>
    <t>Purch Pwr-NonTrading-Nonassoc</t>
  </si>
  <si>
    <t>5550027</t>
  </si>
  <si>
    <t>Purch Pwr-Non-Fuel Portion-Aff</t>
  </si>
  <si>
    <t>5550029</t>
  </si>
  <si>
    <t>Purch Power-Assoc-Trnsfr Price</t>
  </si>
  <si>
    <t>5550032</t>
  </si>
  <si>
    <t>Gas-Conversion-Mone Plant</t>
  </si>
  <si>
    <t>5550039</t>
  </si>
  <si>
    <t>PJM Inadvertent Mtr Res-OSS</t>
  </si>
  <si>
    <t>5550040</t>
  </si>
  <si>
    <t>PJM Inadvertent Mtr Res-LSE</t>
  </si>
  <si>
    <t>5550046</t>
  </si>
  <si>
    <t>Purch Power-Fuel Portion-Affil</t>
  </si>
  <si>
    <t>5550074</t>
  </si>
  <si>
    <t>PJM Reactive-Charge</t>
  </si>
  <si>
    <t>5550075</t>
  </si>
  <si>
    <t>PJM Reactive-Credit</t>
  </si>
  <si>
    <t>5550076</t>
  </si>
  <si>
    <t>PJM Black Start-Charge</t>
  </si>
  <si>
    <t>5550078</t>
  </si>
  <si>
    <t>PJM Regulation-Charge</t>
  </si>
  <si>
    <t>5550079</t>
  </si>
  <si>
    <t>PJM Regulation-Credit</t>
  </si>
  <si>
    <t>5550080</t>
  </si>
  <si>
    <t>PJM Hourly Net Purch.-FERC</t>
  </si>
  <si>
    <t>5550083</t>
  </si>
  <si>
    <t>PJM Spinning Reserve-Charge</t>
  </si>
  <si>
    <t>5550084</t>
  </si>
  <si>
    <t>PJM Spinning Reserve-Credit</t>
  </si>
  <si>
    <t>5550090</t>
  </si>
  <si>
    <t>PJM 30m Suppl Rserv Charge LSE</t>
  </si>
  <si>
    <t>5550099</t>
  </si>
  <si>
    <t>PJM Purchases-non-ECR-Auction</t>
  </si>
  <si>
    <t>5550123</t>
  </si>
  <si>
    <t>PJM OpRes-LSE-Charge</t>
  </si>
  <si>
    <t>5550124</t>
  </si>
  <si>
    <t>PJM Implicit Congestion-LSE</t>
  </si>
  <si>
    <t>5550132</t>
  </si>
  <si>
    <t>PJM FTR Revenue-LSE</t>
  </si>
  <si>
    <t>5550137</t>
  </si>
  <si>
    <t>PJM OpRes-LSE-Credit</t>
  </si>
  <si>
    <t>5550139</t>
  </si>
  <si>
    <t>Generation Deactivation expens</t>
  </si>
  <si>
    <t>5550153</t>
  </si>
  <si>
    <t>PurchPower-Rockport Def-NonAff</t>
  </si>
  <si>
    <t>5550326</t>
  </si>
  <si>
    <t>PJM Transm Loss Charges - LSE</t>
  </si>
  <si>
    <t>5550327</t>
  </si>
  <si>
    <t>PJM Transm Loss Credits-LSE</t>
  </si>
  <si>
    <t>5550328</t>
  </si>
  <si>
    <t>PJM FC Penalty Credit</t>
  </si>
  <si>
    <t>5550329</t>
  </si>
  <si>
    <t>PJM FC Penalty Charge</t>
  </si>
  <si>
    <t>Account Description</t>
  </si>
  <si>
    <t>Account</t>
  </si>
  <si>
    <t>Section V, Schedule 4 Description</t>
  </si>
  <si>
    <t>Total</t>
  </si>
  <si>
    <t>KPCO Total Company Per Books</t>
  </si>
  <si>
    <t>NON-KY P.S.C JURIS</t>
  </si>
  <si>
    <t>ADJUSTED 
KY PSC JURIS</t>
  </si>
  <si>
    <t>ALLOCATOR</t>
  </si>
  <si>
    <t>GOING LEVEL
 ADJUSTMENTS</t>
  </si>
  <si>
    <t>KENTUCKY PSC 
JURIS ONLY</t>
  </si>
  <si>
    <t>Line 316 - Purchased Power Expense Demand</t>
  </si>
  <si>
    <t>Line 317 - Purchased Power Expense Energy</t>
  </si>
  <si>
    <t>GOING LEVEL  ADJUSTMENTS</t>
  </si>
  <si>
    <t>555XXXX</t>
  </si>
  <si>
    <t>Kentucky Power Company</t>
  </si>
  <si>
    <t>Test Year Cost of Service Rockport UPA purchased power expenses</t>
  </si>
  <si>
    <t>A</t>
  </si>
  <si>
    <t>Total Rockport Non-fuel Cost in Base Rates</t>
  </si>
  <si>
    <t>Rockport Non-fuel Cost in PPA Rates</t>
  </si>
  <si>
    <t>Total Rockport Fuel Expense in Base Rates</t>
  </si>
  <si>
    <t>Total In rates</t>
  </si>
  <si>
    <t>*This is trued up monthly in the fuel adjustment clause</t>
  </si>
  <si>
    <t>Total Non-Fuel Cost in Rates - NOT THE DEFERRAL</t>
  </si>
  <si>
    <t>This is the deferral entry</t>
  </si>
  <si>
    <t>*This goes away when the UPA ends on Dec 7, 2022</t>
  </si>
  <si>
    <t xml:space="preserve">*When the UPA ends, this reduction, less the Rockport Offset the KPCO retains will flow through the PPA Tariff, as well as the start of the Rockport deferral recovery </t>
  </si>
  <si>
    <t>BKW - Exhibit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</si>
</sst>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43" fontId="0" fillId="0" borderId="0" xfId="1" applyFont="1" applyFill="1"/>
    <xf numFmtId="0" fontId="3" fillId="0" borderId="0" xfId="0" applyFont="1" applyFill="1" applyAlignment="1">
      <alignment horizontal="right"/>
    </xf>
    <xf numFmtId="0" fontId="0" fillId="0" borderId="3" xfId="0" applyBorder="1" applyAlignment="1">
      <alignment horizontal="center" vertical="center" wrapText="1"/>
    </xf>
    <xf numFmtId="43" fontId="0" fillId="0" borderId="0" xfId="1" applyFont="1" applyFill="1" applyBorder="1"/>
    <xf numFmtId="0" fontId="0" fillId="0" borderId="0" xfId="0" applyAlignment="1">
      <alignment horizontal="center"/>
    </xf>
    <xf numFmtId="165" fontId="0" fillId="0" borderId="0" xfId="2" applyNumberFormat="1" applyFont="1"/>
    <xf numFmtId="166" fontId="0" fillId="0" borderId="0" xfId="2" applyNumberFormat="1" applyFont="1" applyFill="1"/>
    <xf numFmtId="166" fontId="0" fillId="0" borderId="0" xfId="2" applyNumberFormat="1" applyFont="1"/>
    <xf numFmtId="166" fontId="0" fillId="0" borderId="4" xfId="2" applyNumberFormat="1" applyFont="1" applyFill="1" applyBorder="1"/>
    <xf numFmtId="166" fontId="0" fillId="0" borderId="0" xfId="0" applyNumberFormat="1"/>
    <xf numFmtId="164" fontId="0" fillId="0" borderId="0" xfId="1" applyNumberFormat="1" applyFont="1" applyFill="1"/>
    <xf numFmtId="164" fontId="0" fillId="0" borderId="0" xfId="1" applyNumberFormat="1" applyFont="1"/>
    <xf numFmtId="0" fontId="0" fillId="0" borderId="0" xfId="0" applyBorder="1" applyAlignment="1">
      <alignment horizontal="center" vertical="center"/>
    </xf>
    <xf numFmtId="166" fontId="0" fillId="0" borderId="2" xfId="2" applyNumberFormat="1" applyFont="1" applyFill="1" applyBorder="1"/>
    <xf numFmtId="164" fontId="0" fillId="0" borderId="1" xfId="1" applyNumberFormat="1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6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166" fontId="0" fillId="0" borderId="0" xfId="2" applyNumberFormat="1" applyFont="1" applyAlignment="1">
      <alignment horizontal="center" vertical="center"/>
    </xf>
    <xf numFmtId="166" fontId="0" fillId="0" borderId="1" xfId="2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6" fontId="2" fillId="0" borderId="0" xfId="2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2"/>
  <sheetViews>
    <sheetView tabSelected="1" zoomScaleNormal="100" workbookViewId="0">
      <selection activeCell="A4" sqref="A4"/>
    </sheetView>
  </sheetViews>
  <sheetFormatPr defaultRowHeight="15" x14ac:dyDescent="0.25"/>
  <cols>
    <col min="1" max="1" width="41.7109375" bestFit="1" customWidth="1"/>
    <col min="2" max="2" width="13.140625" style="1" customWidth="1"/>
    <col min="3" max="3" width="38.28515625" bestFit="1" customWidth="1"/>
    <col min="4" max="4" width="22.140625" customWidth="1"/>
    <col min="5" max="5" width="18.42578125" bestFit="1" customWidth="1"/>
    <col min="6" max="6" width="16.7109375" customWidth="1"/>
    <col min="7" max="7" width="19.7109375" customWidth="1"/>
    <col min="8" max="8" width="14.85546875" customWidth="1"/>
    <col min="9" max="9" width="15.140625" customWidth="1"/>
    <col min="11" max="12" width="0.42578125" customWidth="1"/>
    <col min="13" max="14" width="10.28515625" bestFit="1" customWidth="1"/>
    <col min="15" max="15" width="9.7109375" bestFit="1" customWidth="1"/>
    <col min="16" max="16" width="11.5703125" bestFit="1" customWidth="1"/>
  </cols>
  <sheetData>
    <row r="1" spans="1:10" x14ac:dyDescent="0.25">
      <c r="A1" s="20" t="s">
        <v>70</v>
      </c>
    </row>
    <row r="2" spans="1:10" x14ac:dyDescent="0.25">
      <c r="A2" s="20" t="s">
        <v>71</v>
      </c>
    </row>
    <row r="3" spans="1:10" x14ac:dyDescent="0.25">
      <c r="A3" t="s">
        <v>82</v>
      </c>
    </row>
    <row r="5" spans="1:10" ht="30" x14ac:dyDescent="0.25">
      <c r="A5" s="2" t="s">
        <v>58</v>
      </c>
      <c r="B5" s="2" t="s">
        <v>57</v>
      </c>
      <c r="C5" s="2" t="s">
        <v>56</v>
      </c>
      <c r="D5" s="7" t="s">
        <v>60</v>
      </c>
      <c r="E5" s="7" t="s">
        <v>61</v>
      </c>
      <c r="F5" s="7" t="s">
        <v>65</v>
      </c>
      <c r="G5" s="7" t="s">
        <v>64</v>
      </c>
      <c r="H5" s="7" t="s">
        <v>62</v>
      </c>
      <c r="I5" s="7" t="s">
        <v>63</v>
      </c>
    </row>
    <row r="6" spans="1:10" x14ac:dyDescent="0.25">
      <c r="A6" s="3" t="s">
        <v>66</v>
      </c>
      <c r="B6" s="4" t="s">
        <v>4</v>
      </c>
      <c r="C6" s="3" t="s">
        <v>5</v>
      </c>
      <c r="D6" s="11">
        <v>55690857.700000003</v>
      </c>
      <c r="E6" s="14">
        <f>D6-F6</f>
        <v>835362.8655000031</v>
      </c>
      <c r="F6" s="12">
        <f>D6*0.985</f>
        <v>54855494.8345</v>
      </c>
      <c r="G6" s="12">
        <v>765646.26693509507</v>
      </c>
      <c r="H6" s="11">
        <f>F6+G6</f>
        <v>55621141.101435095</v>
      </c>
      <c r="I6" s="9" t="s">
        <v>0</v>
      </c>
      <c r="J6" s="21" t="s">
        <v>72</v>
      </c>
    </row>
    <row r="7" spans="1:10" x14ac:dyDescent="0.25">
      <c r="A7" s="3" t="s">
        <v>66</v>
      </c>
      <c r="B7" s="4" t="s">
        <v>16</v>
      </c>
      <c r="C7" s="3" t="s">
        <v>17</v>
      </c>
      <c r="D7" s="15">
        <v>2914906.1999999997</v>
      </c>
      <c r="E7" s="16">
        <f t="shared" ref="E7:E14" si="0">D7-F7</f>
        <v>43723.592999999877</v>
      </c>
      <c r="F7" s="16">
        <f t="shared" ref="F7:F12" si="1">D7*0.985</f>
        <v>2871182.6069999998</v>
      </c>
      <c r="G7" s="15">
        <v>0</v>
      </c>
      <c r="H7" s="15">
        <f t="shared" ref="H7:H14" si="2">F7+G7</f>
        <v>2871182.6069999998</v>
      </c>
      <c r="I7" s="9" t="s">
        <v>0</v>
      </c>
      <c r="J7" s="21"/>
    </row>
    <row r="8" spans="1:10" x14ac:dyDescent="0.25">
      <c r="A8" s="3" t="s">
        <v>66</v>
      </c>
      <c r="B8" s="4" t="s">
        <v>18</v>
      </c>
      <c r="C8" s="3" t="s">
        <v>19</v>
      </c>
      <c r="D8" s="15">
        <v>-1411209.4</v>
      </c>
      <c r="E8" s="16">
        <f t="shared" si="0"/>
        <v>-21168.141000000061</v>
      </c>
      <c r="F8" s="16">
        <f t="shared" si="1"/>
        <v>-1390041.2589999998</v>
      </c>
      <c r="G8" s="15">
        <v>0</v>
      </c>
      <c r="H8" s="15">
        <f t="shared" si="2"/>
        <v>-1390041.2589999998</v>
      </c>
      <c r="I8" s="9" t="s">
        <v>0</v>
      </c>
      <c r="J8" s="21"/>
    </row>
    <row r="9" spans="1:10" x14ac:dyDescent="0.25">
      <c r="A9" s="3" t="s">
        <v>66</v>
      </c>
      <c r="B9" s="4" t="s">
        <v>20</v>
      </c>
      <c r="C9" s="3" t="s">
        <v>21</v>
      </c>
      <c r="D9" s="15">
        <v>1038611.92</v>
      </c>
      <c r="E9" s="16">
        <f t="shared" si="0"/>
        <v>15579.178799999994</v>
      </c>
      <c r="F9" s="16">
        <f t="shared" si="1"/>
        <v>1023032.7412</v>
      </c>
      <c r="G9" s="15">
        <v>0</v>
      </c>
      <c r="H9" s="15">
        <f t="shared" si="2"/>
        <v>1023032.7412</v>
      </c>
      <c r="I9" s="9" t="s">
        <v>0</v>
      </c>
      <c r="J9" s="21"/>
    </row>
    <row r="10" spans="1:10" x14ac:dyDescent="0.25">
      <c r="A10" s="3" t="s">
        <v>66</v>
      </c>
      <c r="B10" s="4" t="s">
        <v>36</v>
      </c>
      <c r="C10" s="3" t="s">
        <v>37</v>
      </c>
      <c r="D10" s="15">
        <v>264964.20999999996</v>
      </c>
      <c r="E10" s="16">
        <f t="shared" si="0"/>
        <v>3974.4631499999959</v>
      </c>
      <c r="F10" s="16">
        <f t="shared" si="1"/>
        <v>260989.74684999997</v>
      </c>
      <c r="G10" s="15">
        <v>0</v>
      </c>
      <c r="H10" s="15">
        <f t="shared" si="2"/>
        <v>260989.74684999997</v>
      </c>
      <c r="I10" s="9" t="s">
        <v>0</v>
      </c>
      <c r="J10" s="21"/>
    </row>
    <row r="11" spans="1:10" x14ac:dyDescent="0.25">
      <c r="A11" s="3" t="s">
        <v>66</v>
      </c>
      <c r="B11" s="4" t="s">
        <v>42</v>
      </c>
      <c r="C11" s="3" t="s">
        <v>43</v>
      </c>
      <c r="D11" s="15">
        <v>-114351.87</v>
      </c>
      <c r="E11" s="16">
        <f t="shared" si="0"/>
        <v>-1715.2780500000081</v>
      </c>
      <c r="F11" s="16">
        <f t="shared" si="1"/>
        <v>-112636.59194999999</v>
      </c>
      <c r="G11" s="15">
        <v>0</v>
      </c>
      <c r="H11" s="15">
        <f t="shared" si="2"/>
        <v>-112636.59194999999</v>
      </c>
      <c r="I11" s="9" t="s">
        <v>0</v>
      </c>
      <c r="J11" s="21"/>
    </row>
    <row r="12" spans="1:10" x14ac:dyDescent="0.25">
      <c r="A12" s="3" t="s">
        <v>66</v>
      </c>
      <c r="B12" s="4" t="s">
        <v>52</v>
      </c>
      <c r="C12" s="3" t="s">
        <v>53</v>
      </c>
      <c r="D12" s="15">
        <v>-4290.3599999999997</v>
      </c>
      <c r="E12" s="16">
        <f t="shared" si="0"/>
        <v>-64.355400000000373</v>
      </c>
      <c r="F12" s="16">
        <f t="shared" si="1"/>
        <v>-4226.0045999999993</v>
      </c>
      <c r="G12" s="15">
        <v>0</v>
      </c>
      <c r="H12" s="15">
        <f t="shared" si="2"/>
        <v>-4226.0045999999993</v>
      </c>
      <c r="I12" s="9" t="s">
        <v>0</v>
      </c>
      <c r="J12" s="21"/>
    </row>
    <row r="13" spans="1:10" x14ac:dyDescent="0.25">
      <c r="A13" s="3" t="s">
        <v>66</v>
      </c>
      <c r="B13" s="4" t="s">
        <v>54</v>
      </c>
      <c r="C13" s="3" t="s">
        <v>55</v>
      </c>
      <c r="D13" s="15">
        <v>15684.23</v>
      </c>
      <c r="E13" s="16">
        <f t="shared" si="0"/>
        <v>235.26345000000038</v>
      </c>
      <c r="F13" s="16">
        <f>D13*0.985</f>
        <v>15448.966549999999</v>
      </c>
      <c r="G13" s="15">
        <v>0</v>
      </c>
      <c r="H13" s="15">
        <f t="shared" si="2"/>
        <v>15448.966549999999</v>
      </c>
      <c r="I13" s="9" t="s">
        <v>0</v>
      </c>
      <c r="J13" s="21"/>
    </row>
    <row r="14" spans="1:10" x14ac:dyDescent="0.25">
      <c r="A14" s="3" t="s">
        <v>66</v>
      </c>
      <c r="B14" s="1" t="s">
        <v>69</v>
      </c>
      <c r="C14" t="s">
        <v>68</v>
      </c>
      <c r="D14" s="15">
        <v>0</v>
      </c>
      <c r="E14" s="16">
        <f t="shared" si="0"/>
        <v>0</v>
      </c>
      <c r="F14" s="16">
        <f>D14*0.985</f>
        <v>0</v>
      </c>
      <c r="G14" s="16">
        <v>-13356266</v>
      </c>
      <c r="H14" s="15">
        <f t="shared" si="2"/>
        <v>-13356266</v>
      </c>
      <c r="I14" s="9" t="s">
        <v>0</v>
      </c>
      <c r="J14" s="21"/>
    </row>
    <row r="15" spans="1:10" ht="15.75" thickBot="1" x14ac:dyDescent="0.3">
      <c r="A15" s="6" t="s">
        <v>59</v>
      </c>
      <c r="B15" s="4"/>
      <c r="C15" s="3"/>
      <c r="D15" s="13">
        <f t="shared" ref="D15:F15" si="3">SUM(D6:D14)</f>
        <v>58395172.63000001</v>
      </c>
      <c r="E15" s="13">
        <f t="shared" si="3"/>
        <v>875927.58945000288</v>
      </c>
      <c r="F15" s="13">
        <f t="shared" si="3"/>
        <v>57519245.040549994</v>
      </c>
      <c r="G15" s="13">
        <f>SUM(G6:G14)</f>
        <v>-12590619.733064905</v>
      </c>
      <c r="H15" s="13">
        <f>SUM(H6:H14)</f>
        <v>44928625.307485089</v>
      </c>
      <c r="J15" s="21"/>
    </row>
    <row r="16" spans="1:10" ht="15.75" thickTop="1" x14ac:dyDescent="0.25">
      <c r="A16" s="6"/>
      <c r="B16" s="4"/>
      <c r="C16" s="3"/>
      <c r="D16" s="8"/>
      <c r="E16" s="3"/>
      <c r="J16" s="21"/>
    </row>
    <row r="17" spans="1:10" x14ac:dyDescent="0.25">
      <c r="B17" s="4"/>
      <c r="C17" s="3"/>
      <c r="D17" s="5"/>
      <c r="E17" s="3"/>
      <c r="J17" s="21"/>
    </row>
    <row r="18" spans="1:10" x14ac:dyDescent="0.25">
      <c r="A18" s="3" t="s">
        <v>67</v>
      </c>
      <c r="B18" s="4" t="s">
        <v>2</v>
      </c>
      <c r="C18" s="3" t="s">
        <v>3</v>
      </c>
      <c r="D18" s="11">
        <v>47645393.379999995</v>
      </c>
      <c r="E18" s="12">
        <f>D18-F18</f>
        <v>667035.50732000172</v>
      </c>
      <c r="F18" s="12">
        <f>D18*0.986</f>
        <v>46978357.872679994</v>
      </c>
      <c r="G18" s="10">
        <v>0</v>
      </c>
      <c r="H18" s="14">
        <f>F18+G18</f>
        <v>46978357.872679994</v>
      </c>
      <c r="I18" s="9" t="s">
        <v>1</v>
      </c>
    </row>
    <row r="19" spans="1:10" x14ac:dyDescent="0.25">
      <c r="A19" s="3" t="s">
        <v>67</v>
      </c>
      <c r="B19" s="4" t="s">
        <v>6</v>
      </c>
      <c r="C19" s="3" t="s">
        <v>7</v>
      </c>
      <c r="D19" s="15">
        <v>0</v>
      </c>
      <c r="E19" s="16">
        <f t="shared" ref="E19:E36" si="4">D19-F19</f>
        <v>0</v>
      </c>
      <c r="F19" s="16">
        <f t="shared" ref="F19:F36" si="5">D19*0.986</f>
        <v>0</v>
      </c>
      <c r="G19" s="16">
        <v>0</v>
      </c>
      <c r="H19" s="16">
        <f t="shared" ref="H19:H37" si="6">F19+G19</f>
        <v>0</v>
      </c>
      <c r="I19" s="9" t="s">
        <v>1</v>
      </c>
      <c r="J19" s="21"/>
    </row>
    <row r="20" spans="1:10" x14ac:dyDescent="0.25">
      <c r="A20" s="3" t="s">
        <v>67</v>
      </c>
      <c r="B20" s="4" t="s">
        <v>8</v>
      </c>
      <c r="C20" s="3" t="s">
        <v>9</v>
      </c>
      <c r="D20" s="15">
        <v>-1.1499999999999999</v>
      </c>
      <c r="E20" s="16">
        <f t="shared" si="4"/>
        <v>-1.6100000000000003E-2</v>
      </c>
      <c r="F20" s="16">
        <f t="shared" si="5"/>
        <v>-1.1338999999999999</v>
      </c>
      <c r="G20" s="16">
        <v>0</v>
      </c>
      <c r="H20" s="16">
        <f t="shared" si="6"/>
        <v>-1.1338999999999999</v>
      </c>
      <c r="I20" s="9" t="s">
        <v>1</v>
      </c>
      <c r="J20" s="21"/>
    </row>
    <row r="21" spans="1:10" x14ac:dyDescent="0.25">
      <c r="A21" s="3" t="s">
        <v>67</v>
      </c>
      <c r="B21" s="4" t="s">
        <v>10</v>
      </c>
      <c r="C21" s="3" t="s">
        <v>11</v>
      </c>
      <c r="D21" s="15">
        <v>-934.94999999999993</v>
      </c>
      <c r="E21" s="16">
        <f t="shared" si="4"/>
        <v>-13.08929999999998</v>
      </c>
      <c r="F21" s="16">
        <f t="shared" si="5"/>
        <v>-921.86069999999995</v>
      </c>
      <c r="G21" s="16">
        <v>0</v>
      </c>
      <c r="H21" s="16">
        <f t="shared" si="6"/>
        <v>-921.86069999999995</v>
      </c>
      <c r="I21" s="9" t="s">
        <v>1</v>
      </c>
    </row>
    <row r="22" spans="1:10" x14ac:dyDescent="0.25">
      <c r="A22" s="3" t="s">
        <v>67</v>
      </c>
      <c r="B22" s="4" t="s">
        <v>12</v>
      </c>
      <c r="C22" s="3" t="s">
        <v>13</v>
      </c>
      <c r="D22" s="15">
        <v>-23515.289999999997</v>
      </c>
      <c r="E22" s="16">
        <f t="shared" si="4"/>
        <v>-329.21406000000206</v>
      </c>
      <c r="F22" s="16">
        <f t="shared" si="5"/>
        <v>-23186.075939999995</v>
      </c>
      <c r="G22" s="16">
        <v>0</v>
      </c>
      <c r="H22" s="16">
        <f t="shared" si="6"/>
        <v>-23186.075939999995</v>
      </c>
      <c r="I22" s="9" t="s">
        <v>1</v>
      </c>
    </row>
    <row r="23" spans="1:10" x14ac:dyDescent="0.25">
      <c r="A23" s="3" t="s">
        <v>67</v>
      </c>
      <c r="B23" s="4" t="s">
        <v>14</v>
      </c>
      <c r="C23" s="3" t="s">
        <v>15</v>
      </c>
      <c r="D23" s="15">
        <v>26285727</v>
      </c>
      <c r="E23" s="16">
        <f t="shared" si="4"/>
        <v>368000.17799999937</v>
      </c>
      <c r="F23" s="16">
        <f t="shared" si="5"/>
        <v>25917726.822000001</v>
      </c>
      <c r="G23" s="16">
        <v>0</v>
      </c>
      <c r="H23" s="16">
        <f t="shared" si="6"/>
        <v>25917726.822000001</v>
      </c>
      <c r="I23" s="9" t="s">
        <v>1</v>
      </c>
      <c r="J23" s="21" t="s">
        <v>72</v>
      </c>
    </row>
    <row r="24" spans="1:10" x14ac:dyDescent="0.25">
      <c r="A24" s="3" t="s">
        <v>67</v>
      </c>
      <c r="B24" s="4" t="s">
        <v>22</v>
      </c>
      <c r="C24" s="3" t="s">
        <v>23</v>
      </c>
      <c r="D24" s="15">
        <v>253327.74</v>
      </c>
      <c r="E24" s="16">
        <f t="shared" si="4"/>
        <v>3546.5883599999943</v>
      </c>
      <c r="F24" s="16">
        <f t="shared" si="5"/>
        <v>249781.15164</v>
      </c>
      <c r="G24" s="16">
        <v>0</v>
      </c>
      <c r="H24" s="16">
        <f t="shared" si="6"/>
        <v>249781.15164</v>
      </c>
      <c r="I24" s="9" t="s">
        <v>1</v>
      </c>
    </row>
    <row r="25" spans="1:10" x14ac:dyDescent="0.25">
      <c r="A25" s="3" t="s">
        <v>67</v>
      </c>
      <c r="B25" s="1" t="s">
        <v>24</v>
      </c>
      <c r="C25" t="s">
        <v>25</v>
      </c>
      <c r="D25" s="16">
        <v>-96954.069999999978</v>
      </c>
      <c r="E25" s="16">
        <f t="shared" si="4"/>
        <v>-1357.3569799999968</v>
      </c>
      <c r="F25" s="16">
        <f t="shared" si="5"/>
        <v>-95596.713019999981</v>
      </c>
      <c r="G25" s="16">
        <v>0</v>
      </c>
      <c r="H25" s="16">
        <f t="shared" si="6"/>
        <v>-95596.713019999981</v>
      </c>
      <c r="I25" s="9" t="s">
        <v>1</v>
      </c>
    </row>
    <row r="26" spans="1:10" x14ac:dyDescent="0.25">
      <c r="A26" s="3" t="s">
        <v>67</v>
      </c>
      <c r="B26" s="1" t="s">
        <v>26</v>
      </c>
      <c r="C26" t="s">
        <v>27</v>
      </c>
      <c r="D26" s="16">
        <v>5326112.03</v>
      </c>
      <c r="E26" s="16">
        <f t="shared" si="4"/>
        <v>74565.568420000374</v>
      </c>
      <c r="F26" s="16">
        <f t="shared" si="5"/>
        <v>5251546.4615799999</v>
      </c>
      <c r="G26" s="16">
        <v>0</v>
      </c>
      <c r="H26" s="16">
        <f t="shared" si="6"/>
        <v>5251546.4615799999</v>
      </c>
      <c r="I26" s="9" t="s">
        <v>1</v>
      </c>
    </row>
    <row r="27" spans="1:10" x14ac:dyDescent="0.25">
      <c r="A27" s="3" t="s">
        <v>67</v>
      </c>
      <c r="B27" s="1" t="s">
        <v>28</v>
      </c>
      <c r="C27" t="s">
        <v>29</v>
      </c>
      <c r="D27" s="16">
        <v>219305.83</v>
      </c>
      <c r="E27" s="16">
        <f t="shared" si="4"/>
        <v>3070.2816199999943</v>
      </c>
      <c r="F27" s="16">
        <f t="shared" si="5"/>
        <v>216235.54837999999</v>
      </c>
      <c r="G27" s="16">
        <v>0</v>
      </c>
      <c r="H27" s="16">
        <f t="shared" si="6"/>
        <v>216235.54837999999</v>
      </c>
      <c r="I27" s="9" t="s">
        <v>1</v>
      </c>
    </row>
    <row r="28" spans="1:10" x14ac:dyDescent="0.25">
      <c r="A28" s="3" t="s">
        <v>67</v>
      </c>
      <c r="B28" s="1" t="s">
        <v>30</v>
      </c>
      <c r="C28" t="s">
        <v>31</v>
      </c>
      <c r="D28" s="16">
        <v>-25786.160000000003</v>
      </c>
      <c r="E28" s="16">
        <f t="shared" si="4"/>
        <v>-361.0062399999988</v>
      </c>
      <c r="F28" s="16">
        <f t="shared" si="5"/>
        <v>-25425.153760000005</v>
      </c>
      <c r="G28" s="16">
        <v>0</v>
      </c>
      <c r="H28" s="16">
        <f t="shared" si="6"/>
        <v>-25425.153760000005</v>
      </c>
      <c r="I28" s="9" t="s">
        <v>1</v>
      </c>
    </row>
    <row r="29" spans="1:10" x14ac:dyDescent="0.25">
      <c r="A29" s="3" t="s">
        <v>67</v>
      </c>
      <c r="B29" s="1" t="s">
        <v>32</v>
      </c>
      <c r="C29" t="s">
        <v>33</v>
      </c>
      <c r="D29" s="16">
        <v>37122.39</v>
      </c>
      <c r="E29" s="16">
        <f t="shared" si="4"/>
        <v>519.71345999999903</v>
      </c>
      <c r="F29" s="16">
        <f t="shared" si="5"/>
        <v>36602.67654</v>
      </c>
      <c r="G29" s="16">
        <v>0</v>
      </c>
      <c r="H29" s="16">
        <f t="shared" si="6"/>
        <v>36602.67654</v>
      </c>
      <c r="I29" s="9" t="s">
        <v>1</v>
      </c>
    </row>
    <row r="30" spans="1:10" x14ac:dyDescent="0.25">
      <c r="A30" s="3" t="s">
        <v>67</v>
      </c>
      <c r="B30" s="1" t="s">
        <v>34</v>
      </c>
      <c r="C30" t="s">
        <v>35</v>
      </c>
      <c r="D30" s="16">
        <v>-126</v>
      </c>
      <c r="E30" s="16">
        <f t="shared" si="4"/>
        <v>-1.7639999999999958</v>
      </c>
      <c r="F30" s="16">
        <f t="shared" si="5"/>
        <v>-124.236</v>
      </c>
      <c r="G30" s="16">
        <v>0</v>
      </c>
      <c r="H30" s="16">
        <f t="shared" si="6"/>
        <v>-124.236</v>
      </c>
      <c r="I30" s="9" t="s">
        <v>1</v>
      </c>
    </row>
    <row r="31" spans="1:10" x14ac:dyDescent="0.25">
      <c r="A31" s="3" t="s">
        <v>67</v>
      </c>
      <c r="B31" s="1" t="s">
        <v>38</v>
      </c>
      <c r="C31" t="s">
        <v>39</v>
      </c>
      <c r="D31" s="16">
        <v>6791447.1200000001</v>
      </c>
      <c r="E31" s="16">
        <f t="shared" si="4"/>
        <v>95080.259680000134</v>
      </c>
      <c r="F31" s="16">
        <f t="shared" si="5"/>
        <v>6696366.86032</v>
      </c>
      <c r="G31" s="16">
        <v>0</v>
      </c>
      <c r="H31" s="16">
        <f t="shared" si="6"/>
        <v>6696366.86032</v>
      </c>
      <c r="I31" s="9" t="s">
        <v>1</v>
      </c>
    </row>
    <row r="32" spans="1:10" x14ac:dyDescent="0.25">
      <c r="A32" s="3" t="s">
        <v>67</v>
      </c>
      <c r="B32" s="1" t="s">
        <v>40</v>
      </c>
      <c r="C32" t="s">
        <v>41</v>
      </c>
      <c r="D32" s="16">
        <v>-6859789.6000000015</v>
      </c>
      <c r="E32" s="16">
        <f t="shared" si="4"/>
        <v>-96037.05439999979</v>
      </c>
      <c r="F32" s="16">
        <f t="shared" si="5"/>
        <v>-6763752.5456000017</v>
      </c>
      <c r="G32" s="16">
        <v>0</v>
      </c>
      <c r="H32" s="16">
        <f t="shared" si="6"/>
        <v>-6763752.5456000017</v>
      </c>
      <c r="I32" s="9" t="s">
        <v>1</v>
      </c>
    </row>
    <row r="33" spans="1:15" x14ac:dyDescent="0.25">
      <c r="A33" s="3" t="s">
        <v>67</v>
      </c>
      <c r="B33" s="1" t="s">
        <v>44</v>
      </c>
      <c r="C33" t="s">
        <v>45</v>
      </c>
      <c r="D33" s="16">
        <v>3775.7</v>
      </c>
      <c r="E33" s="16">
        <f t="shared" si="4"/>
        <v>52.859800000000178</v>
      </c>
      <c r="F33" s="16">
        <f t="shared" si="5"/>
        <v>3722.8401999999996</v>
      </c>
      <c r="G33" s="16">
        <v>0</v>
      </c>
      <c r="H33" s="16">
        <f t="shared" si="6"/>
        <v>3722.8401999999996</v>
      </c>
      <c r="I33" s="9" t="s">
        <v>1</v>
      </c>
    </row>
    <row r="34" spans="1:15" x14ac:dyDescent="0.25">
      <c r="A34" s="3" t="s">
        <v>67</v>
      </c>
      <c r="B34" s="4" t="s">
        <v>46</v>
      </c>
      <c r="C34" s="3" t="s">
        <v>47</v>
      </c>
      <c r="D34" s="15">
        <v>-14999999.99</v>
      </c>
      <c r="E34" s="15">
        <f t="shared" si="4"/>
        <v>-209999.99985999987</v>
      </c>
      <c r="F34" s="15">
        <f t="shared" si="5"/>
        <v>-14789999.99014</v>
      </c>
      <c r="G34" s="15">
        <v>0</v>
      </c>
      <c r="H34" s="15">
        <f t="shared" si="6"/>
        <v>-14789999.99014</v>
      </c>
      <c r="I34" s="24" t="s">
        <v>1</v>
      </c>
      <c r="J34" s="25" t="s">
        <v>79</v>
      </c>
    </row>
    <row r="35" spans="1:15" x14ac:dyDescent="0.25">
      <c r="A35" s="3" t="s">
        <v>67</v>
      </c>
      <c r="B35" s="4" t="s">
        <v>48</v>
      </c>
      <c r="C35" s="3" t="s">
        <v>49</v>
      </c>
      <c r="D35" s="15">
        <v>6353462.040000001</v>
      </c>
      <c r="E35" s="15">
        <f t="shared" si="4"/>
        <v>88948.46855999995</v>
      </c>
      <c r="F35" s="15">
        <f t="shared" si="5"/>
        <v>6264513.571440001</v>
      </c>
      <c r="G35" s="15">
        <v>0</v>
      </c>
      <c r="H35" s="15">
        <f t="shared" si="6"/>
        <v>6264513.571440001</v>
      </c>
      <c r="I35" s="24" t="s">
        <v>1</v>
      </c>
      <c r="J35" s="3"/>
    </row>
    <row r="36" spans="1:15" x14ac:dyDescent="0.25">
      <c r="A36" s="3" t="s">
        <v>67</v>
      </c>
      <c r="B36" s="1" t="s">
        <v>50</v>
      </c>
      <c r="C36" t="s">
        <v>51</v>
      </c>
      <c r="D36" s="16">
        <v>-1082743.51</v>
      </c>
      <c r="E36" s="16">
        <f t="shared" si="4"/>
        <v>-15158.40914000012</v>
      </c>
      <c r="F36" s="16">
        <f t="shared" si="5"/>
        <v>-1067585.1008599999</v>
      </c>
      <c r="G36" s="16">
        <v>0</v>
      </c>
      <c r="H36" s="16">
        <f t="shared" si="6"/>
        <v>-1067585.1008599999</v>
      </c>
      <c r="I36" s="9" t="s">
        <v>1</v>
      </c>
    </row>
    <row r="37" spans="1:15" x14ac:dyDescent="0.25">
      <c r="A37" s="3" t="s">
        <v>67</v>
      </c>
      <c r="B37" s="1" t="s">
        <v>69</v>
      </c>
      <c r="C37" t="s">
        <v>68</v>
      </c>
      <c r="D37" s="16">
        <v>0</v>
      </c>
      <c r="E37" s="16">
        <f>G37-(G37*0.986)</f>
        <v>-11964.974000000046</v>
      </c>
      <c r="F37" s="16">
        <f>-(G37-(G37*0.986))</f>
        <v>11964.974000000046</v>
      </c>
      <c r="G37" s="19">
        <v>-854641</v>
      </c>
      <c r="H37" s="16">
        <f t="shared" si="6"/>
        <v>-842676.02599999995</v>
      </c>
      <c r="I37" s="9" t="s">
        <v>1</v>
      </c>
    </row>
    <row r="38" spans="1:15" ht="15.75" thickBot="1" x14ac:dyDescent="0.3">
      <c r="A38" s="6" t="s">
        <v>59</v>
      </c>
      <c r="D38" s="13">
        <f t="shared" ref="D38:G38" si="7">SUM(D18:D37)</f>
        <v>69825822.510000005</v>
      </c>
      <c r="E38" s="13">
        <f t="shared" si="7"/>
        <v>965596.54114000162</v>
      </c>
      <c r="F38" s="13">
        <f t="shared" si="7"/>
        <v>68860225.968860015</v>
      </c>
      <c r="G38" s="13">
        <f t="shared" si="7"/>
        <v>-854641</v>
      </c>
      <c r="H38" s="13">
        <f>SUM(H18:H37)</f>
        <v>68005584.968860015</v>
      </c>
    </row>
    <row r="39" spans="1:15" ht="15.75" thickTop="1" x14ac:dyDescent="0.25">
      <c r="A39" s="1"/>
      <c r="C39" s="1"/>
      <c r="D39" s="1"/>
      <c r="E39" s="1"/>
      <c r="F39" s="1"/>
      <c r="G39" s="18"/>
      <c r="H39" s="1"/>
      <c r="I39" s="1"/>
    </row>
    <row r="40" spans="1:15" x14ac:dyDescent="0.25">
      <c r="A40" s="22" t="s">
        <v>72</v>
      </c>
      <c r="B40"/>
      <c r="C40" s="1"/>
      <c r="D40" s="23"/>
      <c r="E40" s="29" t="s">
        <v>73</v>
      </c>
      <c r="G40" s="17"/>
      <c r="H40" s="26">
        <f>H34+H6</f>
        <v>40831141.111295097</v>
      </c>
      <c r="I40" s="1"/>
    </row>
    <row r="41" spans="1:15" x14ac:dyDescent="0.25">
      <c r="C41" s="1"/>
      <c r="D41" s="1"/>
      <c r="E41" s="29" t="s">
        <v>74</v>
      </c>
      <c r="G41" s="17"/>
      <c r="H41" s="26">
        <v>10000000</v>
      </c>
      <c r="I41" s="1"/>
    </row>
    <row r="42" spans="1:15" x14ac:dyDescent="0.25">
      <c r="A42" s="1"/>
      <c r="C42" s="1"/>
      <c r="D42" s="1"/>
      <c r="E42" s="29" t="s">
        <v>75</v>
      </c>
      <c r="G42" s="1"/>
      <c r="H42" s="27">
        <f>H23</f>
        <v>25917726.822000001</v>
      </c>
      <c r="I42" s="28" t="s">
        <v>77</v>
      </c>
    </row>
    <row r="43" spans="1:15" x14ac:dyDescent="0.25">
      <c r="A43" s="1"/>
      <c r="C43" s="1"/>
      <c r="D43" s="1"/>
      <c r="E43" s="29" t="s">
        <v>76</v>
      </c>
      <c r="G43" s="1"/>
      <c r="H43" s="26">
        <f>SUM(H40:H42)</f>
        <v>76748867.933295101</v>
      </c>
      <c r="I43" s="28" t="s">
        <v>80</v>
      </c>
    </row>
    <row r="44" spans="1:15" x14ac:dyDescent="0.25">
      <c r="A44" s="1"/>
      <c r="C44" s="1"/>
      <c r="D44" s="1"/>
      <c r="E44" s="1"/>
      <c r="F44" s="1"/>
      <c r="G44" s="1"/>
      <c r="H44" s="26"/>
      <c r="I44" s="29"/>
    </row>
    <row r="45" spans="1:15" ht="42" customHeight="1" x14ac:dyDescent="0.25">
      <c r="A45" s="1"/>
      <c r="C45" s="1"/>
      <c r="D45" s="1"/>
      <c r="E45" s="30" t="s">
        <v>78</v>
      </c>
      <c r="F45" s="31"/>
      <c r="G45" s="31"/>
      <c r="H45" s="32">
        <f>H41+H40</f>
        <v>50831141.111295097</v>
      </c>
      <c r="I45" s="33" t="s">
        <v>81</v>
      </c>
      <c r="J45" s="34"/>
      <c r="K45" s="34"/>
      <c r="L45" s="34"/>
      <c r="M45" s="34"/>
      <c r="N45" s="34"/>
      <c r="O45" s="34"/>
    </row>
    <row r="46" spans="1:15" x14ac:dyDescent="0.25">
      <c r="A46" s="1"/>
      <c r="C46" s="1"/>
      <c r="D46" s="1"/>
      <c r="E46" s="1"/>
      <c r="F46" s="1"/>
      <c r="G46" s="1"/>
      <c r="H46" s="26"/>
      <c r="I46" s="1"/>
    </row>
    <row r="47" spans="1:15" x14ac:dyDescent="0.25">
      <c r="A47" s="1"/>
      <c r="C47" s="1"/>
      <c r="D47" s="1"/>
      <c r="E47" s="1"/>
      <c r="F47" s="1"/>
      <c r="G47" s="1"/>
      <c r="H47" s="1"/>
      <c r="I47" s="1"/>
    </row>
    <row r="48" spans="1:15" x14ac:dyDescent="0.25">
      <c r="A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C82" s="1"/>
      <c r="D82" s="1"/>
      <c r="E82" s="1"/>
      <c r="F82" s="1"/>
      <c r="G82" s="1"/>
      <c r="H82" s="1"/>
      <c r="I82" s="1"/>
    </row>
  </sheetData>
  <mergeCells count="1">
    <mergeCell ref="I45:O45"/>
  </mergeCells>
  <pageMargins left="0.7" right="0.7" top="0.75" bottom="0.75" header="0.3" footer="0.3"/>
  <pageSetup paperSize="17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ZGVmYXVsdFZhbHVlIj48ZWxlbWVudCB1aWQ9IjkzNmUyMmQ1LTQ1YTctNGNiNy05NWFiLTFhYThjN2M4ODc4OSIgdmFsdWU9IiIgeG1sbnM9Imh0dHA6Ly93d3cuYm9sZG9uamFtZXMuY29tLzIwMDgvMDEvc2llL2ludGVybmFsL2xhYmVsIiAvPjwvc2lzbD48VXNlck5hbWU+Q09SUFxzMjkzMDYzPC9Vc2VyTmFtZT48RGF0ZVRpbWU+Mi81LzIwMjIgMTI6NDc6NTUgUE08L0RhdGVUaW1lPjxMYWJlbFN0cmluZz5VbmNhdGVnb3JpemVk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</sisl>
</file>

<file path=customXml/itemProps1.xml><?xml version="1.0" encoding="utf-8"?>
<ds:datastoreItem xmlns:ds="http://schemas.openxmlformats.org/officeDocument/2006/customXml" ds:itemID="{681C25D1-D41E-42AD-A93F-0AF88661547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7E4C680-E564-4672-9B29-3E5816C20B2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BKW-Exhibit 3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s213167</dc:creator>
  <cp:keywords/>
  <cp:lastModifiedBy>s007506</cp:lastModifiedBy>
  <cp:lastPrinted>2022-08-29T17:20:48Z</cp:lastPrinted>
  <dcterms:created xsi:type="dcterms:W3CDTF">2020-08-18T14:09:15Z</dcterms:created>
  <dcterms:modified xsi:type="dcterms:W3CDTF">2022-09-09T16:11:05Z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dbc60933-7412-4af2-b1f0-cd136548ecbd</vt:lpwstr>
  </property>
  <property fmtid="{D5CDD505-2E9C-101B-9397-08002B2CF9AE}" pid="3" name="bjDocumentSecurityLabel">
    <vt:lpwstr>Uncategorized</vt:lpwstr>
  </property>
  <property fmtid="{D5CDD505-2E9C-101B-9397-08002B2CF9AE}" pid="4" name="bjSaver">
    <vt:lpwstr>mHnpUGvhrYAwVF9YqH5Whw/DnKUHosNP</vt:lpwstr>
  </property>
  <property fmtid="{D5CDD505-2E9C-101B-9397-08002B2CF9AE}" pid="5" name="bjLabelHistoryID">
    <vt:lpwstr>{681C25D1-D41E-42AD-A93F-0AF886615472}</vt:lpwstr>
  </property>
  <property fmtid="{D5CDD505-2E9C-101B-9397-08002B2CF9AE}" pid="6" name="MSIP_Label_574d496c-7ac4-4b13-81fd-698eca66b217_SiteId">
    <vt:lpwstr>15f3c881-6b03-4ff6-8559-77bf5177818f</vt:lpwstr>
  </property>
  <property fmtid="{D5CDD505-2E9C-101B-9397-08002B2CF9AE}" pid="7" name="MSIP_Label_574d496c-7ac4-4b13-81fd-698eca66b217_Name">
    <vt:lpwstr>Uncategorized</vt:lpwstr>
  </property>
  <property fmtid="{D5CDD505-2E9C-101B-9397-08002B2CF9AE}" pid="8" name="MSIP_Label_574d496c-7ac4-4b13-81fd-698eca66b217_Enabled">
    <vt:lpwstr>true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uid="936e22d5-45a7-4cb7-95ab-1aa8c7c88789" value="" /&gt;&lt;/sisl&gt;</vt:lpwstr>
  </property>
</Properties>
</file>