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customXml/itemProps2.xml" ContentType="application/vnd.openxmlformats-officedocument.customXml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lass\AppData\Local\Temp\Workshare\unvd4vpz.53y\1\"/>
    </mc:Choice>
  </mc:AlternateContent>
  <bookViews>
    <workbookView xWindow="38280" yWindow="-120" windowWidth="29040" windowHeight="15840" tabRatio="813"/>
  </bookViews>
  <sheets>
    <sheet name="PPA Form 1.0" sheetId="1" r:id="rId1"/>
    <sheet name="PPA Form 2.0 - P1" sheetId="2" r:id="rId2"/>
    <sheet name="PPA Form 2.0 - P2" sheetId="12" r:id="rId3"/>
    <sheet name="Sheet2" sheetId="13" r:id="rId4"/>
  </sheets>
  <externalReferences>
    <externalReference r:id="rId5"/>
  </externalReferences>
  <definedNames>
    <definedName name="Katy">#REF!</definedName>
    <definedName name="Marshall_Rate">'[1]Property Tax'!$B$2</definedName>
    <definedName name="PC_Percent">'[1]Property Tax'!$B$6</definedName>
    <definedName name="_xlnm.Print_Area" localSheetId="0">'PPA Form 1.0'!$A$1:$K$44</definedName>
    <definedName name="_xlnm.Print_Area" localSheetId="1">'PPA Form 2.0 - P1'!$B$2:$N$32</definedName>
    <definedName name="_xlnm.Print_Area" localSheetId="2">'PPA Form 2.0 - P2'!$B$2:$N$32</definedName>
    <definedName name="tim">#REF!</definedName>
    <definedName name="WV_List">'[1]Property Tax'!$B$4</definedName>
    <definedName name="Z_0BD4BC22_E7A2_4140_8384_5A5B3339DEED_.wvu.PrintArea" localSheetId="0" hidden="1">'PPA Form 1.0'!$A$1:$K$44</definedName>
    <definedName name="Z_0BD4BC22_E7A2_4140_8384_5A5B3339DEED_.wvu.PrintArea" localSheetId="1" hidden="1">'PPA Form 2.0 - P1'!$B$2:$N$30</definedName>
    <definedName name="Z_0BD4BC22_E7A2_4140_8384_5A5B3339DEED_.wvu.PrintArea" localSheetId="2" hidden="1">'PPA Form 2.0 - P2'!$B$2:$N$30</definedName>
    <definedName name="Z_4EF176FC_448F_4BD8_8859_C810312E84E7_.wvu.PrintArea" localSheetId="0" hidden="1">'PPA Form 1.0'!$A$1:$K$44</definedName>
    <definedName name="Z_4EF176FC_448F_4BD8_8859_C810312E84E7_.wvu.PrintArea" localSheetId="1" hidden="1">'PPA Form 2.0 - P1'!$B$2:$N$30</definedName>
    <definedName name="Z_4EF176FC_448F_4BD8_8859_C810312E84E7_.wvu.PrintArea" localSheetId="2" hidden="1">'PPA Form 2.0 - P2'!$B$2:$N$30</definedName>
    <definedName name="Z_567BA860_460A_4CE0_A629_0EA7372574F1_.wvu.PrintArea" localSheetId="0" hidden="1">'PPA Form 1.0'!$A$1:$K$44</definedName>
    <definedName name="Z_567BA860_460A_4CE0_A629_0EA7372574F1_.wvu.PrintArea" localSheetId="1" hidden="1">'PPA Form 2.0 - P1'!$B$2:$N$30</definedName>
    <definedName name="Z_567BA860_460A_4CE0_A629_0EA7372574F1_.wvu.PrintArea" localSheetId="2" hidden="1">'PPA Form 2.0 - P2'!$B$2:$N$30</definedName>
  </definedNames>
  <calcPr calcId="191029"/>
  <customWorkbookViews>
    <customWorkbookView name="s290792 - Personal View" guid="{4EF176FC-448F-4BD8-8859-C810312E84E7}" mergeInterval="0" personalView="1" maximized="1" xWindow="-8" yWindow="-8" windowWidth="1936" windowHeight="1056" tabRatio="813" activeSheetId="6"/>
    <customWorkbookView name="s207409 - Personal View" guid="{567BA860-460A-4CE0-A629-0EA7372574F1}" mergeInterval="0" personalView="1" maximized="1" windowWidth="1600" windowHeight="675" tabRatio="813" activeSheetId="1"/>
    <customWorkbookView name="s203707 - Personal View" guid="{0BD4BC22-E7A2-4140-8384-5A5B3339DEED}" mergeInterval="0" personalView="1" maximized="1" xWindow="2869" yWindow="-11" windowWidth="2902" windowHeight="1582" tabRatio="813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B6" i="13"/>
  <c r="B13" i="13"/>
  <c r="B14" i="13" s="1"/>
  <c r="B5" i="13" s="1"/>
  <c r="H10" i="12" l="1"/>
  <c r="G10" i="12"/>
  <c r="D30" i="12"/>
  <c r="C30" i="12"/>
  <c r="H24" i="12" s="1"/>
  <c r="I28" i="12"/>
  <c r="F28" i="12"/>
  <c r="I27" i="12"/>
  <c r="F27" i="12"/>
  <c r="I26" i="12"/>
  <c r="F26" i="12"/>
  <c r="F25" i="12"/>
  <c r="I24" i="12"/>
  <c r="E24" i="12"/>
  <c r="F24" i="12" s="1"/>
  <c r="F23" i="12"/>
  <c r="I22" i="12"/>
  <c r="F22" i="12"/>
  <c r="I21" i="12"/>
  <c r="F21" i="12"/>
  <c r="I39" i="1"/>
  <c r="I38" i="1"/>
  <c r="H25" i="12" l="1"/>
  <c r="K25" i="12" s="1"/>
  <c r="H22" i="12"/>
  <c r="H27" i="12"/>
  <c r="H28" i="12"/>
  <c r="H23" i="12"/>
  <c r="K23" i="12" s="1"/>
  <c r="F30" i="12"/>
  <c r="H21" i="12"/>
  <c r="G25" i="12"/>
  <c r="I25" i="12" s="1"/>
  <c r="M25" i="12" s="1"/>
  <c r="N25" i="12" s="1"/>
  <c r="H26" i="12"/>
  <c r="I10" i="12"/>
  <c r="G24" i="12"/>
  <c r="K24" i="12" s="1"/>
  <c r="M24" i="12" s="1"/>
  <c r="N24" i="12" s="1"/>
  <c r="H30" i="12" l="1"/>
  <c r="G27" i="12"/>
  <c r="K27" i="12" s="1"/>
  <c r="M27" i="12" s="1"/>
  <c r="N27" i="12" s="1"/>
  <c r="G22" i="12"/>
  <c r="K22" i="12" s="1"/>
  <c r="M22" i="12" s="1"/>
  <c r="N22" i="12" s="1"/>
  <c r="G23" i="12"/>
  <c r="I23" i="12" s="1"/>
  <c r="M23" i="12" s="1"/>
  <c r="N23" i="12" s="1"/>
  <c r="G26" i="12"/>
  <c r="K26" i="12" s="1"/>
  <c r="M26" i="12" s="1"/>
  <c r="N26" i="12" s="1"/>
  <c r="G28" i="12"/>
  <c r="K28" i="12" s="1"/>
  <c r="M28" i="12" s="1"/>
  <c r="N28" i="12" s="1"/>
  <c r="G21" i="12"/>
  <c r="G30" i="12" l="1"/>
  <c r="K21" i="12"/>
  <c r="M21" i="12" s="1"/>
  <c r="M30" i="12" l="1"/>
  <c r="N21" i="12"/>
  <c r="N30" i="12" s="1"/>
  <c r="G19" i="1" l="1"/>
  <c r="G21" i="1" s="1"/>
  <c r="G29" i="1" s="1"/>
  <c r="G35" i="1" s="1"/>
  <c r="G39" i="1" l="1"/>
  <c r="H10" i="2" s="1"/>
  <c r="G38" i="1"/>
  <c r="G10" i="2" s="1"/>
  <c r="G40" i="1" l="1"/>
  <c r="E24" i="2"/>
  <c r="F21" i="2" l="1"/>
  <c r="I19" i="1" l="1"/>
  <c r="I21" i="1" l="1"/>
  <c r="I29" i="1" s="1"/>
  <c r="A11" i="1" l="1"/>
  <c r="A13" i="1" s="1"/>
  <c r="A15" i="1" s="1"/>
  <c r="A17" i="1" s="1"/>
  <c r="A19" i="1" l="1"/>
  <c r="A21" i="1" s="1"/>
  <c r="A23" i="1" s="1"/>
  <c r="A25" i="1" s="1"/>
  <c r="A27" i="1" s="1"/>
  <c r="A29" i="1" s="1"/>
  <c r="A31" i="1" s="1"/>
  <c r="A33" i="1" s="1"/>
  <c r="A35" i="1" l="1"/>
  <c r="I28" i="2" l="1"/>
  <c r="F28" i="2"/>
  <c r="I27" i="2"/>
  <c r="F27" i="2"/>
  <c r="I26" i="2"/>
  <c r="F25" i="2"/>
  <c r="I24" i="2"/>
  <c r="F24" i="2"/>
  <c r="F23" i="2"/>
  <c r="D30" i="2"/>
  <c r="I22" i="2"/>
  <c r="F22" i="2"/>
  <c r="I21" i="2"/>
  <c r="I35" i="1"/>
  <c r="F26" i="2" l="1"/>
  <c r="F30" i="2" s="1"/>
  <c r="C30" i="2"/>
  <c r="I40" i="1" l="1"/>
  <c r="H21" i="2" l="1"/>
  <c r="G21" i="2"/>
  <c r="H26" i="2" l="1"/>
  <c r="G22" i="2"/>
  <c r="G28" i="2"/>
  <c r="G27" i="2"/>
  <c r="G25" i="2"/>
  <c r="I25" i="2" s="1"/>
  <c r="G24" i="2"/>
  <c r="G23" i="2"/>
  <c r="I23" i="2" s="1"/>
  <c r="G26" i="2"/>
  <c r="H28" i="2"/>
  <c r="I10" i="2"/>
  <c r="H25" i="2"/>
  <c r="K25" i="2" s="1"/>
  <c r="H23" i="2"/>
  <c r="K23" i="2" s="1"/>
  <c r="H22" i="2"/>
  <c r="H27" i="2"/>
  <c r="H24" i="2"/>
  <c r="K26" i="2" l="1"/>
  <c r="M26" i="2" s="1"/>
  <c r="N26" i="2" s="1"/>
  <c r="K22" i="2"/>
  <c r="M22" i="2" s="1"/>
  <c r="N22" i="2" s="1"/>
  <c r="K21" i="2"/>
  <c r="M21" i="2" s="1"/>
  <c r="K24" i="2"/>
  <c r="M24" i="2" s="1"/>
  <c r="N24" i="2" s="1"/>
  <c r="K28" i="2"/>
  <c r="M28" i="2" s="1"/>
  <c r="N28" i="2" s="1"/>
  <c r="M25" i="2"/>
  <c r="N25" i="2" s="1"/>
  <c r="K27" i="2"/>
  <c r="M27" i="2" s="1"/>
  <c r="N27" i="2" s="1"/>
  <c r="G30" i="2"/>
  <c r="M23" i="2"/>
  <c r="N23" i="2" s="1"/>
  <c r="H30" i="2"/>
  <c r="N21" i="2" l="1"/>
  <c r="N30" i="2" s="1"/>
  <c r="M30" i="2"/>
</calcChain>
</file>

<file path=xl/sharedStrings.xml><?xml version="1.0" encoding="utf-8"?>
<sst xmlns="http://schemas.openxmlformats.org/spreadsheetml/2006/main" count="144" uniqueCount="74">
  <si>
    <t>Kentucky Power Company</t>
  </si>
  <si>
    <t>Demand</t>
  </si>
  <si>
    <t>Energy</t>
  </si>
  <si>
    <t>Total</t>
  </si>
  <si>
    <t>Revenue Requirement</t>
  </si>
  <si>
    <t>a.)</t>
  </si>
  <si>
    <t>b.)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</si>
  <si>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</si>
  <si>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</si>
  <si>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</si>
  <si>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</si>
  <si>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</si>
  <si>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</si>
  <si>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</si>
  <si>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</si>
  <si>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</si>
  <si>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</si>
  <si>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</si>
  <si>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</si>
  <si>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</si>
  <si>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</si>
  <si>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</si>
  <si>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</si>
  <si>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</si>
  <si>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</si>
  <si>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</si>
  <si>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</si>
  <si>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</si>
  <si>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</si>
  <si>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</si>
  <si>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</si>
  <si>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</si>
  <si>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</si>
  <si>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</si>
  <si>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LGS</t>
  </si>
  <si>
    <t>LGS  LMTOD</t>
  </si>
  <si>
    <t>MW</t>
  </si>
  <si>
    <t>OL</t>
  </si>
  <si>
    <t>SL</t>
  </si>
  <si>
    <t xml:space="preserve"> </t>
  </si>
  <si>
    <t>GS (SGS/MGS)</t>
  </si>
  <si>
    <t xml:space="preserve">IGS </t>
  </si>
  <si>
    <t>Purchase Power Adjustment Rate Design</t>
  </si>
  <si>
    <t>PPA - Form 1.0</t>
  </si>
  <si>
    <t>Line</t>
  </si>
  <si>
    <t>PPA - Form 2.0</t>
  </si>
  <si>
    <t xml:space="preserve">Prior Period PPA Revenue Target - Previous PPA Update Filing </t>
  </si>
  <si>
    <t>Non-Rockport PPA Base Rate Amount - Form 5.0 (Based on No. of Months)</t>
  </si>
  <si>
    <t>Estimated Rockport Offset Amount (2023)</t>
  </si>
  <si>
    <t>Rockport Offset True-Up (2024)</t>
  </si>
  <si>
    <t>PPA Revenue Requirement before Prior Period Over/Under (Line 6 + Line 7 + Line 8 + Line 9 + Line 10)</t>
  </si>
  <si>
    <t>Subtotal (Line 3 + Line 4 + Line 5)</t>
  </si>
  <si>
    <t>Rockport Deferral  Amount to be Recovered through the PPA (Dec 9, 2022 - Dec 8, 2027)</t>
  </si>
  <si>
    <t>*</t>
  </si>
  <si>
    <t xml:space="preserve">  $5 million in 2020, $10 million in 2021 and 2022</t>
  </si>
  <si>
    <t>Purchase Power Adjustment</t>
  </si>
  <si>
    <t>Calculated Going Level PPA Revenue Requirement (Line 11 - Line 12 + Line 13)</t>
  </si>
  <si>
    <t>Gross-Up (Line 6 X .006093)</t>
  </si>
  <si>
    <t>Non-Rockport Current Period Revenue Requirement - Form 3.0</t>
  </si>
  <si>
    <t>Increase in Rockport Collection - Reduction of Amount of Rockport Base Rate Deferral (2020 - Dec 8, 2022)*</t>
  </si>
  <si>
    <t>Actual PPA Revenue Collected For  12-Months Ended June 30, 2022  from PPA  Form 4.0</t>
  </si>
  <si>
    <t>FOR ILLUSTRATIVE PURPOSES ONLY</t>
  </si>
  <si>
    <t>Actual Non-Rockport PPA Costs  12-Months Ended June 30, 2023 - Form 3.0</t>
  </si>
  <si>
    <t>Goes to PPA Form 2.0 - P1</t>
  </si>
  <si>
    <t>Goes to PPA Form 2.0 - P2</t>
  </si>
  <si>
    <t>Rockport Fixed Cost Savings (for "stub" period)</t>
  </si>
  <si>
    <t>Rockport UPA Non-Fuel, Non-Environmenal Costs</t>
  </si>
  <si>
    <t>Annual Amount in Base Rates</t>
  </si>
  <si>
    <t>Total Amount to be Credited to Customers</t>
  </si>
  <si>
    <t>Proration for December 2022</t>
  </si>
  <si>
    <t>Phase 1</t>
  </si>
  <si>
    <t>Phase 2</t>
  </si>
  <si>
    <t>For Billing October 2023 through December 2023</t>
  </si>
  <si>
    <t>For Billing January 2024 through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</si>
</sst>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000000%"/>
    <numFmt numFmtId="167" formatCode="&quot;$&quot;#,##0.00000"/>
    <numFmt numFmtId="168" formatCode="&quot;$&quot;#,##0"/>
    <numFmt numFmtId="169" formatCode="0.000000_);\(0.000000\)"/>
    <numFmt numFmtId="170" formatCode="_(&quot;$&quot;* #,##0_);_(&quot;$&quot;* \(#,##0\);_(&quot;$&quot;* &quot;-&quot;??_);_(@_)"/>
    <numFmt numFmtId="171" formatCode="&quot;$&quot;#,##0.00000_);\(&quot;$&quot;#,##0.00000\)"/>
    <numFmt numFmtId="172" formatCode="0.000%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vertAlign val="superscript"/>
      <sz val="14"/>
      <name val="Arial"/>
      <family val="2"/>
    </font>
    <font>
      <vertAlign val="superscript"/>
      <sz val="10"/>
      <name val="Arial"/>
      <family val="2"/>
    </font>
    <font>
      <sz val="10"/>
      <name val="Arial Unicode MS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8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3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11" applyNumberFormat="0" applyAlignment="0" applyProtection="0"/>
    <xf numFmtId="0" fontId="10" fillId="22" borderId="12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11" applyNumberFormat="0" applyAlignment="0" applyProtection="0"/>
    <xf numFmtId="0" fontId="17" fillId="0" borderId="16" applyNumberFormat="0" applyFill="0" applyAlignment="0" applyProtection="0"/>
    <xf numFmtId="0" fontId="18" fillId="23" borderId="0" applyNumberFormat="0" applyBorder="0" applyAlignment="0" applyProtection="0"/>
    <xf numFmtId="0" fontId="3" fillId="24" borderId="17" applyNumberFormat="0" applyFont="0" applyAlignment="0" applyProtection="0"/>
    <xf numFmtId="0" fontId="19" fillId="21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</xf>
    <xf numFmtId="0" fontId="5" fillId="0" borderId="9">
      <alignment horizontal="center"/>
    </xf>
    <xf numFmtId="0" fontId="5" fillId="0" borderId="9">
      <alignment horizontal="center"/>
    </xf>
    <xf numFmtId="0" fontId="5" fillId="0" borderId="9">
      <alignment horizontal="center"/>
    </xf>
    <xf numFmtId="0" fontId="5" fillId="0" borderId="9">
      <alignment horizontal="center"/>
    </xf>
    <xf numFmtId="0" fontId="5" fillId="0" borderId="9">
      <alignment horizontal="center"/>
    </xf>
    <xf numFmtId="0" fontId="5" fillId="0" borderId="9">
      <alignment horizontal="center"/>
    </xf>
    <xf numFmtId="0" fontId="5" fillId="0" borderId="9">
      <alignment horizontal="center"/>
    </xf>
    <xf numFmtId="0" fontId="5" fillId="0" borderId="9">
      <alignment horizontal="center"/>
    </xf>
    <xf numFmtId="0" fontId="5" fillId="0" borderId="9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</cellStyleXfs>
  <cellXfs count="103">
    <xf numFmtId="0" fontId="0" fillId="0" borderId="0" xfId="0"/>
    <xf numFmtId="0" fontId="0" fillId="0" borderId="0" xfId="0" applyFill="1"/>
    <xf numFmtId="0" fontId="2" fillId="0" borderId="0" xfId="0" applyFont="1" applyFill="1"/>
    <xf numFmtId="38" fontId="2" fillId="0" borderId="0" xfId="0" applyNumberFormat="1" applyFont="1" applyFill="1"/>
    <xf numFmtId="0" fontId="27" fillId="0" borderId="0" xfId="0" applyFont="1" applyFill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33" fillId="0" borderId="0" xfId="0" applyFont="1" applyFill="1" applyAlignment="1">
      <alignment horizontal="center"/>
    </xf>
    <xf numFmtId="164" fontId="33" fillId="0" borderId="0" xfId="1" applyNumberFormat="1" applyFont="1" applyFill="1" applyAlignment="1">
      <alignment horizontal="right"/>
    </xf>
    <xf numFmtId="164" fontId="33" fillId="0" borderId="0" xfId="1" applyNumberFormat="1" applyFont="1" applyFill="1"/>
    <xf numFmtId="0" fontId="35" fillId="0" borderId="0" xfId="0" applyFont="1" applyFill="1" applyAlignment="1">
      <alignment horizontal="center"/>
    </xf>
    <xf numFmtId="165" fontId="34" fillId="0" borderId="0" xfId="0" applyNumberFormat="1" applyFont="1" applyFill="1" applyAlignment="1">
      <alignment horizontal="center"/>
    </xf>
    <xf numFmtId="164" fontId="33" fillId="0" borderId="0" xfId="0" applyNumberFormat="1" applyFont="1" applyFill="1"/>
    <xf numFmtId="0" fontId="33" fillId="0" borderId="0" xfId="0" applyFont="1" applyFill="1" applyAlignment="1"/>
    <xf numFmtId="0" fontId="33" fillId="0" borderId="0" xfId="0" applyFont="1" applyFill="1" applyAlignment="1">
      <alignment horizontal="center" wrapText="1"/>
    </xf>
    <xf numFmtId="164" fontId="33" fillId="0" borderId="0" xfId="1" applyNumberFormat="1" applyFont="1" applyFill="1" applyBorder="1" applyAlignment="1"/>
    <xf numFmtId="6" fontId="33" fillId="0" borderId="0" xfId="0" applyNumberFormat="1" applyFont="1" applyFill="1" applyAlignment="1"/>
    <xf numFmtId="164" fontId="33" fillId="0" borderId="0" xfId="1" applyNumberFormat="1" applyFont="1" applyFill="1" applyAlignment="1"/>
    <xf numFmtId="164" fontId="33" fillId="0" borderId="0" xfId="0" applyNumberFormat="1" applyFont="1" applyFill="1" applyAlignment="1"/>
    <xf numFmtId="0" fontId="33" fillId="0" borderId="0" xfId="0" applyFont="1" applyFill="1" applyAlignment="1">
      <alignment horizontal="left"/>
    </xf>
    <xf numFmtId="43" fontId="33" fillId="0" borderId="0" xfId="0" applyNumberFormat="1" applyFont="1" applyFill="1" applyAlignment="1"/>
    <xf numFmtId="5" fontId="33" fillId="0" borderId="0" xfId="0" applyNumberFormat="1" applyFont="1" applyFill="1" applyBorder="1"/>
    <xf numFmtId="5" fontId="33" fillId="0" borderId="0" xfId="0" applyNumberFormat="1" applyFont="1" applyFill="1"/>
    <xf numFmtId="0" fontId="36" fillId="0" borderId="0" xfId="0" applyFont="1" applyFill="1" applyAlignment="1">
      <alignment horizontal="center"/>
    </xf>
    <xf numFmtId="0" fontId="37" fillId="0" borderId="0" xfId="2" applyFont="1" applyFill="1"/>
    <xf numFmtId="171" fontId="33" fillId="0" borderId="0" xfId="1" applyNumberFormat="1" applyFont="1" applyFill="1"/>
    <xf numFmtId="43" fontId="33" fillId="0" borderId="0" xfId="1" applyFont="1" applyFill="1"/>
    <xf numFmtId="0" fontId="33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/>
    </xf>
    <xf numFmtId="164" fontId="33" fillId="0" borderId="1" xfId="1" applyNumberFormat="1" applyFont="1" applyFill="1" applyBorder="1" applyAlignment="1"/>
    <xf numFmtId="164" fontId="33" fillId="0" borderId="23" xfId="1" applyNumberFormat="1" applyFont="1" applyFill="1" applyBorder="1" applyAlignment="1"/>
    <xf numFmtId="5" fontId="33" fillId="0" borderId="1" xfId="0" applyNumberFormat="1" applyFont="1" applyFill="1" applyBorder="1"/>
    <xf numFmtId="0" fontId="0" fillId="0" borderId="0" xfId="0" applyFill="1" applyAlignment="1"/>
    <xf numFmtId="164" fontId="0" fillId="0" borderId="0" xfId="1" applyNumberFormat="1" applyFont="1" applyFill="1" applyAlignment="1">
      <alignment horizontal="right"/>
    </xf>
    <xf numFmtId="0" fontId="27" fillId="0" borderId="0" xfId="0" applyFont="1" applyFill="1" applyAlignment="1"/>
    <xf numFmtId="0" fontId="28" fillId="0" borderId="0" xfId="0" applyFont="1" applyFill="1" applyAlignment="1"/>
    <xf numFmtId="0" fontId="28" fillId="0" borderId="3" xfId="0" applyFont="1" applyFill="1" applyBorder="1" applyAlignment="1"/>
    <xf numFmtId="0" fontId="28" fillId="0" borderId="4" xfId="0" applyFont="1" applyFill="1" applyBorder="1"/>
    <xf numFmtId="0" fontId="29" fillId="0" borderId="4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8" fillId="0" borderId="0" xfId="0" applyFont="1" applyFill="1"/>
    <xf numFmtId="0" fontId="28" fillId="0" borderId="6" xfId="0" applyFont="1" applyFill="1" applyBorder="1" applyAlignment="1"/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8" fillId="0" borderId="8" xfId="0" applyFont="1" applyFill="1" applyBorder="1" applyAlignment="1"/>
    <xf numFmtId="0" fontId="28" fillId="0" borderId="9" xfId="0" applyFont="1" applyFill="1" applyBorder="1"/>
    <xf numFmtId="5" fontId="28" fillId="0" borderId="9" xfId="0" applyNumberFormat="1" applyFont="1" applyFill="1" applyBorder="1"/>
    <xf numFmtId="5" fontId="28" fillId="0" borderId="10" xfId="0" applyNumberFormat="1" applyFont="1" applyFill="1" applyBorder="1" applyAlignment="1"/>
    <xf numFmtId="37" fontId="28" fillId="0" borderId="0" xfId="0" applyNumberFormat="1" applyFont="1" applyFill="1" applyAlignment="1"/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65" fontId="28" fillId="0" borderId="0" xfId="0" applyNumberFormat="1" applyFont="1" applyFill="1" applyAlignment="1">
      <alignment horizontal="center"/>
    </xf>
    <xf numFmtId="165" fontId="28" fillId="0" borderId="0" xfId="0" quotePrefix="1" applyNumberFormat="1" applyFont="1" applyFill="1" applyAlignment="1">
      <alignment horizontal="center"/>
    </xf>
    <xf numFmtId="164" fontId="28" fillId="0" borderId="0" xfId="1" applyNumberFormat="1" applyFont="1" applyFill="1"/>
    <xf numFmtId="166" fontId="28" fillId="0" borderId="0" xfId="0" applyNumberFormat="1" applyFont="1" applyFill="1"/>
    <xf numFmtId="38" fontId="28" fillId="0" borderId="0" xfId="0" applyNumberFormat="1" applyFont="1" applyFill="1"/>
    <xf numFmtId="6" fontId="28" fillId="0" borderId="0" xfId="381" applyNumberFormat="1" applyFont="1" applyFill="1"/>
    <xf numFmtId="44" fontId="28" fillId="0" borderId="0" xfId="381" applyNumberFormat="1" applyFont="1" applyFill="1"/>
    <xf numFmtId="167" fontId="28" fillId="0" borderId="0" xfId="381" applyNumberFormat="1" applyFont="1" applyFill="1"/>
    <xf numFmtId="165" fontId="30" fillId="0" borderId="0" xfId="0" applyNumberFormat="1" applyFont="1" applyFill="1"/>
    <xf numFmtId="168" fontId="28" fillId="0" borderId="0" xfId="381" applyNumberFormat="1" applyFont="1" applyFill="1"/>
    <xf numFmtId="38" fontId="28" fillId="0" borderId="0" xfId="381" applyNumberFormat="1" applyFont="1" applyFill="1"/>
    <xf numFmtId="169" fontId="28" fillId="0" borderId="0" xfId="0" applyNumberFormat="1" applyFont="1" applyFill="1"/>
    <xf numFmtId="3" fontId="28" fillId="0" borderId="0" xfId="0" applyNumberFormat="1" applyFont="1" applyFill="1"/>
    <xf numFmtId="0" fontId="28" fillId="0" borderId="2" xfId="0" applyFont="1" applyFill="1" applyBorder="1"/>
    <xf numFmtId="38" fontId="28" fillId="0" borderId="2" xfId="0" applyNumberFormat="1" applyFont="1" applyFill="1" applyBorder="1"/>
    <xf numFmtId="3" fontId="28" fillId="0" borderId="2" xfId="0" applyNumberFormat="1" applyFont="1" applyFill="1" applyBorder="1"/>
    <xf numFmtId="6" fontId="28" fillId="0" borderId="2" xfId="0" applyNumberFormat="1" applyFont="1" applyFill="1" applyBorder="1"/>
    <xf numFmtId="164" fontId="27" fillId="0" borderId="0" xfId="57" applyNumberFormat="1" applyFont="1" applyFill="1"/>
    <xf numFmtId="37" fontId="27" fillId="0" borderId="0" xfId="0" applyNumberFormat="1" applyFont="1" applyFill="1"/>
    <xf numFmtId="170" fontId="27" fillId="0" borderId="0" xfId="381" applyNumberFormat="1" applyFont="1" applyFill="1" applyAlignment="1">
      <alignment horizontal="right"/>
    </xf>
    <xf numFmtId="172" fontId="2" fillId="0" borderId="0" xfId="784" applyNumberFormat="1" applyFont="1" applyFill="1"/>
    <xf numFmtId="0" fontId="31" fillId="0" borderId="0" xfId="0" applyFont="1" applyFill="1"/>
    <xf numFmtId="165" fontId="31" fillId="0" borderId="0" xfId="0" applyNumberFormat="1" applyFont="1" applyFill="1"/>
    <xf numFmtId="6" fontId="2" fillId="0" borderId="0" xfId="0" applyNumberFormat="1" applyFont="1" applyFill="1"/>
    <xf numFmtId="164" fontId="0" fillId="0" borderId="0" xfId="1" applyNumberFormat="1" applyFont="1" applyFill="1"/>
    <xf numFmtId="38" fontId="0" fillId="0" borderId="0" xfId="0" applyNumberFormat="1" applyFill="1"/>
    <xf numFmtId="0" fontId="33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 wrapText="1"/>
    </xf>
    <xf numFmtId="165" fontId="34" fillId="25" borderId="0" xfId="0" applyNumberFormat="1" applyFont="1" applyFill="1" applyAlignment="1">
      <alignment horizontal="center"/>
    </xf>
    <xf numFmtId="0" fontId="33" fillId="25" borderId="0" xfId="0" applyFont="1" applyFill="1" applyAlignment="1">
      <alignment horizontal="left"/>
    </xf>
    <xf numFmtId="0" fontId="33" fillId="25" borderId="0" xfId="0" applyFont="1" applyFill="1" applyAlignment="1">
      <alignment horizontal="left" wrapText="1"/>
    </xf>
    <xf numFmtId="164" fontId="33" fillId="25" borderId="0" xfId="1" applyNumberFormat="1" applyFont="1" applyFill="1" applyBorder="1" applyAlignment="1"/>
    <xf numFmtId="0" fontId="39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0" fillId="0" borderId="0" xfId="0"/>
    <xf numFmtId="0" fontId="33" fillId="0" borderId="0" xfId="0" applyFont="1"/>
    <xf numFmtId="15" fontId="33" fillId="0" borderId="0" xfId="0" applyNumberFormat="1" applyFont="1"/>
    <xf numFmtId="6" fontId="33" fillId="0" borderId="0" xfId="0" applyNumberFormat="1" applyFont="1"/>
    <xf numFmtId="0" fontId="33" fillId="0" borderId="21" xfId="0" applyFont="1" applyBorder="1" applyAlignment="1">
      <alignment horizontal="right"/>
    </xf>
    <xf numFmtId="15" fontId="33" fillId="0" borderId="20" xfId="0" applyNumberFormat="1" applyFont="1" applyBorder="1" applyAlignment="1">
      <alignment horizontal="right"/>
    </xf>
    <xf numFmtId="0" fontId="33" fillId="0" borderId="20" xfId="0" applyFont="1" applyBorder="1" applyAlignment="1">
      <alignment horizontal="right"/>
    </xf>
    <xf numFmtId="0" fontId="33" fillId="0" borderId="22" xfId="0" applyFont="1" applyBorder="1" applyAlignment="1">
      <alignment horizontal="right"/>
    </xf>
    <xf numFmtId="0" fontId="34" fillId="0" borderId="0" xfId="0" applyFont="1"/>
    <xf numFmtId="14" fontId="33" fillId="0" borderId="0" xfId="0" applyNumberFormat="1" applyFont="1" applyAlignment="1">
      <alignment horizontal="right"/>
    </xf>
    <xf numFmtId="0" fontId="33" fillId="0" borderId="0" xfId="0" applyFont="1" applyAlignment="1">
      <alignment horizontal="right"/>
    </xf>
    <xf numFmtId="0" fontId="33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6" fillId="25" borderId="0" xfId="0" applyFont="1" applyFill="1" applyAlignment="1">
      <alignment horizontal="center"/>
    </xf>
  </cellXfs>
  <cellStyles count="787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" xfId="1" builtinId="3"/>
    <cellStyle name="Comma 10" xfId="57"/>
    <cellStyle name="Comma 10 2" xfId="58"/>
    <cellStyle name="Comma 10 3" xfId="59"/>
    <cellStyle name="Comma 10 3 2" xfId="60"/>
    <cellStyle name="Comma 10 3 3" xfId="61"/>
    <cellStyle name="Comma 10 4" xfId="62"/>
    <cellStyle name="Comma 10 4 2" xfId="63"/>
    <cellStyle name="Comma 10 4 3" xfId="64"/>
    <cellStyle name="Comma 10 4 4" xfId="65"/>
    <cellStyle name="Comma 10 5" xfId="66"/>
    <cellStyle name="Comma 10 5 2" xfId="67"/>
    <cellStyle name="Comma 10 5 2 2" xfId="68"/>
    <cellStyle name="Comma 10 5 2 3" xfId="69"/>
    <cellStyle name="Comma 10 5 2 3 2" xfId="70"/>
    <cellStyle name="Comma 10 5 3" xfId="71"/>
    <cellStyle name="Comma 10 6" xfId="72"/>
    <cellStyle name="Comma 10 6 2" xfId="73"/>
    <cellStyle name="Comma 10 6 3" xfId="74"/>
    <cellStyle name="Comma 10 6 3 2" xfId="75"/>
    <cellStyle name="Comma 10 7" xfId="76"/>
    <cellStyle name="Comma 10 8" xfId="77"/>
    <cellStyle name="Comma 10 8 2" xfId="78"/>
    <cellStyle name="Comma 11" xfId="79"/>
    <cellStyle name="Comma 11 10" xfId="80"/>
    <cellStyle name="Comma 11 11" xfId="81"/>
    <cellStyle name="Comma 11 11 2" xfId="82"/>
    <cellStyle name="Comma 11 11 2 2" xfId="83"/>
    <cellStyle name="Comma 11 11 2 3" xfId="84"/>
    <cellStyle name="Comma 11 11 2 3 2" xfId="85"/>
    <cellStyle name="Comma 11 12" xfId="86"/>
    <cellStyle name="Comma 11 13" xfId="87"/>
    <cellStyle name="Comma 11 13 2" xfId="88"/>
    <cellStyle name="Comma 11 13 2 2" xfId="89"/>
    <cellStyle name="Comma 11 13 2 3" xfId="90"/>
    <cellStyle name="Comma 11 13 2 3 2" xfId="91"/>
    <cellStyle name="Comma 11 2" xfId="92"/>
    <cellStyle name="Comma 11 3" xfId="93"/>
    <cellStyle name="Comma 11 4" xfId="94"/>
    <cellStyle name="Comma 11 5" xfId="95"/>
    <cellStyle name="Comma 11 6" xfId="96"/>
    <cellStyle name="Comma 11 7" xfId="97"/>
    <cellStyle name="Comma 11 7 2" xfId="98"/>
    <cellStyle name="Comma 11 7 2 2" xfId="99"/>
    <cellStyle name="Comma 11 7 2 3" xfId="100"/>
    <cellStyle name="Comma 11 8" xfId="101"/>
    <cellStyle name="Comma 11 9" xfId="102"/>
    <cellStyle name="Comma 12" xfId="103"/>
    <cellStyle name="Comma 12 10" xfId="104"/>
    <cellStyle name="Comma 12 10 2" xfId="105"/>
    <cellStyle name="Comma 12 10 2 2" xfId="106"/>
    <cellStyle name="Comma 12 10 2 3" xfId="107"/>
    <cellStyle name="Comma 12 10 2 3 2" xfId="108"/>
    <cellStyle name="Comma 12 11" xfId="109"/>
    <cellStyle name="Comma 12 12" xfId="110"/>
    <cellStyle name="Comma 12 12 2" xfId="111"/>
    <cellStyle name="Comma 12 12 2 2" xfId="112"/>
    <cellStyle name="Comma 12 12 2 3" xfId="113"/>
    <cellStyle name="Comma 12 12 2 3 2" xfId="114"/>
    <cellStyle name="Comma 12 2" xfId="115"/>
    <cellStyle name="Comma 12 3" xfId="116"/>
    <cellStyle name="Comma 12 4" xfId="117"/>
    <cellStyle name="Comma 12 5" xfId="118"/>
    <cellStyle name="Comma 12 6" xfId="119"/>
    <cellStyle name="Comma 12 6 2" xfId="120"/>
    <cellStyle name="Comma 12 6 2 2" xfId="121"/>
    <cellStyle name="Comma 12 6 2 3" xfId="122"/>
    <cellStyle name="Comma 12 7" xfId="123"/>
    <cellStyle name="Comma 12 8" xfId="124"/>
    <cellStyle name="Comma 12 9" xfId="125"/>
    <cellStyle name="Comma 13" xfId="126"/>
    <cellStyle name="Comma 13 2" xfId="127"/>
    <cellStyle name="Comma 13 3" xfId="128"/>
    <cellStyle name="Comma 13 4" xfId="129"/>
    <cellStyle name="Comma 13 5" xfId="130"/>
    <cellStyle name="Comma 13 6" xfId="131"/>
    <cellStyle name="Comma 14" xfId="132"/>
    <cellStyle name="Comma 14 2" xfId="133"/>
    <cellStyle name="Comma 14 3" xfId="134"/>
    <cellStyle name="Comma 14 4" xfId="135"/>
    <cellStyle name="Comma 14 5" xfId="136"/>
    <cellStyle name="Comma 15" xfId="137"/>
    <cellStyle name="Comma 15 2" xfId="138"/>
    <cellStyle name="Comma 15 3" xfId="139"/>
    <cellStyle name="Comma 15 4" xfId="140"/>
    <cellStyle name="Comma 15 5" xfId="141"/>
    <cellStyle name="Comma 16" xfId="142"/>
    <cellStyle name="Comma 16 2" xfId="143"/>
    <cellStyle name="Comma 16 3" xfId="144"/>
    <cellStyle name="Comma 16 3 2" xfId="145"/>
    <cellStyle name="Comma 16 3 3" xfId="146"/>
    <cellStyle name="Comma 16 3 3 2" xfId="147"/>
    <cellStyle name="Comma 17" xfId="148"/>
    <cellStyle name="Comma 17 2" xfId="149"/>
    <cellStyle name="Comma 17 3" xfId="150"/>
    <cellStyle name="Comma 17 3 2" xfId="151"/>
    <cellStyle name="Comma 17 4" xfId="785"/>
    <cellStyle name="Comma 18" xfId="152"/>
    <cellStyle name="Comma 18 2" xfId="153"/>
    <cellStyle name="Comma 18 3" xfId="154"/>
    <cellStyle name="Comma 18 3 2" xfId="155"/>
    <cellStyle name="Comma 19" xfId="156"/>
    <cellStyle name="Comma 19 2" xfId="157"/>
    <cellStyle name="Comma 19 3" xfId="158"/>
    <cellStyle name="Comma 19 3 2" xfId="159"/>
    <cellStyle name="Comma 2" xfId="4"/>
    <cellStyle name="Comma 2 2" xfId="56"/>
    <cellStyle name="Comma 2 2 2" xfId="160"/>
    <cellStyle name="Comma 2 2 3" xfId="161"/>
    <cellStyle name="Comma 2 2 4" xfId="162"/>
    <cellStyle name="Comma 2 2 5" xfId="163"/>
    <cellStyle name="Comma 2 3" xfId="164"/>
    <cellStyle name="Comma 2 3 2" xfId="165"/>
    <cellStyle name="Comma 2 3 3" xfId="166"/>
    <cellStyle name="Comma 2 3 4" xfId="167"/>
    <cellStyle name="Comma 2 3 4 2" xfId="168"/>
    <cellStyle name="Comma 2 3 4 2 2" xfId="169"/>
    <cellStyle name="Comma 2 3 4 3" xfId="170"/>
    <cellStyle name="Comma 2 3 4 4" xfId="171"/>
    <cellStyle name="Comma 2 3 4 5" xfId="172"/>
    <cellStyle name="Comma 2 3 4 5 2" xfId="173"/>
    <cellStyle name="Comma 2 3 5" xfId="174"/>
    <cellStyle name="Comma 2 4" xfId="175"/>
    <cellStyle name="Comma 2 5" xfId="176"/>
    <cellStyle name="Comma 20" xfId="177"/>
    <cellStyle name="Comma 20 2" xfId="178"/>
    <cellStyle name="Comma 20 3" xfId="179"/>
    <cellStyle name="Comma 20 3 2" xfId="180"/>
    <cellStyle name="Comma 21" xfId="181"/>
    <cellStyle name="Comma 21 2" xfId="182"/>
    <cellStyle name="Comma 21 3" xfId="183"/>
    <cellStyle name="Comma 21 3 2" xfId="184"/>
    <cellStyle name="Comma 22" xfId="185"/>
    <cellStyle name="Comma 22 2" xfId="186"/>
    <cellStyle name="Comma 22 3" xfId="187"/>
    <cellStyle name="Comma 22 3 2" xfId="188"/>
    <cellStyle name="Comma 23" xfId="189"/>
    <cellStyle name="Comma 23 2" xfId="190"/>
    <cellStyle name="Comma 23 3" xfId="191"/>
    <cellStyle name="Comma 23 3 2" xfId="192"/>
    <cellStyle name="Comma 24" xfId="193"/>
    <cellStyle name="Comma 24 2" xfId="194"/>
    <cellStyle name="Comma 24 3" xfId="195"/>
    <cellStyle name="Comma 24 3 2" xfId="196"/>
    <cellStyle name="Comma 25" xfId="197"/>
    <cellStyle name="Comma 25 2" xfId="198"/>
    <cellStyle name="Comma 25 3" xfId="199"/>
    <cellStyle name="Comma 25 3 2" xfId="200"/>
    <cellStyle name="Comma 26" xfId="201"/>
    <cellStyle name="Comma 26 2" xfId="202"/>
    <cellStyle name="Comma 26 3" xfId="203"/>
    <cellStyle name="Comma 26 3 2" xfId="204"/>
    <cellStyle name="Comma 27" xfId="205"/>
    <cellStyle name="Comma 27 2" xfId="206"/>
    <cellStyle name="Comma 27 3" xfId="207"/>
    <cellStyle name="Comma 27 3 2" xfId="208"/>
    <cellStyle name="Comma 28" xfId="209"/>
    <cellStyle name="Comma 28 2" xfId="210"/>
    <cellStyle name="Comma 29" xfId="211"/>
    <cellStyle name="Comma 29 2" xfId="212"/>
    <cellStyle name="Comma 3" xfId="213"/>
    <cellStyle name="Comma 3 2" xfId="214"/>
    <cellStyle name="Comma 3 3" xfId="215"/>
    <cellStyle name="Comma 3 4" xfId="216"/>
    <cellStyle name="Comma 30" xfId="217"/>
    <cellStyle name="Comma 31" xfId="218"/>
    <cellStyle name="Comma 31 2" xfId="219"/>
    <cellStyle name="Comma 31 3" xfId="220"/>
    <cellStyle name="Comma 31 3 2" xfId="221"/>
    <cellStyle name="Comma 32" xfId="222"/>
    <cellStyle name="Comma 32 2" xfId="223"/>
    <cellStyle name="Comma 32 2 2" xfId="224"/>
    <cellStyle name="Comma 32 3" xfId="225"/>
    <cellStyle name="Comma 32 4" xfId="226"/>
    <cellStyle name="Comma 32 4 2" xfId="227"/>
    <cellStyle name="Comma 33" xfId="228"/>
    <cellStyle name="Comma 33 2" xfId="229"/>
    <cellStyle name="Comma 33 3" xfId="230"/>
    <cellStyle name="Comma 33 3 2" xfId="231"/>
    <cellStyle name="Comma 34" xfId="232"/>
    <cellStyle name="Comma 35" xfId="233"/>
    <cellStyle name="Comma 35 2" xfId="234"/>
    <cellStyle name="Comma 36" xfId="235"/>
    <cellStyle name="Comma 37" xfId="236"/>
    <cellStyle name="Comma 38" xfId="237"/>
    <cellStyle name="Comma 4" xfId="238"/>
    <cellStyle name="Comma 4 2" xfId="239"/>
    <cellStyle name="Comma 4 3" xfId="240"/>
    <cellStyle name="Comma 4 4" xfId="241"/>
    <cellStyle name="Comma 4 5" xfId="242"/>
    <cellStyle name="Comma 5" xfId="243"/>
    <cellStyle name="Comma 5 2" xfId="244"/>
    <cellStyle name="Comma 5 3" xfId="245"/>
    <cellStyle name="Comma 5 4" xfId="246"/>
    <cellStyle name="Comma 5 5" xfId="247"/>
    <cellStyle name="Comma 5 6" xfId="248"/>
    <cellStyle name="Comma 6" xfId="249"/>
    <cellStyle name="Comma 6 2" xfId="250"/>
    <cellStyle name="Comma 6 3" xfId="251"/>
    <cellStyle name="Comma 6 4" xfId="252"/>
    <cellStyle name="Comma 6 4 2" xfId="253"/>
    <cellStyle name="Comma 6 4 2 2" xfId="254"/>
    <cellStyle name="Comma 6 4 3" xfId="255"/>
    <cellStyle name="Comma 6 4 4" xfId="256"/>
    <cellStyle name="Comma 6 4 5" xfId="257"/>
    <cellStyle name="Comma 6 4 5 2" xfId="258"/>
    <cellStyle name="Comma 6 5" xfId="259"/>
    <cellStyle name="Comma 7" xfId="260"/>
    <cellStyle name="Comma 7 2" xfId="261"/>
    <cellStyle name="Comma 7 2 2" xfId="262"/>
    <cellStyle name="Comma 7 2 2 2" xfId="263"/>
    <cellStyle name="Comma 7 2 2 2 2" xfId="264"/>
    <cellStyle name="Comma 7 2 2 3" xfId="265"/>
    <cellStyle name="Comma 7 2 2 3 2" xfId="266"/>
    <cellStyle name="Comma 7 2 2 3 2 2" xfId="267"/>
    <cellStyle name="Comma 7 2 2 3 3" xfId="268"/>
    <cellStyle name="Comma 7 2 2 4" xfId="269"/>
    <cellStyle name="Comma 7 2 3" xfId="270"/>
    <cellStyle name="Comma 7 3" xfId="271"/>
    <cellStyle name="Comma 7 3 2" xfId="272"/>
    <cellStyle name="Comma 7 3 2 2" xfId="273"/>
    <cellStyle name="Comma 7 3 3" xfId="274"/>
    <cellStyle name="Comma 7 3 3 2" xfId="275"/>
    <cellStyle name="Comma 7 3 3 2 2" xfId="276"/>
    <cellStyle name="Comma 7 3 3 3" xfId="277"/>
    <cellStyle name="Comma 7 3 4" xfId="278"/>
    <cellStyle name="Comma 7 4" xfId="279"/>
    <cellStyle name="Comma 7 4 2" xfId="280"/>
    <cellStyle name="Comma 7 5" xfId="281"/>
    <cellStyle name="Comma 7 5 2" xfId="282"/>
    <cellStyle name="Comma 7 5 2 2" xfId="283"/>
    <cellStyle name="Comma 7 5 3" xfId="284"/>
    <cellStyle name="Comma 7 6" xfId="285"/>
    <cellStyle name="Comma 8" xfId="286"/>
    <cellStyle name="Comma 8 2" xfId="287"/>
    <cellStyle name="Comma 8 2 2" xfId="288"/>
    <cellStyle name="Comma 8 2 3" xfId="289"/>
    <cellStyle name="Comma 8 2 4" xfId="290"/>
    <cellStyle name="Comma 8 2 4 10" xfId="291"/>
    <cellStyle name="Comma 8 2 4 11" xfId="292"/>
    <cellStyle name="Comma 8 2 4 11 2" xfId="293"/>
    <cellStyle name="Comma 8 2 4 11 2 2" xfId="294"/>
    <cellStyle name="Comma 8 2 4 11 2 3" xfId="295"/>
    <cellStyle name="Comma 8 2 4 11 2 3 2" xfId="296"/>
    <cellStyle name="Comma 8 2 4 2" xfId="297"/>
    <cellStyle name="Comma 8 2 4 3" xfId="298"/>
    <cellStyle name="Comma 8 2 4 4" xfId="299"/>
    <cellStyle name="Comma 8 2 4 5" xfId="300"/>
    <cellStyle name="Comma 8 2 4 5 2" xfId="301"/>
    <cellStyle name="Comma 8 2 4 5 2 2" xfId="302"/>
    <cellStyle name="Comma 8 2 4 5 2 3" xfId="303"/>
    <cellStyle name="Comma 8 2 4 6" xfId="304"/>
    <cellStyle name="Comma 8 2 4 7" xfId="305"/>
    <cellStyle name="Comma 8 2 4 8" xfId="306"/>
    <cellStyle name="Comma 8 2 4 9" xfId="307"/>
    <cellStyle name="Comma 8 2 4 9 2" xfId="308"/>
    <cellStyle name="Comma 8 2 4 9 2 2" xfId="309"/>
    <cellStyle name="Comma 8 2 4 9 2 3" xfId="310"/>
    <cellStyle name="Comma 8 2 4 9 2 3 2" xfId="311"/>
    <cellStyle name="Comma 8 2 5" xfId="312"/>
    <cellStyle name="Comma 8 2 5 2" xfId="313"/>
    <cellStyle name="Comma 8 2 5 3" xfId="314"/>
    <cellStyle name="Comma 8 2 5 4" xfId="315"/>
    <cellStyle name="Comma 8 2 6" xfId="316"/>
    <cellStyle name="Comma 8 2 6 2" xfId="317"/>
    <cellStyle name="Comma 8 2 6 2 2" xfId="318"/>
    <cellStyle name="Comma 8 2 6 2 3" xfId="319"/>
    <cellStyle name="Comma 8 2 6 2 3 2" xfId="320"/>
    <cellStyle name="Comma 8 2 6 3" xfId="321"/>
    <cellStyle name="Comma 8 2 7" xfId="322"/>
    <cellStyle name="Comma 8 2 7 2" xfId="323"/>
    <cellStyle name="Comma 8 2 7 3" xfId="324"/>
    <cellStyle name="Comma 8 2 7 3 2" xfId="325"/>
    <cellStyle name="Comma 8 2 8" xfId="326"/>
    <cellStyle name="Comma 8 2 9" xfId="327"/>
    <cellStyle name="Comma 8 2 9 2" xfId="328"/>
    <cellStyle name="Comma 8 3" xfId="329"/>
    <cellStyle name="Comma 8 4" xfId="330"/>
    <cellStyle name="Comma 8 5" xfId="331"/>
    <cellStyle name="Comma 8 5 2" xfId="332"/>
    <cellStyle name="Comma 8 6" xfId="333"/>
    <cellStyle name="Comma 8 6 2" xfId="334"/>
    <cellStyle name="Comma 9" xfId="335"/>
    <cellStyle name="Comma 9 2" xfId="336"/>
    <cellStyle name="Comma 9 2 2" xfId="337"/>
    <cellStyle name="Comma 9 2 3" xfId="338"/>
    <cellStyle name="Comma 9 2 3 2" xfId="339"/>
    <cellStyle name="Comma 9 2 3 3" xfId="340"/>
    <cellStyle name="Comma 9 2 3 4" xfId="341"/>
    <cellStyle name="Comma 9 2 4" xfId="342"/>
    <cellStyle name="Comma 9 2 4 2" xfId="343"/>
    <cellStyle name="Comma 9 2 4 2 2" xfId="344"/>
    <cellStyle name="Comma 9 2 4 2 3" xfId="345"/>
    <cellStyle name="Comma 9 2 4 2 3 2" xfId="346"/>
    <cellStyle name="Comma 9 2 4 3" xfId="347"/>
    <cellStyle name="Comma 9 2 5" xfId="348"/>
    <cellStyle name="Comma 9 2 5 2" xfId="349"/>
    <cellStyle name="Comma 9 2 5 3" xfId="350"/>
    <cellStyle name="Comma 9 2 5 3 2" xfId="351"/>
    <cellStyle name="Comma 9 2 6" xfId="352"/>
    <cellStyle name="Comma 9 2 7" xfId="353"/>
    <cellStyle name="Comma 9 2 7 2" xfId="354"/>
    <cellStyle name="Comma 9 3" xfId="355"/>
    <cellStyle name="Comma 9 4" xfId="356"/>
    <cellStyle name="Comma 9 5" xfId="357"/>
    <cellStyle name="Comma 9 6" xfId="358"/>
    <cellStyle name="Comma 9 6 10" xfId="359"/>
    <cellStyle name="Comma 9 6 11" xfId="360"/>
    <cellStyle name="Comma 9 6 11 2" xfId="361"/>
    <cellStyle name="Comma 9 6 11 2 2" xfId="362"/>
    <cellStyle name="Comma 9 6 11 2 3" xfId="363"/>
    <cellStyle name="Comma 9 6 11 2 3 2" xfId="364"/>
    <cellStyle name="Comma 9 6 2" xfId="365"/>
    <cellStyle name="Comma 9 6 3" xfId="366"/>
    <cellStyle name="Comma 9 6 4" xfId="367"/>
    <cellStyle name="Comma 9 6 5" xfId="368"/>
    <cellStyle name="Comma 9 6 5 2" xfId="369"/>
    <cellStyle name="Comma 9 6 5 2 2" xfId="370"/>
    <cellStyle name="Comma 9 6 5 2 3" xfId="371"/>
    <cellStyle name="Comma 9 6 6" xfId="372"/>
    <cellStyle name="Comma 9 6 7" xfId="373"/>
    <cellStyle name="Comma 9 6 8" xfId="374"/>
    <cellStyle name="Comma 9 6 9" xfId="375"/>
    <cellStyle name="Comma 9 6 9 2" xfId="376"/>
    <cellStyle name="Comma 9 6 9 2 2" xfId="377"/>
    <cellStyle name="Comma 9 6 9 2 3" xfId="378"/>
    <cellStyle name="Comma 9 6 9 2 3 2" xfId="379"/>
    <cellStyle name="Currency 2" xfId="3"/>
    <cellStyle name="Currency 3" xfId="380"/>
    <cellStyle name="Currency 4" xfId="381"/>
    <cellStyle name="Currency 4 2" xfId="382"/>
    <cellStyle name="Currency 4 3" xfId="383"/>
    <cellStyle name="Currency 4 3 2" xfId="384"/>
    <cellStyle name="Currency 5" xfId="385"/>
    <cellStyle name="Currency 5 2" xfId="386"/>
    <cellStyle name="Currency 5 3" xfId="387"/>
    <cellStyle name="Currency 5 3 2" xfId="388"/>
    <cellStyle name="Currency 6" xfId="389"/>
    <cellStyle name="Currency 7" xfId="390"/>
    <cellStyle name="Currency 7 2" xfId="391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10" xfId="392"/>
    <cellStyle name="Normal 11" xfId="393"/>
    <cellStyle name="Normal 12" xfId="394"/>
    <cellStyle name="Normal 13" xfId="395"/>
    <cellStyle name="Normal 13 2" xfId="786"/>
    <cellStyle name="Normal 14" xfId="396"/>
    <cellStyle name="Normal 2" xfId="2"/>
    <cellStyle name="Normal 2 2" xfId="55"/>
    <cellStyle name="Normal 2 2 2" xfId="397"/>
    <cellStyle name="Normal 2 2 3" xfId="398"/>
    <cellStyle name="Normal 2 2 4" xfId="399"/>
    <cellStyle name="Normal 2 2 4 2" xfId="400"/>
    <cellStyle name="Normal 2 2 4 2 2" xfId="401"/>
    <cellStyle name="Normal 2 2 4 3" xfId="402"/>
    <cellStyle name="Normal 2 2 4 4" xfId="403"/>
    <cellStyle name="Normal 2 2 4 5" xfId="404"/>
    <cellStyle name="Normal 2 2 4 5 2" xfId="405"/>
    <cellStyle name="Normal 2 2 5" xfId="406"/>
    <cellStyle name="Normal 2 2 6" xfId="407"/>
    <cellStyle name="Normal 2 3" xfId="408"/>
    <cellStyle name="Normal 2 4" xfId="409"/>
    <cellStyle name="Normal 3" xfId="11"/>
    <cellStyle name="Normal 3 2" xfId="54"/>
    <cellStyle name="Normal 3 2 2" xfId="410"/>
    <cellStyle name="Normal 3 3" xfId="411"/>
    <cellStyle name="Normal 3 3 2" xfId="412"/>
    <cellStyle name="Normal 3 4" xfId="413"/>
    <cellStyle name="Normal 4" xfId="414"/>
    <cellStyle name="Normal 4 2" xfId="415"/>
    <cellStyle name="Normal 4 3" xfId="416"/>
    <cellStyle name="Normal 4 3 2" xfId="417"/>
    <cellStyle name="Normal 4 3 3" xfId="418"/>
    <cellStyle name="Normal 5" xfId="419"/>
    <cellStyle name="Normal 5 2" xfId="420"/>
    <cellStyle name="Normal 5 2 2" xfId="421"/>
    <cellStyle name="Normal 5 2 3" xfId="422"/>
    <cellStyle name="Normal 5 2 3 2" xfId="423"/>
    <cellStyle name="Normal 5 3" xfId="424"/>
    <cellStyle name="Normal 5 4" xfId="425"/>
    <cellStyle name="Normal 6" xfId="426"/>
    <cellStyle name="Normal 6 2" xfId="427"/>
    <cellStyle name="Normal 7" xfId="428"/>
    <cellStyle name="Normal 7 2" xfId="429"/>
    <cellStyle name="Normal 7 3" xfId="430"/>
    <cellStyle name="Normal 7 3 2" xfId="431"/>
    <cellStyle name="Normal 8" xfId="432"/>
    <cellStyle name="Normal 9" xfId="433"/>
    <cellStyle name="Normal 9 2" xfId="434"/>
    <cellStyle name="Note 2" xfId="48"/>
    <cellStyle name="Output 2" xfId="49"/>
    <cellStyle name="Percent" xfId="784" builtinId="5"/>
    <cellStyle name="Percent 10" xfId="435"/>
    <cellStyle name="Percent 10 2" xfId="436"/>
    <cellStyle name="Percent 10 3" xfId="437"/>
    <cellStyle name="Percent 10 3 2" xfId="438"/>
    <cellStyle name="Percent 10 3 3" xfId="439"/>
    <cellStyle name="Percent 10 3 3 2" xfId="440"/>
    <cellStyle name="Percent 11" xfId="441"/>
    <cellStyle name="Percent 11 2" xfId="442"/>
    <cellStyle name="Percent 11 3" xfId="443"/>
    <cellStyle name="Percent 11 3 2" xfId="444"/>
    <cellStyle name="Percent 12" xfId="445"/>
    <cellStyle name="Percent 12 2" xfId="446"/>
    <cellStyle name="Percent 12 3" xfId="447"/>
    <cellStyle name="Percent 12 3 2" xfId="448"/>
    <cellStyle name="Percent 13" xfId="449"/>
    <cellStyle name="Percent 13 2" xfId="450"/>
    <cellStyle name="Percent 13 3" xfId="451"/>
    <cellStyle name="Percent 13 3 2" xfId="452"/>
    <cellStyle name="Percent 14" xfId="453"/>
    <cellStyle name="Percent 14 2" xfId="454"/>
    <cellStyle name="Percent 14 3" xfId="455"/>
    <cellStyle name="Percent 14 3 2" xfId="456"/>
    <cellStyle name="Percent 15" xfId="457"/>
    <cellStyle name="Percent 15 2" xfId="458"/>
    <cellStyle name="Percent 15 3" xfId="459"/>
    <cellStyle name="Percent 15 3 2" xfId="460"/>
    <cellStyle name="Percent 16" xfId="461"/>
    <cellStyle name="Percent 16 2" xfId="462"/>
    <cellStyle name="Percent 16 3" xfId="463"/>
    <cellStyle name="Percent 16 3 2" xfId="464"/>
    <cellStyle name="Percent 17" xfId="465"/>
    <cellStyle name="Percent 17 2" xfId="466"/>
    <cellStyle name="Percent 17 3" xfId="467"/>
    <cellStyle name="Percent 17 3 2" xfId="468"/>
    <cellStyle name="Percent 18" xfId="469"/>
    <cellStyle name="Percent 18 2" xfId="470"/>
    <cellStyle name="Percent 18 3" xfId="471"/>
    <cellStyle name="Percent 18 3 2" xfId="472"/>
    <cellStyle name="Percent 19" xfId="473"/>
    <cellStyle name="Percent 19 2" xfId="474"/>
    <cellStyle name="Percent 19 3" xfId="475"/>
    <cellStyle name="Percent 19 3 2" xfId="476"/>
    <cellStyle name="Percent 2" xfId="53"/>
    <cellStyle name="Percent 2 2" xfId="477"/>
    <cellStyle name="Percent 2 2 2" xfId="478"/>
    <cellStyle name="Percent 2 2 2 2" xfId="479"/>
    <cellStyle name="Percent 2 2 2 3" xfId="480"/>
    <cellStyle name="Percent 2 2 2 3 2" xfId="481"/>
    <cellStyle name="Percent 2 2 2 3 3" xfId="482"/>
    <cellStyle name="Percent 2 2 2 3 3 2" xfId="483"/>
    <cellStyle name="Percent 2 2 2 3 3 3" xfId="484"/>
    <cellStyle name="Percent 2 2 2 3 3 4" xfId="485"/>
    <cellStyle name="Percent 2 2 2 3 4" xfId="486"/>
    <cellStyle name="Percent 2 2 2 3 4 2" xfId="487"/>
    <cellStyle name="Percent 2 2 2 3 4 2 2" xfId="488"/>
    <cellStyle name="Percent 2 2 2 3 4 2 3" xfId="489"/>
    <cellStyle name="Percent 2 2 2 3 4 2 3 2" xfId="490"/>
    <cellStyle name="Percent 2 2 2 3 4 3" xfId="491"/>
    <cellStyle name="Percent 2 2 2 3 5" xfId="492"/>
    <cellStyle name="Percent 2 2 2 3 5 2" xfId="493"/>
    <cellStyle name="Percent 2 2 2 3 5 3" xfId="494"/>
    <cellStyle name="Percent 2 2 2 3 5 3 2" xfId="495"/>
    <cellStyle name="Percent 2 2 2 3 6" xfId="496"/>
    <cellStyle name="Percent 2 2 2 3 7" xfId="497"/>
    <cellStyle name="Percent 2 2 2 3 7 2" xfId="498"/>
    <cellStyle name="Percent 2 2 2 4" xfId="499"/>
    <cellStyle name="Percent 2 2 2 4 2" xfId="500"/>
    <cellStyle name="Percent 2 2 2 4 2 2" xfId="501"/>
    <cellStyle name="Percent 2 2 2 4 2 3" xfId="502"/>
    <cellStyle name="Percent 2 2 2 4 2 3 2" xfId="503"/>
    <cellStyle name="Percent 2 2 2 4 3" xfId="504"/>
    <cellStyle name="Percent 2 2 2 5" xfId="505"/>
    <cellStyle name="Percent 2 2 2 5 2" xfId="506"/>
    <cellStyle name="Percent 2 2 2 5 3" xfId="507"/>
    <cellStyle name="Percent 2 2 2 5 3 2" xfId="508"/>
    <cellStyle name="Percent 2 2 2 6" xfId="509"/>
    <cellStyle name="Percent 2 2 2 6 2" xfId="510"/>
    <cellStyle name="Percent 2 2 3" xfId="511"/>
    <cellStyle name="Percent 2 2 3 2" xfId="512"/>
    <cellStyle name="Percent 2 2 3 3" xfId="513"/>
    <cellStyle name="Percent 2 2 3 4" xfId="514"/>
    <cellStyle name="Percent 2 3" xfId="515"/>
    <cellStyle name="Percent 2 4" xfId="516"/>
    <cellStyle name="Percent 2 4 10" xfId="517"/>
    <cellStyle name="Percent 2 4 11" xfId="518"/>
    <cellStyle name="Percent 2 4 11 2" xfId="519"/>
    <cellStyle name="Percent 2 4 11 2 2" xfId="520"/>
    <cellStyle name="Percent 2 4 11 2 3" xfId="521"/>
    <cellStyle name="Percent 2 4 11 2 3 2" xfId="522"/>
    <cellStyle name="Percent 2 4 2" xfId="523"/>
    <cellStyle name="Percent 2 4 3" xfId="524"/>
    <cellStyle name="Percent 2 4 4" xfId="525"/>
    <cellStyle name="Percent 2 4 5" xfId="526"/>
    <cellStyle name="Percent 2 4 5 2" xfId="527"/>
    <cellStyle name="Percent 2 4 5 2 2" xfId="528"/>
    <cellStyle name="Percent 2 4 5 2 3" xfId="529"/>
    <cellStyle name="Percent 2 4 6" xfId="530"/>
    <cellStyle name="Percent 2 4 7" xfId="531"/>
    <cellStyle name="Percent 2 4 8" xfId="532"/>
    <cellStyle name="Percent 2 4 9" xfId="533"/>
    <cellStyle name="Percent 2 4 9 2" xfId="534"/>
    <cellStyle name="Percent 2 4 9 2 2" xfId="535"/>
    <cellStyle name="Percent 2 4 9 2 3" xfId="536"/>
    <cellStyle name="Percent 2 4 9 2 3 2" xfId="537"/>
    <cellStyle name="Percent 2 5" xfId="538"/>
    <cellStyle name="Percent 20" xfId="539"/>
    <cellStyle name="Percent 20 2" xfId="540"/>
    <cellStyle name="Percent 20 3" xfId="541"/>
    <cellStyle name="Percent 20 3 2" xfId="542"/>
    <cellStyle name="Percent 21" xfId="543"/>
    <cellStyle name="Percent 21 2" xfId="544"/>
    <cellStyle name="Percent 21 3" xfId="545"/>
    <cellStyle name="Percent 21 3 2" xfId="546"/>
    <cellStyle name="Percent 22" xfId="547"/>
    <cellStyle name="Percent 22 2" xfId="548"/>
    <cellStyle name="Percent 23" xfId="549"/>
    <cellStyle name="Percent 23 2" xfId="550"/>
    <cellStyle name="Percent 24" xfId="551"/>
    <cellStyle name="Percent 25" xfId="552"/>
    <cellStyle name="Percent 25 2" xfId="553"/>
    <cellStyle name="Percent 25 3" xfId="554"/>
    <cellStyle name="Percent 25 3 2" xfId="555"/>
    <cellStyle name="Percent 26" xfId="556"/>
    <cellStyle name="Percent 27" xfId="557"/>
    <cellStyle name="Percent 27 2" xfId="558"/>
    <cellStyle name="Percent 3" xfId="559"/>
    <cellStyle name="Percent 3 2" xfId="560"/>
    <cellStyle name="Percent 3 2 2" xfId="561"/>
    <cellStyle name="Percent 3 2 3" xfId="562"/>
    <cellStyle name="Percent 3 2 3 2" xfId="563"/>
    <cellStyle name="Percent 3 2 3 3" xfId="564"/>
    <cellStyle name="Percent 3 2 3 4" xfId="565"/>
    <cellStyle name="Percent 3 2 4" xfId="566"/>
    <cellStyle name="Percent 3 2 4 2" xfId="567"/>
    <cellStyle name="Percent 3 2 4 2 2" xfId="568"/>
    <cellStyle name="Percent 3 2 4 2 3" xfId="569"/>
    <cellStyle name="Percent 3 2 4 2 3 2" xfId="570"/>
    <cellStyle name="Percent 3 2 4 3" xfId="571"/>
    <cellStyle name="Percent 3 2 5" xfId="572"/>
    <cellStyle name="Percent 3 2 5 2" xfId="573"/>
    <cellStyle name="Percent 3 2 5 3" xfId="574"/>
    <cellStyle name="Percent 3 2 5 3 2" xfId="575"/>
    <cellStyle name="Percent 3 2 6" xfId="576"/>
    <cellStyle name="Percent 3 2 7" xfId="577"/>
    <cellStyle name="Percent 3 2 7 2" xfId="578"/>
    <cellStyle name="Percent 3 3" xfId="579"/>
    <cellStyle name="Percent 3 4" xfId="580"/>
    <cellStyle name="Percent 3 5" xfId="581"/>
    <cellStyle name="Percent 3 5 2" xfId="582"/>
    <cellStyle name="Percent 3 5 3" xfId="583"/>
    <cellStyle name="Percent 3 5 4" xfId="584"/>
    <cellStyle name="Percent 4" xfId="585"/>
    <cellStyle name="Percent 4 2" xfId="586"/>
    <cellStyle name="Percent 4 3" xfId="587"/>
    <cellStyle name="Percent 4 3 2" xfId="588"/>
    <cellStyle name="Percent 4 3 3" xfId="589"/>
    <cellStyle name="Percent 4 3 4" xfId="590"/>
    <cellStyle name="Percent 4 4" xfId="591"/>
    <cellStyle name="Percent 4 4 2" xfId="592"/>
    <cellStyle name="Percent 4 4 2 2" xfId="593"/>
    <cellStyle name="Percent 4 4 2 3" xfId="594"/>
    <cellStyle name="Percent 4 4 2 3 2" xfId="595"/>
    <cellStyle name="Percent 4 4 3" xfId="596"/>
    <cellStyle name="Percent 4 5" xfId="597"/>
    <cellStyle name="Percent 4 5 2" xfId="598"/>
    <cellStyle name="Percent 4 5 3" xfId="599"/>
    <cellStyle name="Percent 4 5 3 2" xfId="600"/>
    <cellStyle name="Percent 4 6" xfId="601"/>
    <cellStyle name="Percent 4 7" xfId="602"/>
    <cellStyle name="Percent 4 7 2" xfId="603"/>
    <cellStyle name="Percent 5" xfId="604"/>
    <cellStyle name="Percent 5 2" xfId="605"/>
    <cellStyle name="Percent 5 3" xfId="606"/>
    <cellStyle name="Percent 5 3 2" xfId="607"/>
    <cellStyle name="Percent 5 3 3" xfId="608"/>
    <cellStyle name="Percent 5 4" xfId="609"/>
    <cellStyle name="Percent 5 4 2" xfId="610"/>
    <cellStyle name="Percent 5 4 3" xfId="611"/>
    <cellStyle name="Percent 5 4 4" xfId="612"/>
    <cellStyle name="Percent 5 5" xfId="613"/>
    <cellStyle name="Percent 5 5 2" xfId="614"/>
    <cellStyle name="Percent 5 5 2 2" xfId="615"/>
    <cellStyle name="Percent 5 5 2 3" xfId="616"/>
    <cellStyle name="Percent 5 5 2 3 2" xfId="617"/>
    <cellStyle name="Percent 5 5 3" xfId="618"/>
    <cellStyle name="Percent 5 6" xfId="619"/>
    <cellStyle name="Percent 5 6 2" xfId="620"/>
    <cellStyle name="Percent 5 6 3" xfId="621"/>
    <cellStyle name="Percent 5 6 3 2" xfId="622"/>
    <cellStyle name="Percent 5 7" xfId="623"/>
    <cellStyle name="Percent 5 8" xfId="624"/>
    <cellStyle name="Percent 5 8 2" xfId="625"/>
    <cellStyle name="Percent 5 9" xfId="626"/>
    <cellStyle name="Percent 5 9 2" xfId="627"/>
    <cellStyle name="Percent 5 9 3" xfId="628"/>
    <cellStyle name="Percent 5 9 3 2" xfId="629"/>
    <cellStyle name="Percent 6" xfId="630"/>
    <cellStyle name="Percent 6 10" xfId="631"/>
    <cellStyle name="Percent 6 11" xfId="632"/>
    <cellStyle name="Percent 6 11 2" xfId="633"/>
    <cellStyle name="Percent 6 11 2 2" xfId="634"/>
    <cellStyle name="Percent 6 11 2 3" xfId="635"/>
    <cellStyle name="Percent 6 11 2 3 2" xfId="636"/>
    <cellStyle name="Percent 6 12" xfId="637"/>
    <cellStyle name="Percent 6 13" xfId="638"/>
    <cellStyle name="Percent 6 13 2" xfId="639"/>
    <cellStyle name="Percent 6 13 2 2" xfId="640"/>
    <cellStyle name="Percent 6 13 2 3" xfId="641"/>
    <cellStyle name="Percent 6 13 2 3 2" xfId="642"/>
    <cellStyle name="Percent 6 14" xfId="643"/>
    <cellStyle name="Percent 6 14 2" xfId="644"/>
    <cellStyle name="Percent 6 15" xfId="645"/>
    <cellStyle name="Percent 6 16" xfId="646"/>
    <cellStyle name="Percent 6 16 2" xfId="647"/>
    <cellStyle name="Percent 6 2" xfId="648"/>
    <cellStyle name="Percent 6 3" xfId="649"/>
    <cellStyle name="Percent 6 4" xfId="650"/>
    <cellStyle name="Percent 6 5" xfId="651"/>
    <cellStyle name="Percent 6 6" xfId="652"/>
    <cellStyle name="Percent 6 7" xfId="653"/>
    <cellStyle name="Percent 6 7 2" xfId="654"/>
    <cellStyle name="Percent 6 7 2 2" xfId="655"/>
    <cellStyle name="Percent 6 7 2 3" xfId="656"/>
    <cellStyle name="Percent 6 8" xfId="657"/>
    <cellStyle name="Percent 6 9" xfId="658"/>
    <cellStyle name="Percent 7" xfId="659"/>
    <cellStyle name="Percent 7 10" xfId="660"/>
    <cellStyle name="Percent 7 11" xfId="661"/>
    <cellStyle name="Percent 7 11 2" xfId="662"/>
    <cellStyle name="Percent 7 11 2 2" xfId="663"/>
    <cellStyle name="Percent 7 11 2 3" xfId="664"/>
    <cellStyle name="Percent 7 11 2 3 2" xfId="665"/>
    <cellStyle name="Percent 7 12" xfId="666"/>
    <cellStyle name="Percent 7 12 2" xfId="667"/>
    <cellStyle name="Percent 7 13" xfId="668"/>
    <cellStyle name="Percent 7 14" xfId="669"/>
    <cellStyle name="Percent 7 14 2" xfId="670"/>
    <cellStyle name="Percent 7 2" xfId="671"/>
    <cellStyle name="Percent 7 3" xfId="672"/>
    <cellStyle name="Percent 7 4" xfId="673"/>
    <cellStyle name="Percent 7 5" xfId="674"/>
    <cellStyle name="Percent 7 5 2" xfId="675"/>
    <cellStyle name="Percent 7 5 2 2" xfId="676"/>
    <cellStyle name="Percent 7 5 2 3" xfId="677"/>
    <cellStyle name="Percent 7 5 2 4" xfId="678"/>
    <cellStyle name="Percent 7 6" xfId="679"/>
    <cellStyle name="Percent 7 7" xfId="680"/>
    <cellStyle name="Percent 7 8" xfId="681"/>
    <cellStyle name="Percent 7 9" xfId="682"/>
    <cellStyle name="Percent 7 9 2" xfId="683"/>
    <cellStyle name="Percent 7 9 2 2" xfId="684"/>
    <cellStyle name="Percent 7 9 2 3" xfId="685"/>
    <cellStyle name="Percent 7 9 2 3 2" xfId="686"/>
    <cellStyle name="Percent 8" xfId="687"/>
    <cellStyle name="Percent 8 2" xfId="688"/>
    <cellStyle name="Percent 8 3" xfId="689"/>
    <cellStyle name="Percent 8 4" xfId="690"/>
    <cellStyle name="Percent 8 5" xfId="691"/>
    <cellStyle name="Percent 9" xfId="692"/>
    <cellStyle name="Percent 9 2" xfId="693"/>
    <cellStyle name="Percent 9 3" xfId="694"/>
    <cellStyle name="Percent 9 4" xfId="695"/>
    <cellStyle name="Percent 9 5" xfId="696"/>
    <cellStyle name="PSChar" xfId="5"/>
    <cellStyle name="PSChar 2" xfId="697"/>
    <cellStyle name="PSChar 2 2" xfId="698"/>
    <cellStyle name="PSChar 2 2 2" xfId="699"/>
    <cellStyle name="PSChar 3" xfId="700"/>
    <cellStyle name="PSChar 3 2" xfId="701"/>
    <cellStyle name="PSChar 4" xfId="702"/>
    <cellStyle name="PSChar 4 2" xfId="703"/>
    <cellStyle name="PSChar 5" xfId="704"/>
    <cellStyle name="PSChar 5 2" xfId="705"/>
    <cellStyle name="PSChar 5 3" xfId="706"/>
    <cellStyle name="PSChar 5 3 2" xfId="707"/>
    <cellStyle name="PSChar 6" xfId="708"/>
    <cellStyle name="PSChar 6 2" xfId="709"/>
    <cellStyle name="PSChar 7" xfId="710"/>
    <cellStyle name="PSChar 8" xfId="711"/>
    <cellStyle name="PSChar 9" xfId="712"/>
    <cellStyle name="PSDate" xfId="6"/>
    <cellStyle name="PSDate 2" xfId="713"/>
    <cellStyle name="PSDate 2 2" xfId="714"/>
    <cellStyle name="PSDate 2 2 2" xfId="715"/>
    <cellStyle name="PSDate 3" xfId="716"/>
    <cellStyle name="PSDate 3 2" xfId="717"/>
    <cellStyle name="PSDate 4" xfId="718"/>
    <cellStyle name="PSDate 4 2" xfId="719"/>
    <cellStyle name="PSDate 5" xfId="720"/>
    <cellStyle name="PSDate 5 2" xfId="721"/>
    <cellStyle name="PSDate 5 3" xfId="722"/>
    <cellStyle name="PSDate 5 3 2" xfId="723"/>
    <cellStyle name="PSDate 6" xfId="724"/>
    <cellStyle name="PSDate 6 2" xfId="725"/>
    <cellStyle name="PSDate 7" xfId="726"/>
    <cellStyle name="PSDate 8" xfId="727"/>
    <cellStyle name="PSDec" xfId="7"/>
    <cellStyle name="PSDec 2" xfId="728"/>
    <cellStyle name="PSDec 2 2" xfId="729"/>
    <cellStyle name="PSDec 2 2 2" xfId="730"/>
    <cellStyle name="PSDec 3" xfId="731"/>
    <cellStyle name="PSDec 3 2" xfId="732"/>
    <cellStyle name="PSDec 4" xfId="733"/>
    <cellStyle name="PSDec 4 2" xfId="734"/>
    <cellStyle name="PSDec 5" xfId="735"/>
    <cellStyle name="PSDec 5 2" xfId="736"/>
    <cellStyle name="PSDec 5 3" xfId="737"/>
    <cellStyle name="PSDec 5 3 2" xfId="738"/>
    <cellStyle name="PSDec 6" xfId="739"/>
    <cellStyle name="PSDec 6 2" xfId="740"/>
    <cellStyle name="PSDec 7" xfId="741"/>
    <cellStyle name="PSDec 8" xfId="742"/>
    <cellStyle name="PSDec 9" xfId="743"/>
    <cellStyle name="PSHeading" xfId="8"/>
    <cellStyle name="PSHeading 2" xfId="744"/>
    <cellStyle name="PSHeading 2 2" xfId="745"/>
    <cellStyle name="PSHeading 2 2 2" xfId="746"/>
    <cellStyle name="PSHeading 2 2 3" xfId="747"/>
    <cellStyle name="PSHeading 3" xfId="748"/>
    <cellStyle name="PSHeading 3 2" xfId="749"/>
    <cellStyle name="PSHeading 3 3" xfId="750"/>
    <cellStyle name="PSHeading 3 3 2" xfId="751"/>
    <cellStyle name="PSHeading 4" xfId="752"/>
    <cellStyle name="PSHeading 5" xfId="753"/>
    <cellStyle name="PSInt" xfId="9"/>
    <cellStyle name="PSInt 2" xfId="754"/>
    <cellStyle name="PSInt 2 2" xfId="755"/>
    <cellStyle name="PSInt 2 2 2" xfId="756"/>
    <cellStyle name="PSInt 3" xfId="757"/>
    <cellStyle name="PSInt 3 2" xfId="758"/>
    <cellStyle name="PSInt 4" xfId="759"/>
    <cellStyle name="PSInt 4 2" xfId="760"/>
    <cellStyle name="PSInt 5" xfId="761"/>
    <cellStyle name="PSInt 5 2" xfId="762"/>
    <cellStyle name="PSInt 5 3" xfId="763"/>
    <cellStyle name="PSInt 5 3 2" xfId="764"/>
    <cellStyle name="PSInt 6" xfId="765"/>
    <cellStyle name="PSInt 6 2" xfId="766"/>
    <cellStyle name="PSInt 7" xfId="767"/>
    <cellStyle name="PSInt 8" xfId="768"/>
    <cellStyle name="PSInt 9" xfId="769"/>
    <cellStyle name="PSSpacer" xfId="10"/>
    <cellStyle name="PSSpacer 2" xfId="770"/>
    <cellStyle name="PSSpacer 2 2" xfId="771"/>
    <cellStyle name="PSSpacer 3" xfId="772"/>
    <cellStyle name="PSSpacer 3 2" xfId="773"/>
    <cellStyle name="PSSpacer 4" xfId="774"/>
    <cellStyle name="PSSpacer 4 2" xfId="775"/>
    <cellStyle name="PSSpacer 5" xfId="776"/>
    <cellStyle name="PSSpacer 5 2" xfId="777"/>
    <cellStyle name="PSSpacer 5 3" xfId="778"/>
    <cellStyle name="PSSpacer 5 3 2" xfId="779"/>
    <cellStyle name="PSSpacer 6" xfId="780"/>
    <cellStyle name="PSSpacer 6 2" xfId="781"/>
    <cellStyle name="PSSpacer 7" xfId="782"/>
    <cellStyle name="PSSpacer 8" xfId="783"/>
    <cellStyle name="Title 2" xfId="50"/>
    <cellStyle name="Total 2" xfId="51"/>
    <cellStyle name="Warning Text 2" xfId="52"/>
  </cellStyles>
  <dxfs count="0"/>
  <tableStyles count="0" defaultTableStyle="TableStyleMedium2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7" Type="http://schemas.openxmlformats.org/officeDocument/2006/relationships/styles" Target="styles.xml" />
  <Relationship Id="rId6" Type="http://schemas.openxmlformats.org/officeDocument/2006/relationships/theme" Target="theme/theme1.xml" />
  <Relationship Id="rId8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11" Type="http://schemas.openxmlformats.org/officeDocument/2006/relationships/customXml" Target="../customXml/item2.xml" />
  <Relationship Id="rId5" Type="http://schemas.openxmlformats.org/officeDocument/2006/relationships/externalLink" Target="externalLinks/externalLink1.xml" />
  <Relationship Id="rId10" Type="http://schemas.openxmlformats.org/officeDocument/2006/relationships/customXml" Target="../customXml/item1.xml" />
  <Relationship Id="rId9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69273</xdr:colOff>
      <xdr:row>29</xdr:row>
      <xdr:rowOff>138545</xdr:rowOff>
    </xdr:from>
    <xdr:to>
      <xdr:col>10</xdr:col>
      <xdr:colOff>666750</xdr:colOff>
      <xdr:row>33</xdr:row>
      <xdr:rowOff>164523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7FBF3A0-1D99-490B-9151-26985475084E}"/>
            </a:ext>
          </a:extLst>
        </xdr:cNvPr>
        <xdr:cNvCxnSpPr/>
      </xdr:nvCxnSpPr>
      <xdr:spPr>
        <a:xfrm flipV="1">
          <a:off x="7819159" y="5247409"/>
          <a:ext cx="2805546" cy="7013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25977</xdr:colOff>
      <xdr:row>34</xdr:row>
      <xdr:rowOff>86590</xdr:rowOff>
    </xdr:from>
    <xdr:to>
      <xdr:col>10</xdr:col>
      <xdr:colOff>701386</xdr:colOff>
      <xdr:row>34</xdr:row>
      <xdr:rowOff>129887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3665297-5335-4CC2-A455-7584F12ADC51}"/>
            </a:ext>
          </a:extLst>
        </xdr:cNvPr>
        <xdr:cNvCxnSpPr/>
      </xdr:nvCxnSpPr>
      <xdr:spPr>
        <a:xfrm flipV="1">
          <a:off x="9109363" y="6044045"/>
          <a:ext cx="1549978" cy="4329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Internal/Regulatory%20Services/2014%20Compliance%20Plan/Workpapers/Mitchell%20Environmental%20Expenses,%201-1-14%20--%209-30-14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3.bin" />
  <Relationship Id="rId2" Type="http://schemas.openxmlformats.org/officeDocument/2006/relationships/printerSettings" Target="../printerSettings/printerSettings2.bin" />
  <Relationship Id="rId1" Type="http://schemas.openxmlformats.org/officeDocument/2006/relationships/printerSettings" Target="../printerSettings/printerSettings1.bin" />
  <Relationship Id="rId5" Type="http://schemas.openxmlformats.org/officeDocument/2006/relationships/drawing" Target="../drawings/drawing1.xml" />
  <Relationship Id="rId4" Type="http://schemas.openxmlformats.org/officeDocument/2006/relationships/printerSettings" Target="../printerSettings/printerSettings4.bin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7.bin" />
  <Relationship Id="rId2" Type="http://schemas.openxmlformats.org/officeDocument/2006/relationships/printerSettings" Target="../printerSettings/printerSettings6.bin" />
  <Relationship Id="rId1" Type="http://schemas.openxmlformats.org/officeDocument/2006/relationships/printerSettings" Target="../printerSettings/printerSettings5.bin" />
  <Relationship Id="rId4" Type="http://schemas.openxmlformats.org/officeDocument/2006/relationships/printerSettings" Target="../printerSettings/printerSettings8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tabSelected="1" zoomScale="120" zoomScaleNormal="120" workbookViewId="0">
      <selection activeCell="K7" sqref="K7"/>
    </sheetView>
  </sheetViews>
  <sheetFormatPr defaultColWidth="9.1328125" defaultRowHeight="13.15"/>
  <cols>
    <col min="1" max="1" width="6.265625" style="7" customWidth="1"/>
    <col min="2" max="2" width="34" style="6" customWidth="1"/>
    <col min="3" max="3" width="15.73046875" style="6" customWidth="1"/>
    <col min="4" max="4" width="16.265625" style="6" customWidth="1"/>
    <col min="5" max="5" width="13.1328125" style="6" customWidth="1"/>
    <col min="6" max="6" width="14.73046875" style="6" customWidth="1"/>
    <col min="7" max="7" width="16.265625" style="9" customWidth="1"/>
    <col min="8" max="8" width="3.73046875" style="9" customWidth="1"/>
    <col min="9" max="9" width="16.265625" style="9" customWidth="1"/>
    <col min="10" max="10" width="13.1328125" style="6" bestFit="1" customWidth="1"/>
    <col min="11" max="11" width="11" style="6" bestFit="1" customWidth="1"/>
    <col min="12" max="12" width="9.1328125" style="6"/>
    <col min="13" max="13" width="13.265625" style="6" bestFit="1" customWidth="1"/>
    <col min="14" max="14" width="21.3984375" style="6" bestFit="1" customWidth="1"/>
    <col min="15" max="15" width="43.59765625" style="6" bestFit="1" customWidth="1"/>
    <col min="16" max="16" width="13.265625" style="6" bestFit="1" customWidth="1"/>
    <col min="17" max="17" width="10" style="6" bestFit="1" customWidth="1"/>
    <col min="18" max="18" width="9.1328125" style="6"/>
    <col min="19" max="19" width="12.59765625" style="6" bestFit="1" customWidth="1"/>
    <col min="20" max="20" width="9.1328125" style="6"/>
    <col min="21" max="21" width="10" style="6" bestFit="1" customWidth="1"/>
    <col min="22" max="16384" width="9.1328125" style="6"/>
  </cols>
  <sheetData>
    <row r="1" spans="1:21">
      <c r="A1" s="85" t="s">
        <v>61</v>
      </c>
      <c r="B1" s="84"/>
      <c r="G1" s="8"/>
      <c r="H1" s="8"/>
      <c r="I1" s="8" t="s">
        <v>43</v>
      </c>
    </row>
    <row r="3" spans="1:21">
      <c r="A3" s="100" t="s">
        <v>0</v>
      </c>
      <c r="B3" s="100"/>
      <c r="C3" s="100"/>
      <c r="D3" s="100"/>
      <c r="E3" s="100"/>
      <c r="F3" s="100"/>
      <c r="G3" s="100"/>
      <c r="H3" s="100"/>
      <c r="I3" s="100"/>
    </row>
    <row r="4" spans="1:21">
      <c r="A4" s="99" t="s">
        <v>55</v>
      </c>
      <c r="B4" s="99"/>
      <c r="C4" s="99"/>
      <c r="D4" s="99"/>
      <c r="E4" s="99"/>
      <c r="F4" s="99"/>
      <c r="G4" s="99"/>
      <c r="H4" s="99"/>
      <c r="I4" s="99"/>
    </row>
    <row r="5" spans="1:21">
      <c r="A5" s="99"/>
      <c r="B5" s="99"/>
      <c r="C5" s="99"/>
      <c r="D5" s="99"/>
      <c r="E5" s="99"/>
      <c r="F5" s="99"/>
      <c r="G5" s="99"/>
      <c r="H5" s="99"/>
      <c r="I5" s="99"/>
    </row>
    <row r="6" spans="1:21">
      <c r="A6" s="100"/>
      <c r="B6" s="100"/>
      <c r="C6" s="100"/>
      <c r="D6" s="100"/>
      <c r="E6" s="100"/>
      <c r="F6" s="100"/>
      <c r="G6" s="100"/>
      <c r="H6" s="100"/>
      <c r="I6" s="100"/>
      <c r="K6" s="12"/>
    </row>
    <row r="7" spans="1:21">
      <c r="A7" s="14"/>
      <c r="B7" s="14"/>
      <c r="C7" s="14"/>
      <c r="D7" s="14"/>
      <c r="E7" s="14"/>
      <c r="F7" s="14"/>
      <c r="G7" s="79" t="s">
        <v>70</v>
      </c>
      <c r="H7" s="79"/>
      <c r="I7" s="79" t="s">
        <v>71</v>
      </c>
      <c r="N7" s="7"/>
      <c r="O7" s="7"/>
    </row>
    <row r="8" spans="1:21">
      <c r="A8" s="10" t="s">
        <v>44</v>
      </c>
    </row>
    <row r="9" spans="1:21" s="13" customFormat="1">
      <c r="A9" s="11">
        <v>-1</v>
      </c>
      <c r="B9" s="98" t="s">
        <v>62</v>
      </c>
      <c r="C9" s="98"/>
      <c r="D9" s="98"/>
      <c r="E9" s="98"/>
      <c r="F9" s="98"/>
      <c r="G9" s="15">
        <v>0</v>
      </c>
      <c r="H9" s="15"/>
      <c r="I9" s="15">
        <v>0</v>
      </c>
      <c r="M9" s="16"/>
      <c r="N9" s="17"/>
      <c r="O9" s="18"/>
    </row>
    <row r="10" spans="1:21" s="13" customFormat="1">
      <c r="A10" s="28"/>
      <c r="B10" s="27"/>
      <c r="C10" s="27"/>
      <c r="D10" s="27"/>
      <c r="E10" s="27"/>
      <c r="F10" s="27"/>
      <c r="G10" s="15"/>
      <c r="H10" s="15"/>
      <c r="I10" s="15"/>
      <c r="N10" s="17"/>
      <c r="O10" s="18"/>
    </row>
    <row r="11" spans="1:21" s="13" customFormat="1" ht="14.45" customHeight="1">
      <c r="A11" s="11">
        <f>A9-1</f>
        <v>-2</v>
      </c>
      <c r="B11" s="19" t="s">
        <v>47</v>
      </c>
      <c r="C11" s="27"/>
      <c r="D11" s="27"/>
      <c r="E11" s="27"/>
      <c r="F11" s="27"/>
      <c r="G11" s="15">
        <v>0</v>
      </c>
      <c r="H11" s="15"/>
      <c r="I11" s="15">
        <v>0</v>
      </c>
      <c r="M11" s="18"/>
      <c r="N11" s="17"/>
      <c r="O11" s="18"/>
    </row>
    <row r="12" spans="1:21" s="13" customFormat="1">
      <c r="A12" s="28"/>
      <c r="B12" s="27"/>
      <c r="C12" s="27"/>
      <c r="D12" s="27"/>
      <c r="E12" s="27"/>
      <c r="F12" s="27"/>
      <c r="G12" s="15"/>
      <c r="H12" s="15"/>
      <c r="I12" s="15"/>
      <c r="N12" s="17"/>
      <c r="O12" s="18"/>
    </row>
    <row r="13" spans="1:21" s="13" customFormat="1">
      <c r="A13" s="11">
        <f>A11-1</f>
        <v>-3</v>
      </c>
      <c r="B13" s="19" t="s">
        <v>58</v>
      </c>
      <c r="C13" s="27"/>
      <c r="D13" s="27"/>
      <c r="E13" s="27"/>
      <c r="F13" s="27"/>
      <c r="G13" s="15">
        <v>20000000</v>
      </c>
      <c r="H13" s="15"/>
      <c r="I13" s="15">
        <v>20000000</v>
      </c>
      <c r="M13" s="18"/>
      <c r="N13" s="17"/>
      <c r="O13" s="18"/>
      <c r="U13" s="18"/>
    </row>
    <row r="14" spans="1:21" s="13" customFormat="1">
      <c r="A14" s="11"/>
      <c r="B14" s="19"/>
      <c r="C14" s="27"/>
      <c r="D14" s="27"/>
      <c r="E14" s="27"/>
      <c r="F14" s="27"/>
      <c r="G14" s="15"/>
      <c r="H14" s="15"/>
      <c r="I14" s="15"/>
      <c r="M14" s="20"/>
      <c r="N14" s="17"/>
      <c r="O14" s="18"/>
    </row>
    <row r="15" spans="1:21" s="13" customFormat="1">
      <c r="A15" s="11">
        <f>A13-1</f>
        <v>-4</v>
      </c>
      <c r="B15" s="19" t="s">
        <v>59</v>
      </c>
      <c r="C15" s="27"/>
      <c r="D15" s="27"/>
      <c r="E15" s="27"/>
      <c r="F15" s="27"/>
      <c r="G15" s="15">
        <v>0</v>
      </c>
      <c r="H15" s="15"/>
      <c r="I15" s="15">
        <v>0</v>
      </c>
      <c r="M15" s="20"/>
      <c r="N15" s="17"/>
      <c r="O15" s="18"/>
    </row>
    <row r="16" spans="1:21" s="13" customFormat="1">
      <c r="A16" s="11"/>
      <c r="B16" s="19"/>
      <c r="C16" s="78"/>
      <c r="D16" s="78"/>
      <c r="E16" s="78"/>
      <c r="F16" s="78"/>
      <c r="G16" s="15"/>
      <c r="H16" s="15"/>
      <c r="I16" s="15"/>
      <c r="N16" s="17"/>
      <c r="O16" s="18"/>
    </row>
    <row r="17" spans="1:17" s="13" customFormat="1">
      <c r="A17" s="80">
        <f>A15-1</f>
        <v>-5</v>
      </c>
      <c r="B17" s="81" t="s">
        <v>65</v>
      </c>
      <c r="C17" s="82"/>
      <c r="D17" s="82"/>
      <c r="E17" s="82"/>
      <c r="F17" s="82"/>
      <c r="G17" s="83">
        <f>-(Sheet2!B6/3)*12</f>
        <v>-10289447.532000005</v>
      </c>
      <c r="H17" s="83"/>
      <c r="I17" s="83">
        <v>0</v>
      </c>
      <c r="N17" s="17"/>
      <c r="O17" s="18"/>
    </row>
    <row r="18" spans="1:17" s="13" customFormat="1">
      <c r="A18" s="28"/>
      <c r="B18" s="27"/>
      <c r="C18" s="27"/>
      <c r="D18" s="27"/>
      <c r="E18" s="27"/>
      <c r="F18" s="27"/>
      <c r="G18" s="15"/>
      <c r="H18" s="15"/>
      <c r="I18" s="15"/>
      <c r="N18" s="17"/>
      <c r="O18" s="18"/>
    </row>
    <row r="19" spans="1:17" s="13" customFormat="1">
      <c r="A19" s="11">
        <f>A17-1</f>
        <v>-6</v>
      </c>
      <c r="B19" s="13" t="s">
        <v>51</v>
      </c>
      <c r="G19" s="18">
        <f>G13+G15+G17</f>
        <v>9710552.4679999948</v>
      </c>
      <c r="H19" s="18"/>
      <c r="I19" s="18">
        <f>I13+I15+I17</f>
        <v>20000000</v>
      </c>
      <c r="J19" s="18"/>
      <c r="N19" s="17"/>
      <c r="O19" s="18"/>
    </row>
    <row r="20" spans="1:17" s="13" customFormat="1">
      <c r="A20" s="11"/>
    </row>
    <row r="21" spans="1:17" s="13" customFormat="1">
      <c r="A21" s="11">
        <f>A19-1</f>
        <v>-7</v>
      </c>
      <c r="B21" s="19" t="s">
        <v>57</v>
      </c>
      <c r="C21" s="27"/>
      <c r="D21" s="27"/>
      <c r="E21" s="27"/>
      <c r="F21" s="27"/>
      <c r="G21" s="15">
        <f>G19*0.006093</f>
        <v>59166.396187523969</v>
      </c>
      <c r="H21" s="15"/>
      <c r="I21" s="15">
        <f>I19*0.006093</f>
        <v>121860</v>
      </c>
    </row>
    <row r="22" spans="1:17" s="13" customFormat="1">
      <c r="A22" s="11"/>
      <c r="B22" s="19"/>
      <c r="C22" s="27"/>
      <c r="D22" s="27"/>
      <c r="E22" s="27"/>
      <c r="F22" s="27"/>
      <c r="G22" s="15"/>
      <c r="H22" s="15"/>
      <c r="I22" s="15"/>
    </row>
    <row r="23" spans="1:17">
      <c r="A23" s="11">
        <f>A21-1</f>
        <v>-8</v>
      </c>
      <c r="B23" s="19" t="s">
        <v>52</v>
      </c>
      <c r="C23" s="27"/>
      <c r="D23" s="27"/>
      <c r="E23" s="27"/>
      <c r="F23" s="27"/>
      <c r="G23" s="15">
        <v>0</v>
      </c>
      <c r="H23" s="15"/>
      <c r="I23" s="15">
        <v>0</v>
      </c>
      <c r="J23" s="13"/>
    </row>
    <row r="24" spans="1:17" s="13" customFormat="1">
      <c r="A24" s="11"/>
      <c r="B24" s="19"/>
      <c r="C24" s="27"/>
      <c r="D24" s="27"/>
      <c r="E24" s="27"/>
      <c r="F24" s="27"/>
      <c r="G24" s="15"/>
      <c r="H24" s="15"/>
      <c r="I24" s="15"/>
    </row>
    <row r="25" spans="1:17" s="13" customFormat="1">
      <c r="A25" s="11">
        <f>A23-1</f>
        <v>-9</v>
      </c>
      <c r="B25" s="19" t="s">
        <v>48</v>
      </c>
      <c r="C25" s="27"/>
      <c r="D25" s="27"/>
      <c r="E25" s="27"/>
      <c r="F25" s="27"/>
      <c r="G25" s="15">
        <v>0</v>
      </c>
      <c r="H25" s="15"/>
      <c r="I25" s="15">
        <v>0</v>
      </c>
    </row>
    <row r="26" spans="1:17" s="13" customFormat="1">
      <c r="A26" s="11"/>
      <c r="B26" s="19"/>
      <c r="C26" s="27"/>
      <c r="D26" s="27"/>
      <c r="E26" s="27"/>
      <c r="F26" s="27"/>
      <c r="G26" s="15"/>
      <c r="H26" s="15"/>
      <c r="I26" s="15"/>
    </row>
    <row r="27" spans="1:17" s="13" customFormat="1">
      <c r="A27" s="11">
        <f>A25-1</f>
        <v>-10</v>
      </c>
      <c r="B27" s="19" t="s">
        <v>49</v>
      </c>
      <c r="C27" s="27"/>
      <c r="D27" s="27"/>
      <c r="E27" s="27"/>
      <c r="F27" s="27"/>
      <c r="G27" s="15">
        <v>0</v>
      </c>
      <c r="H27" s="15"/>
      <c r="I27" s="15">
        <v>0</v>
      </c>
    </row>
    <row r="28" spans="1:17" s="13" customFormat="1">
      <c r="A28" s="11"/>
      <c r="B28" s="19"/>
      <c r="C28" s="27"/>
      <c r="D28" s="27"/>
      <c r="E28" s="27"/>
      <c r="F28" s="27"/>
      <c r="G28" s="15"/>
      <c r="H28" s="15"/>
      <c r="I28" s="15"/>
    </row>
    <row r="29" spans="1:17" s="13" customFormat="1">
      <c r="A29" s="11">
        <f>A27-1</f>
        <v>-11</v>
      </c>
      <c r="B29" s="19" t="s">
        <v>50</v>
      </c>
      <c r="C29" s="27"/>
      <c r="D29" s="27"/>
      <c r="E29" s="27"/>
      <c r="F29" s="27"/>
      <c r="G29" s="15">
        <f>G19+G21+G23+G25+G27</f>
        <v>9769718.8641875181</v>
      </c>
      <c r="H29" s="15"/>
      <c r="I29" s="15">
        <f>I19+I21+I23+I25+I27</f>
        <v>20121860</v>
      </c>
      <c r="Q29" s="18"/>
    </row>
    <row r="30" spans="1:17" s="13" customFormat="1" ht="14.1" customHeight="1">
      <c r="A30" s="11"/>
      <c r="B30" s="19"/>
      <c r="C30" s="27"/>
      <c r="D30" s="27"/>
      <c r="E30" s="27"/>
      <c r="F30" s="27"/>
      <c r="G30" s="15"/>
      <c r="H30" s="15"/>
      <c r="I30" s="15"/>
      <c r="L30" s="13" t="s">
        <v>63</v>
      </c>
    </row>
    <row r="31" spans="1:17" s="13" customFormat="1">
      <c r="A31" s="11">
        <f>A29-1</f>
        <v>-12</v>
      </c>
      <c r="B31" s="6" t="s">
        <v>60</v>
      </c>
      <c r="C31" s="6"/>
      <c r="D31" s="6"/>
      <c r="E31" s="6"/>
      <c r="F31" s="6"/>
      <c r="G31" s="15">
        <v>0</v>
      </c>
      <c r="H31" s="15"/>
      <c r="I31" s="15">
        <v>0</v>
      </c>
      <c r="J31" s="6"/>
      <c r="K31" s="6"/>
      <c r="L31" s="6"/>
    </row>
    <row r="32" spans="1:17" s="13" customFormat="1">
      <c r="A32" s="11" t="s">
        <v>39</v>
      </c>
      <c r="B32" s="6"/>
      <c r="C32" s="6"/>
      <c r="D32" s="6"/>
      <c r="E32" s="6"/>
      <c r="F32" s="6"/>
      <c r="G32" s="15"/>
      <c r="H32" s="15"/>
      <c r="I32" s="15"/>
      <c r="J32" s="6"/>
      <c r="K32" s="6"/>
      <c r="L32" s="6"/>
      <c r="P32" s="20"/>
    </row>
    <row r="33" spans="1:16" s="13" customFormat="1" ht="13.9" customHeight="1">
      <c r="A33" s="11">
        <f t="shared" ref="A33" si="0">A31-1</f>
        <v>-13</v>
      </c>
      <c r="B33" s="6" t="s">
        <v>46</v>
      </c>
      <c r="C33" s="6"/>
      <c r="D33" s="6"/>
      <c r="E33" s="6"/>
      <c r="F33" s="6"/>
      <c r="G33" s="29">
        <v>0</v>
      </c>
      <c r="H33" s="29"/>
      <c r="I33" s="29">
        <v>0</v>
      </c>
      <c r="J33" s="6"/>
      <c r="K33" s="6"/>
      <c r="L33" s="6"/>
      <c r="M33" s="6"/>
      <c r="P33" s="18"/>
    </row>
    <row r="34" spans="1:16" s="13" customFormat="1" ht="13.9" customHeight="1">
      <c r="A34" s="11"/>
      <c r="B34" s="6"/>
      <c r="C34" s="6"/>
      <c r="D34" s="6"/>
      <c r="E34" s="6"/>
      <c r="F34" s="6"/>
      <c r="G34" s="15"/>
      <c r="H34" s="15"/>
      <c r="I34" s="15"/>
      <c r="J34" s="6"/>
      <c r="K34" s="6"/>
      <c r="L34" s="6"/>
      <c r="M34" s="6"/>
      <c r="P34" s="18"/>
    </row>
    <row r="35" spans="1:16" s="13" customFormat="1" ht="13.5" thickBot="1">
      <c r="A35" s="11">
        <f>A33-1</f>
        <v>-14</v>
      </c>
      <c r="B35" s="6" t="s">
        <v>56</v>
      </c>
      <c r="C35" s="6"/>
      <c r="D35" s="6"/>
      <c r="E35" s="6"/>
      <c r="F35" s="6"/>
      <c r="G35" s="30">
        <f>G29-G31+G33</f>
        <v>9769718.8641875181</v>
      </c>
      <c r="H35" s="30"/>
      <c r="I35" s="30">
        <f>I29-I31+I33</f>
        <v>20121860</v>
      </c>
      <c r="J35" s="6"/>
      <c r="K35" s="6"/>
      <c r="L35" s="6" t="s">
        <v>64</v>
      </c>
      <c r="M35" s="6"/>
    </row>
    <row r="36" spans="1:16" ht="13.5" thickTop="1">
      <c r="J36" s="13"/>
      <c r="K36" s="13"/>
      <c r="L36" s="13"/>
      <c r="M36" s="13"/>
    </row>
    <row r="38" spans="1:16">
      <c r="B38" s="5"/>
      <c r="D38" s="21"/>
      <c r="E38" s="5" t="s">
        <v>5</v>
      </c>
      <c r="F38" s="6" t="s">
        <v>1</v>
      </c>
      <c r="G38" s="21">
        <f>G35*0.9462</f>
        <v>9244107.9892942309</v>
      </c>
      <c r="H38" s="21"/>
      <c r="I38" s="21">
        <f>I35*0.9462</f>
        <v>19039303.932</v>
      </c>
    </row>
    <row r="39" spans="1:16">
      <c r="B39" s="5"/>
      <c r="E39" s="5" t="s">
        <v>6</v>
      </c>
      <c r="F39" s="6" t="s">
        <v>2</v>
      </c>
      <c r="G39" s="31">
        <f>G35*0.0538</f>
        <v>525610.87489328848</v>
      </c>
      <c r="H39" s="31"/>
      <c r="I39" s="31">
        <f>I35*0.0538</f>
        <v>1082556.068</v>
      </c>
    </row>
    <row r="40" spans="1:16">
      <c r="D40" s="22"/>
      <c r="E40" s="22"/>
      <c r="G40" s="22">
        <f>SUM(G38:G39)</f>
        <v>9769718.86418752</v>
      </c>
      <c r="H40" s="22"/>
      <c r="I40" s="22">
        <f>SUM(I38:I39)</f>
        <v>20121860</v>
      </c>
    </row>
    <row r="41" spans="1:16">
      <c r="D41" s="22"/>
      <c r="E41" s="22"/>
    </row>
    <row r="42" spans="1:16">
      <c r="D42" s="22"/>
      <c r="E42" s="22"/>
    </row>
    <row r="43" spans="1:16">
      <c r="A43" s="5"/>
      <c r="D43" s="22"/>
      <c r="E43" s="22"/>
    </row>
    <row r="44" spans="1:16">
      <c r="A44" s="5" t="s">
        <v>53</v>
      </c>
      <c r="B44" s="13" t="s">
        <v>54</v>
      </c>
    </row>
    <row r="45" spans="1:16">
      <c r="D45" s="23"/>
      <c r="F45" s="23"/>
      <c r="G45" s="23"/>
      <c r="H45" s="23"/>
      <c r="I45" s="23"/>
    </row>
    <row r="46" spans="1:16">
      <c r="D46" s="24"/>
      <c r="F46" s="25"/>
      <c r="G46" s="26"/>
      <c r="H46" s="26"/>
      <c r="I46" s="26"/>
    </row>
    <row r="47" spans="1:16">
      <c r="D47" s="24"/>
      <c r="F47" s="25"/>
      <c r="G47" s="26"/>
      <c r="H47" s="26"/>
      <c r="I47" s="26"/>
    </row>
    <row r="48" spans="1:16">
      <c r="D48" s="24"/>
      <c r="F48" s="25"/>
      <c r="G48" s="26"/>
      <c r="H48" s="26"/>
      <c r="I48" s="26"/>
    </row>
    <row r="49" spans="4:9">
      <c r="D49" s="24"/>
      <c r="F49" s="25"/>
      <c r="G49" s="26"/>
      <c r="H49" s="26"/>
      <c r="I49" s="26"/>
    </row>
    <row r="50" spans="4:9">
      <c r="D50" s="24"/>
      <c r="F50" s="25"/>
      <c r="G50" s="26"/>
      <c r="H50" s="26"/>
      <c r="I50" s="26"/>
    </row>
    <row r="51" spans="4:9">
      <c r="D51" s="24"/>
      <c r="F51" s="25"/>
      <c r="G51" s="26"/>
      <c r="H51" s="26"/>
      <c r="I51" s="26"/>
    </row>
    <row r="52" spans="4:9">
      <c r="D52" s="24"/>
      <c r="F52" s="25"/>
      <c r="G52" s="26"/>
      <c r="H52" s="26"/>
      <c r="I52" s="26"/>
    </row>
    <row r="53" spans="4:9">
      <c r="D53" s="24"/>
      <c r="F53" s="25"/>
      <c r="G53" s="26"/>
      <c r="H53" s="26"/>
      <c r="I53" s="26"/>
    </row>
    <row r="54" spans="4:9">
      <c r="D54" s="24"/>
      <c r="F54" s="25"/>
      <c r="G54" s="26"/>
      <c r="H54" s="26"/>
      <c r="I54" s="26"/>
    </row>
    <row r="55" spans="4:9">
      <c r="D55" s="24"/>
      <c r="F55" s="25"/>
      <c r="G55" s="26"/>
      <c r="H55" s="26"/>
      <c r="I55" s="26"/>
    </row>
  </sheetData>
  <customSheetViews>
    <customSheetView guid="{4EF176FC-448F-4BD8-8859-C810312E84E7}" fitToPage="1">
      <selection activeCell="G39" sqref="G39"/>
      <pageMargins left="0.7" right="0.7" top="0.75" bottom="0.75" header="0.3" footer="0.3"/>
      <printOptions horizontalCentered="1"/>
      <pageSetup scale="71" orientation="portrait" r:id="rId1"/>
    </customSheetView>
    <customSheetView guid="{567BA860-460A-4CE0-A629-0EA7372574F1}" showPageBreaks="1" fitToPage="1" printArea="1">
      <selection activeCell="B21" sqref="B21"/>
      <pageMargins left="0.7" right="0.7" top="0.75" bottom="0.75" header="0.3" footer="0.3"/>
      <printOptions horizontalCentered="1"/>
      <pageSetup scale="71" orientation="portrait" r:id="rId2"/>
    </customSheetView>
    <customSheetView guid="{0BD4BC22-E7A2-4140-8384-5A5B3339DEED}" fitToPage="1" printArea="1">
      <selection activeCell="G35" sqref="G35"/>
      <pageMargins left="0.7" right="0.7" top="0.75" bottom="0.75" header="0.3" footer="0.3"/>
      <printOptions horizontalCentered="1"/>
      <pageSetup scale="14" orientation="portrait" r:id="rId3"/>
    </customSheetView>
  </customSheetViews>
  <mergeCells count="5">
    <mergeCell ref="B9:F9"/>
    <mergeCell ref="A4:I4"/>
    <mergeCell ref="A5:I5"/>
    <mergeCell ref="A3:I3"/>
    <mergeCell ref="A6:I6"/>
  </mergeCells>
  <printOptions horizontalCentered="1"/>
  <pageMargins left="0.7" right="0.7" top="0.75" bottom="0.75" header="0.3" footer="0.3"/>
  <pageSetup scale="64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Normal="100" workbookViewId="0">
      <selection activeCell="G45" sqref="G45"/>
    </sheetView>
  </sheetViews>
  <sheetFormatPr defaultColWidth="9.1328125" defaultRowHeight="14.25"/>
  <cols>
    <col min="1" max="1" width="2.59765625" style="1" customWidth="1"/>
    <col min="2" max="2" width="30.59765625" style="1" customWidth="1"/>
    <col min="3" max="3" width="23.265625" style="1" bestFit="1" customWidth="1"/>
    <col min="4" max="4" width="19.3984375" style="1" bestFit="1" customWidth="1"/>
    <col min="5" max="5" width="17.1328125" style="1" bestFit="1" customWidth="1"/>
    <col min="6" max="6" width="16.86328125" style="1" customWidth="1"/>
    <col min="7" max="7" width="21.86328125" style="1" customWidth="1"/>
    <col min="8" max="8" width="20.3984375" style="1" bestFit="1" customWidth="1"/>
    <col min="9" max="9" width="18" style="1" bestFit="1" customWidth="1"/>
    <col min="10" max="10" width="1.73046875" style="1" customWidth="1"/>
    <col min="11" max="11" width="15.265625" style="1" customWidth="1"/>
    <col min="12" max="12" width="2.59765625" style="1" bestFit="1" customWidth="1"/>
    <col min="13" max="13" width="22.86328125" style="1" bestFit="1" customWidth="1"/>
    <col min="14" max="14" width="18.265625" style="1" customWidth="1"/>
    <col min="15" max="15" width="17" style="1" customWidth="1"/>
    <col min="16" max="16" width="9.59765625" style="1" bestFit="1" customWidth="1"/>
    <col min="17" max="16384" width="9.1328125" style="1"/>
  </cols>
  <sheetData>
    <row r="1" spans="1:14" s="6" customFormat="1" ht="15">
      <c r="A1" s="86" t="s">
        <v>61</v>
      </c>
      <c r="B1" s="85"/>
      <c r="G1" s="8"/>
      <c r="H1" s="8"/>
      <c r="I1" s="8"/>
    </row>
    <row r="2" spans="1:14" ht="17.649999999999999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7.649999999999999">
      <c r="B3" s="101" t="s">
        <v>42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20.45" customHeight="1">
      <c r="B4" s="102" t="s">
        <v>72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5.6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45</v>
      </c>
    </row>
    <row r="6" spans="1:14" s="4" customFormat="1" ht="1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s="4" customFormat="1" ht="15.4" thickBot="1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4" s="40" customFormat="1" ht="17.25">
      <c r="B8" s="35"/>
      <c r="C8" s="35"/>
      <c r="D8" s="35"/>
      <c r="E8" s="36"/>
      <c r="F8" s="37"/>
      <c r="G8" s="38" t="s">
        <v>1</v>
      </c>
      <c r="H8" s="38" t="s">
        <v>2</v>
      </c>
      <c r="I8" s="38" t="s">
        <v>3</v>
      </c>
      <c r="J8" s="39"/>
      <c r="K8" s="35"/>
      <c r="L8" s="35"/>
      <c r="M8" s="35"/>
    </row>
    <row r="9" spans="1:14" s="40" customFormat="1" ht="17.25">
      <c r="B9" s="35"/>
      <c r="C9" s="35"/>
      <c r="D9" s="35"/>
      <c r="E9" s="41" t="s">
        <v>7</v>
      </c>
      <c r="F9" s="42"/>
      <c r="G9" s="43"/>
      <c r="H9" s="43"/>
      <c r="I9" s="43"/>
      <c r="J9" s="44"/>
      <c r="K9" s="35"/>
      <c r="L9" s="35"/>
      <c r="M9" s="35"/>
    </row>
    <row r="10" spans="1:14" s="40" customFormat="1" ht="17.649999999999999" thickBot="1">
      <c r="C10" s="35"/>
      <c r="D10" s="35"/>
      <c r="E10" s="45" t="s">
        <v>4</v>
      </c>
      <c r="F10" s="46"/>
      <c r="G10" s="47">
        <f>'PPA Form 1.0'!G38</f>
        <v>9244107.9892942309</v>
      </c>
      <c r="H10" s="47">
        <f>'PPA Form 1.0'!G39</f>
        <v>525610.87489328848</v>
      </c>
      <c r="I10" s="47">
        <f>G10+H10</f>
        <v>9769718.86418752</v>
      </c>
      <c r="J10" s="48"/>
      <c r="K10" s="35"/>
      <c r="L10" s="35"/>
      <c r="M10" s="35"/>
    </row>
    <row r="11" spans="1:14" s="40" customFormat="1" ht="17.25">
      <c r="B11" s="35"/>
      <c r="C11" s="35"/>
      <c r="D11" s="35"/>
      <c r="E11" s="35"/>
      <c r="F11" s="49"/>
      <c r="G11" s="49"/>
      <c r="H11" s="49"/>
      <c r="I11" s="35"/>
      <c r="J11" s="35"/>
      <c r="K11" s="35"/>
      <c r="L11" s="35"/>
      <c r="M11" s="35"/>
    </row>
    <row r="12" spans="1:14" s="40" customFormat="1" ht="17.2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4" s="40" customFormat="1" ht="17.2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4" s="40" customFormat="1" ht="17.25">
      <c r="B14" s="50"/>
      <c r="E14" s="50"/>
      <c r="F14" s="50" t="s">
        <v>8</v>
      </c>
      <c r="G14" s="50" t="s">
        <v>9</v>
      </c>
      <c r="H14" s="50" t="s">
        <v>9</v>
      </c>
      <c r="K14" s="50"/>
      <c r="L14" s="50"/>
    </row>
    <row r="15" spans="1:14" s="40" customFormat="1" ht="17.25">
      <c r="B15" s="50"/>
      <c r="C15" s="50" t="s">
        <v>10</v>
      </c>
      <c r="D15" s="50" t="s">
        <v>10</v>
      </c>
      <c r="E15" s="50" t="s">
        <v>11</v>
      </c>
      <c r="F15" s="50" t="s">
        <v>1</v>
      </c>
      <c r="G15" s="50" t="s">
        <v>1</v>
      </c>
      <c r="H15" s="50" t="s">
        <v>2</v>
      </c>
      <c r="K15" s="50"/>
      <c r="L15" s="50"/>
    </row>
    <row r="16" spans="1:14" s="40" customFormat="1" ht="17.25">
      <c r="B16" s="50"/>
      <c r="C16" s="50" t="s">
        <v>12</v>
      </c>
      <c r="D16" s="50" t="s">
        <v>12</v>
      </c>
      <c r="E16" s="50" t="s">
        <v>13</v>
      </c>
      <c r="F16" s="50" t="s">
        <v>14</v>
      </c>
      <c r="G16" s="50" t="s">
        <v>15</v>
      </c>
      <c r="H16" s="50" t="s">
        <v>15</v>
      </c>
      <c r="I16" s="50" t="s">
        <v>16</v>
      </c>
      <c r="J16" s="50"/>
      <c r="K16" s="50" t="s">
        <v>17</v>
      </c>
      <c r="L16" s="50"/>
      <c r="M16" s="50" t="s">
        <v>18</v>
      </c>
    </row>
    <row r="17" spans="2:14" s="40" customFormat="1" ht="17.25">
      <c r="B17" s="51" t="s">
        <v>19</v>
      </c>
      <c r="C17" s="51" t="s">
        <v>2</v>
      </c>
      <c r="D17" s="51" t="s">
        <v>1</v>
      </c>
      <c r="E17" s="51" t="s">
        <v>20</v>
      </c>
      <c r="F17" s="51" t="s">
        <v>21</v>
      </c>
      <c r="G17" s="51" t="s">
        <v>22</v>
      </c>
      <c r="H17" s="51" t="s">
        <v>22</v>
      </c>
      <c r="I17" s="51" t="s">
        <v>23</v>
      </c>
      <c r="J17" s="51"/>
      <c r="K17" s="51" t="s">
        <v>23</v>
      </c>
      <c r="L17" s="51"/>
      <c r="M17" s="51" t="s">
        <v>24</v>
      </c>
      <c r="N17" s="51" t="s">
        <v>25</v>
      </c>
    </row>
    <row r="18" spans="2:14" s="40" customFormat="1" ht="17.25">
      <c r="B18" s="52">
        <v>-1</v>
      </c>
      <c r="C18" s="52">
        <v>-2</v>
      </c>
      <c r="D18" s="52">
        <v>-3</v>
      </c>
      <c r="E18" s="53">
        <v>-4</v>
      </c>
      <c r="F18" s="53" t="s">
        <v>26</v>
      </c>
      <c r="G18" s="52">
        <v>-6</v>
      </c>
      <c r="H18" s="52">
        <v>-7</v>
      </c>
      <c r="I18" s="53" t="s">
        <v>27</v>
      </c>
      <c r="J18" s="53"/>
      <c r="K18" s="53" t="s">
        <v>28</v>
      </c>
      <c r="L18" s="52"/>
      <c r="M18" s="52">
        <v>-10</v>
      </c>
      <c r="N18" s="53" t="s">
        <v>29</v>
      </c>
    </row>
    <row r="19" spans="2:14" s="40" customFormat="1" ht="17.25">
      <c r="C19" s="52"/>
      <c r="D19" s="52"/>
      <c r="E19" s="53"/>
      <c r="G19" s="52" t="s">
        <v>30</v>
      </c>
      <c r="H19" s="52" t="s">
        <v>31</v>
      </c>
      <c r="K19" s="52"/>
      <c r="L19" s="52"/>
      <c r="N19" s="53" t="s">
        <v>32</v>
      </c>
    </row>
    <row r="20" spans="2:14" s="40" customFormat="1" ht="18" customHeight="1"/>
    <row r="21" spans="2:14" s="40" customFormat="1" ht="22.5" customHeight="1">
      <c r="B21" s="40" t="s">
        <v>33</v>
      </c>
      <c r="C21" s="54">
        <v>1950552428</v>
      </c>
      <c r="D21" s="54"/>
      <c r="E21" s="55">
        <v>2.4279999999999999E-4</v>
      </c>
      <c r="F21" s="56">
        <f>ROUND(C21*E21,0)</f>
        <v>473594</v>
      </c>
      <c r="G21" s="57">
        <f>ROUND(G$10*(F21/F$30),0)</f>
        <v>4641134</v>
      </c>
      <c r="H21" s="57">
        <f>ROUND(H$10*(C21/C$30),0)</f>
        <v>196947</v>
      </c>
      <c r="I21" s="58">
        <f>ROUND(IF(D21&gt;0,G21/D21,0),2)</f>
        <v>0</v>
      </c>
      <c r="J21" s="56"/>
      <c r="K21" s="59">
        <f>ROUND(IF(D21&gt;0,H21/C21,(G21+H21)/C21),5)</f>
        <v>2.48E-3</v>
      </c>
      <c r="L21" s="60"/>
      <c r="M21" s="57">
        <f>(C21*K21)+(D21*I21)</f>
        <v>4837370.0214400003</v>
      </c>
      <c r="N21" s="61">
        <f>M21-H21-G21</f>
        <v>-710.97855999972671</v>
      </c>
    </row>
    <row r="22" spans="2:14" s="40" customFormat="1" ht="19.899999999999999" customHeight="1">
      <c r="B22" s="40" t="s">
        <v>40</v>
      </c>
      <c r="C22" s="54">
        <v>621062180</v>
      </c>
      <c r="D22" s="54"/>
      <c r="E22" s="55">
        <v>1.962E-4</v>
      </c>
      <c r="F22" s="56">
        <f>ROUND(C22*E22,0)</f>
        <v>121852</v>
      </c>
      <c r="G22" s="62">
        <f t="shared" ref="G22:G28" si="0">ROUND(G$10*(F22/F$30),0)</f>
        <v>1194127</v>
      </c>
      <c r="H22" s="62">
        <f t="shared" ref="H22:H28" si="1">ROUND(H$10*(C22/C$30),0)</f>
        <v>62709</v>
      </c>
      <c r="I22" s="58">
        <f t="shared" ref="I22:I28" si="2">ROUND(IF(D22&gt;0,G22/D22,0),2)</f>
        <v>0</v>
      </c>
      <c r="J22" s="56"/>
      <c r="K22" s="59">
        <f>ROUND(IF(D22&gt;0,H22/C22,(G22+H22)/C22),5)</f>
        <v>2.0200000000000001E-3</v>
      </c>
      <c r="L22" s="63"/>
      <c r="M22" s="62">
        <f>(C22*K22)+(D22*I22)</f>
        <v>1254545.6036</v>
      </c>
      <c r="N22" s="61">
        <f>M22-H22-G22</f>
        <v>-2290.3963999999687</v>
      </c>
    </row>
    <row r="23" spans="2:14" s="40" customFormat="1" ht="19.899999999999999" customHeight="1">
      <c r="B23" s="40" t="s">
        <v>34</v>
      </c>
      <c r="C23" s="54">
        <v>493155443</v>
      </c>
      <c r="D23" s="54">
        <v>1502999</v>
      </c>
      <c r="E23" s="55">
        <v>1.7980000000000001E-4</v>
      </c>
      <c r="F23" s="56">
        <f t="shared" ref="F23:F28" si="3">ROUND(C23*E23,0)</f>
        <v>88669</v>
      </c>
      <c r="G23" s="62">
        <f t="shared" si="0"/>
        <v>868940</v>
      </c>
      <c r="H23" s="62">
        <f t="shared" si="1"/>
        <v>49794</v>
      </c>
      <c r="I23" s="58">
        <f>ROUND(IF(D23&gt;0,G23/D23,0),2)</f>
        <v>0.57999999999999996</v>
      </c>
      <c r="J23" s="56"/>
      <c r="K23" s="59">
        <f>ROUND(IF(D23&gt;0,H23/C23,(G23+H23)/C23),5)</f>
        <v>1E-4</v>
      </c>
      <c r="L23" s="60"/>
      <c r="M23" s="62">
        <f t="shared" ref="M23:M28" si="4">(C23*K23)+(D23*I23)</f>
        <v>921054.96429999988</v>
      </c>
      <c r="N23" s="61">
        <f>M23-H23-G23</f>
        <v>2320.9642999998759</v>
      </c>
    </row>
    <row r="24" spans="2:14" s="40" customFormat="1" ht="17.25">
      <c r="B24" s="40" t="s">
        <v>35</v>
      </c>
      <c r="C24" s="54">
        <v>1818646</v>
      </c>
      <c r="D24" s="54"/>
      <c r="E24" s="55">
        <f>E23</f>
        <v>1.7980000000000001E-4</v>
      </c>
      <c r="F24" s="56">
        <f t="shared" si="3"/>
        <v>327</v>
      </c>
      <c r="G24" s="62">
        <f t="shared" si="0"/>
        <v>3205</v>
      </c>
      <c r="H24" s="62">
        <f t="shared" si="1"/>
        <v>184</v>
      </c>
      <c r="I24" s="58">
        <f t="shared" si="2"/>
        <v>0</v>
      </c>
      <c r="J24" s="56"/>
      <c r="K24" s="59">
        <f t="shared" ref="K24:K28" si="5">ROUND(IF(D24&gt;0,H24/C24,(G24+H24)/C24),5)</f>
        <v>1.8600000000000001E-3</v>
      </c>
      <c r="L24" s="63"/>
      <c r="M24" s="62">
        <f t="shared" si="4"/>
        <v>3382.68156</v>
      </c>
      <c r="N24" s="61">
        <f t="shared" ref="N24:N28" si="6">M24-H24-G24</f>
        <v>-6.3184400000000096</v>
      </c>
    </row>
    <row r="25" spans="2:14" s="40" customFormat="1" ht="19.899999999999999">
      <c r="B25" s="40" t="s">
        <v>41</v>
      </c>
      <c r="C25" s="54">
        <v>2088777292</v>
      </c>
      <c r="D25" s="54">
        <v>3458694.8</v>
      </c>
      <c r="E25" s="55">
        <v>1.2320000000000001E-4</v>
      </c>
      <c r="F25" s="56">
        <f t="shared" si="3"/>
        <v>257337</v>
      </c>
      <c r="G25" s="62">
        <f t="shared" si="0"/>
        <v>2521855</v>
      </c>
      <c r="H25" s="62">
        <f t="shared" si="1"/>
        <v>210904</v>
      </c>
      <c r="I25" s="58">
        <f>ROUND(IF(D25&gt;0,G25/D25,0),2)</f>
        <v>0.73</v>
      </c>
      <c r="J25" s="56"/>
      <c r="K25" s="59">
        <f>ROUND(IF(D25&gt;0,H25/C25,(G25+H25)/C25),5)</f>
        <v>1E-4</v>
      </c>
      <c r="L25" s="60"/>
      <c r="M25" s="62">
        <f t="shared" si="4"/>
        <v>2733724.9331999999</v>
      </c>
      <c r="N25" s="61">
        <f t="shared" si="6"/>
        <v>965.93319999985397</v>
      </c>
    </row>
    <row r="26" spans="2:14" s="40" customFormat="1" ht="17.25">
      <c r="B26" s="40" t="s">
        <v>36</v>
      </c>
      <c r="C26" s="54">
        <v>1830736</v>
      </c>
      <c r="D26" s="54"/>
      <c r="E26" s="55">
        <v>1.326E-4</v>
      </c>
      <c r="F26" s="56">
        <f t="shared" si="3"/>
        <v>243</v>
      </c>
      <c r="G26" s="62">
        <f t="shared" si="0"/>
        <v>2381</v>
      </c>
      <c r="H26" s="62">
        <f t="shared" si="1"/>
        <v>185</v>
      </c>
      <c r="I26" s="58">
        <f t="shared" si="2"/>
        <v>0</v>
      </c>
      <c r="J26" s="56"/>
      <c r="K26" s="59">
        <f t="shared" si="5"/>
        <v>1.4E-3</v>
      </c>
      <c r="L26" s="63"/>
      <c r="M26" s="62">
        <f t="shared" si="4"/>
        <v>2563.0304000000001</v>
      </c>
      <c r="N26" s="61">
        <f t="shared" si="6"/>
        <v>-2.9695999999999003</v>
      </c>
    </row>
    <row r="27" spans="2:14" s="40" customFormat="1" ht="17.25">
      <c r="B27" s="40" t="s">
        <v>37</v>
      </c>
      <c r="C27" s="54">
        <v>39967390</v>
      </c>
      <c r="D27" s="54"/>
      <c r="E27" s="55">
        <v>2.6299999999999999E-5</v>
      </c>
      <c r="F27" s="56">
        <f t="shared" si="3"/>
        <v>1051</v>
      </c>
      <c r="G27" s="62">
        <f t="shared" si="0"/>
        <v>10300</v>
      </c>
      <c r="H27" s="62">
        <f t="shared" si="1"/>
        <v>4036</v>
      </c>
      <c r="I27" s="58">
        <f t="shared" si="2"/>
        <v>0</v>
      </c>
      <c r="J27" s="56"/>
      <c r="K27" s="59">
        <f t="shared" si="5"/>
        <v>3.6000000000000002E-4</v>
      </c>
      <c r="L27" s="63"/>
      <c r="M27" s="62">
        <f t="shared" si="4"/>
        <v>14388.260400000001</v>
      </c>
      <c r="N27" s="61">
        <f t="shared" si="6"/>
        <v>52.260400000001027</v>
      </c>
    </row>
    <row r="28" spans="2:14" s="40" customFormat="1" ht="17.25">
      <c r="B28" s="40" t="s">
        <v>38</v>
      </c>
      <c r="C28" s="54">
        <v>8444372</v>
      </c>
      <c r="D28" s="54"/>
      <c r="E28" s="55">
        <v>2.62E-5</v>
      </c>
      <c r="F28" s="56">
        <f t="shared" si="3"/>
        <v>221</v>
      </c>
      <c r="G28" s="62">
        <f t="shared" si="0"/>
        <v>2166</v>
      </c>
      <c r="H28" s="62">
        <f t="shared" si="1"/>
        <v>853</v>
      </c>
      <c r="I28" s="58">
        <f t="shared" si="2"/>
        <v>0</v>
      </c>
      <c r="J28" s="56"/>
      <c r="K28" s="59">
        <f t="shared" si="5"/>
        <v>3.6000000000000002E-4</v>
      </c>
      <c r="L28" s="63"/>
      <c r="M28" s="62">
        <f t="shared" si="4"/>
        <v>3039.9739200000004</v>
      </c>
      <c r="N28" s="61">
        <f t="shared" si="6"/>
        <v>20.973920000000362</v>
      </c>
    </row>
    <row r="29" spans="2:14" s="40" customFormat="1" ht="17.25">
      <c r="C29" s="56"/>
      <c r="D29" s="56"/>
      <c r="E29" s="64"/>
      <c r="F29" s="56"/>
      <c r="G29" s="56"/>
      <c r="H29" s="56"/>
      <c r="I29" s="56"/>
      <c r="J29" s="56"/>
      <c r="M29" s="56"/>
      <c r="N29" s="56"/>
    </row>
    <row r="30" spans="2:14" s="40" customFormat="1" ht="17.25">
      <c r="B30" s="65" t="s">
        <v>3</v>
      </c>
      <c r="C30" s="66">
        <f>SUM(C21:C28)</f>
        <v>5205608487</v>
      </c>
      <c r="D30" s="66">
        <f>SUM(D21:D28)</f>
        <v>4961693.8</v>
      </c>
      <c r="E30" s="67"/>
      <c r="F30" s="66">
        <f>SUM(F21:F28)</f>
        <v>943294</v>
      </c>
      <c r="G30" s="68">
        <f>SUM(G21:G28)</f>
        <v>9244108</v>
      </c>
      <c r="H30" s="68">
        <f>SUM(H21:H28)</f>
        <v>525612</v>
      </c>
      <c r="I30" s="68"/>
      <c r="J30" s="68"/>
      <c r="K30" s="65"/>
      <c r="L30" s="65"/>
      <c r="M30" s="68">
        <f>SUM(M21:M28)</f>
        <v>9770069.4688200019</v>
      </c>
      <c r="N30" s="68">
        <f>SUM(N21:N28)</f>
        <v>349.46882000003598</v>
      </c>
    </row>
    <row r="31" spans="2:14" s="4" customFormat="1" ht="15">
      <c r="C31" s="69"/>
      <c r="D31" s="69"/>
      <c r="M31" s="70"/>
      <c r="N31" s="70"/>
    </row>
    <row r="32" spans="2:14" s="4" customFormat="1" ht="15">
      <c r="M32" s="71"/>
    </row>
    <row r="33" spans="1:14" s="2" customFormat="1" ht="12.75">
      <c r="N33" s="72"/>
    </row>
    <row r="34" spans="1:14" s="2" customFormat="1">
      <c r="A34" s="73"/>
      <c r="H34" s="3"/>
    </row>
    <row r="35" spans="1:14" s="2" customFormat="1">
      <c r="A35" s="74"/>
      <c r="M35" s="75"/>
    </row>
    <row r="36" spans="1:14" s="4" customFormat="1" ht="15"/>
    <row r="37" spans="1:14" s="4" customFormat="1" ht="15"/>
    <row r="38" spans="1:14" s="4" customFormat="1" ht="15"/>
    <row r="42" spans="1:14">
      <c r="C42" s="76"/>
      <c r="D42" s="76"/>
    </row>
    <row r="44" spans="1:14">
      <c r="C44" s="77"/>
    </row>
  </sheetData>
  <customSheetViews>
    <customSheetView guid="{4EF176FC-448F-4BD8-8859-C810312E84E7}" scale="80" fitToPage="1" topLeftCell="A3">
      <selection activeCell="C20" sqref="C20:C27"/>
      <pageMargins left="0.75" right="0.75" top="1" bottom="1" header="0.5" footer="0.5"/>
      <printOptions horizontalCentered="1"/>
      <pageSetup scale="54" orientation="landscape" r:id="rId1"/>
      <headerFooter alignWithMargins="0"/>
    </customSheetView>
    <customSheetView guid="{567BA860-460A-4CE0-A629-0EA7372574F1}" scale="80" showPageBreaks="1" fitToPage="1" printArea="1">
      <selection activeCell="E21" sqref="E21"/>
      <pageMargins left="0.75" right="0.75" top="1" bottom="1" header="0.5" footer="0.5"/>
      <printOptions horizontalCentered="1"/>
      <pageSetup scale="54" orientation="landscape" r:id="rId2"/>
      <headerFooter alignWithMargins="0"/>
    </customSheetView>
    <customSheetView guid="{0BD4BC22-E7A2-4140-8384-5A5B3339DEED}" scale="80" fitToPage="1" printArea="1">
      <selection activeCell="E34" sqref="E34"/>
      <pageMargins left="0.75" right="0.75" top="1" bottom="1" header="0.5" footer="0.5"/>
      <printOptions horizontalCentered="1"/>
      <pageSetup scale="54" orientation="landscape" r:id="rId3"/>
      <headerFooter alignWithMargins="0"/>
    </customSheetView>
  </customSheetViews>
  <mergeCells count="3">
    <mergeCell ref="B2:N2"/>
    <mergeCell ref="B3:N3"/>
    <mergeCell ref="B4:N4"/>
  </mergeCells>
  <printOptions horizontalCentered="1"/>
  <pageMargins left="0.75" right="0.75" top="1" bottom="1" header="0.5" footer="0.5"/>
  <pageSetup scale="53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Normal="100" workbookViewId="0">
      <selection activeCell="C25" sqref="C25"/>
    </sheetView>
  </sheetViews>
  <sheetFormatPr defaultColWidth="9.1328125" defaultRowHeight="14.25"/>
  <cols>
    <col min="1" max="1" width="2.59765625" style="1" customWidth="1"/>
    <col min="2" max="2" width="30.59765625" style="1" customWidth="1"/>
    <col min="3" max="3" width="23.265625" style="1" bestFit="1" customWidth="1"/>
    <col min="4" max="4" width="19.3984375" style="1" bestFit="1" customWidth="1"/>
    <col min="5" max="5" width="17.1328125" style="1" bestFit="1" customWidth="1"/>
    <col min="6" max="6" width="16.86328125" style="1" customWidth="1"/>
    <col min="7" max="7" width="21.86328125" style="1" customWidth="1"/>
    <col min="8" max="8" width="20.3984375" style="1" bestFit="1" customWidth="1"/>
    <col min="9" max="9" width="18" style="1" bestFit="1" customWidth="1"/>
    <col min="10" max="10" width="1.73046875" style="1" customWidth="1"/>
    <col min="11" max="11" width="15.265625" style="1" customWidth="1"/>
    <col min="12" max="12" width="2.59765625" style="1" bestFit="1" customWidth="1"/>
    <col min="13" max="13" width="22.86328125" style="1" bestFit="1" customWidth="1"/>
    <col min="14" max="14" width="18.265625" style="1" customWidth="1"/>
    <col min="15" max="15" width="17" style="1" customWidth="1"/>
    <col min="16" max="16" width="9.59765625" style="1" bestFit="1" customWidth="1"/>
    <col min="17" max="16384" width="9.1328125" style="1"/>
  </cols>
  <sheetData>
    <row r="1" spans="1:14" s="6" customFormat="1" ht="15">
      <c r="A1" s="86" t="s">
        <v>61</v>
      </c>
      <c r="B1" s="85"/>
      <c r="G1" s="8"/>
      <c r="H1" s="8"/>
      <c r="I1" s="8"/>
    </row>
    <row r="2" spans="1:14" ht="17.649999999999999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7.649999999999999">
      <c r="B3" s="101" t="s">
        <v>42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20.45" customHeight="1">
      <c r="B4" s="102" t="s">
        <v>73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5.6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45</v>
      </c>
    </row>
    <row r="6" spans="1:14" s="4" customFormat="1" ht="1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s="4" customFormat="1" ht="15.4" thickBot="1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4" s="40" customFormat="1" ht="17.25">
      <c r="B8" s="35"/>
      <c r="C8" s="35"/>
      <c r="D8" s="35"/>
      <c r="E8" s="36"/>
      <c r="F8" s="37"/>
      <c r="G8" s="38" t="s">
        <v>1</v>
      </c>
      <c r="H8" s="38" t="s">
        <v>2</v>
      </c>
      <c r="I8" s="38" t="s">
        <v>3</v>
      </c>
      <c r="J8" s="39"/>
      <c r="K8" s="35"/>
      <c r="L8" s="35"/>
      <c r="M8" s="35"/>
    </row>
    <row r="9" spans="1:14" s="40" customFormat="1" ht="17.25">
      <c r="B9" s="35"/>
      <c r="C9" s="35"/>
      <c r="D9" s="35"/>
      <c r="E9" s="41" t="s">
        <v>7</v>
      </c>
      <c r="F9" s="42"/>
      <c r="G9" s="43"/>
      <c r="H9" s="43"/>
      <c r="I9" s="43"/>
      <c r="J9" s="44"/>
      <c r="K9" s="35"/>
      <c r="L9" s="35"/>
      <c r="M9" s="35"/>
    </row>
    <row r="10" spans="1:14" s="40" customFormat="1" ht="17.649999999999999" thickBot="1">
      <c r="C10" s="35"/>
      <c r="D10" s="35"/>
      <c r="E10" s="45" t="s">
        <v>4</v>
      </c>
      <c r="F10" s="46"/>
      <c r="G10" s="47">
        <f>'PPA Form 1.0'!I38</f>
        <v>19039303.932</v>
      </c>
      <c r="H10" s="47">
        <f>'PPA Form 1.0'!I39</f>
        <v>1082556.068</v>
      </c>
      <c r="I10" s="47">
        <f>G10+H10</f>
        <v>20121860</v>
      </c>
      <c r="J10" s="48"/>
      <c r="K10" s="35"/>
      <c r="L10" s="35"/>
      <c r="M10" s="35"/>
    </row>
    <row r="11" spans="1:14" s="40" customFormat="1" ht="17.25">
      <c r="B11" s="35"/>
      <c r="C11" s="35"/>
      <c r="D11" s="35"/>
      <c r="E11" s="35"/>
      <c r="F11" s="49"/>
      <c r="G11" s="49"/>
      <c r="H11" s="49"/>
      <c r="I11" s="35"/>
      <c r="J11" s="35"/>
      <c r="K11" s="35"/>
      <c r="L11" s="35"/>
      <c r="M11" s="35"/>
    </row>
    <row r="12" spans="1:14" s="40" customFormat="1" ht="17.2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4" s="40" customFormat="1" ht="17.2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4" s="40" customFormat="1" ht="17.25">
      <c r="B14" s="50"/>
      <c r="E14" s="50"/>
      <c r="F14" s="50" t="s">
        <v>8</v>
      </c>
      <c r="G14" s="50" t="s">
        <v>9</v>
      </c>
      <c r="H14" s="50" t="s">
        <v>9</v>
      </c>
      <c r="K14" s="50"/>
      <c r="L14" s="50"/>
    </row>
    <row r="15" spans="1:14" s="40" customFormat="1" ht="17.25">
      <c r="B15" s="50"/>
      <c r="C15" s="50" t="s">
        <v>10</v>
      </c>
      <c r="D15" s="50" t="s">
        <v>10</v>
      </c>
      <c r="E15" s="50" t="s">
        <v>11</v>
      </c>
      <c r="F15" s="50" t="s">
        <v>1</v>
      </c>
      <c r="G15" s="50" t="s">
        <v>1</v>
      </c>
      <c r="H15" s="50" t="s">
        <v>2</v>
      </c>
      <c r="K15" s="50"/>
      <c r="L15" s="50"/>
    </row>
    <row r="16" spans="1:14" s="40" customFormat="1" ht="17.25">
      <c r="B16" s="50"/>
      <c r="C16" s="50" t="s">
        <v>12</v>
      </c>
      <c r="D16" s="50" t="s">
        <v>12</v>
      </c>
      <c r="E16" s="50" t="s">
        <v>13</v>
      </c>
      <c r="F16" s="50" t="s">
        <v>14</v>
      </c>
      <c r="G16" s="50" t="s">
        <v>15</v>
      </c>
      <c r="H16" s="50" t="s">
        <v>15</v>
      </c>
      <c r="I16" s="50" t="s">
        <v>16</v>
      </c>
      <c r="J16" s="50"/>
      <c r="K16" s="50" t="s">
        <v>17</v>
      </c>
      <c r="L16" s="50"/>
      <c r="M16" s="50" t="s">
        <v>18</v>
      </c>
    </row>
    <row r="17" spans="2:14" s="40" customFormat="1" ht="17.25">
      <c r="B17" s="51" t="s">
        <v>19</v>
      </c>
      <c r="C17" s="51" t="s">
        <v>2</v>
      </c>
      <c r="D17" s="51" t="s">
        <v>1</v>
      </c>
      <c r="E17" s="51" t="s">
        <v>20</v>
      </c>
      <c r="F17" s="51" t="s">
        <v>21</v>
      </c>
      <c r="G17" s="51" t="s">
        <v>22</v>
      </c>
      <c r="H17" s="51" t="s">
        <v>22</v>
      </c>
      <c r="I17" s="51" t="s">
        <v>23</v>
      </c>
      <c r="J17" s="51"/>
      <c r="K17" s="51" t="s">
        <v>23</v>
      </c>
      <c r="L17" s="51"/>
      <c r="M17" s="51" t="s">
        <v>24</v>
      </c>
      <c r="N17" s="51" t="s">
        <v>25</v>
      </c>
    </row>
    <row r="18" spans="2:14" s="40" customFormat="1" ht="17.25">
      <c r="B18" s="52">
        <v>-1</v>
      </c>
      <c r="C18" s="52">
        <v>-2</v>
      </c>
      <c r="D18" s="52">
        <v>-3</v>
      </c>
      <c r="E18" s="53">
        <v>-4</v>
      </c>
      <c r="F18" s="53" t="s">
        <v>26</v>
      </c>
      <c r="G18" s="52">
        <v>-6</v>
      </c>
      <c r="H18" s="52">
        <v>-7</v>
      </c>
      <c r="I18" s="53" t="s">
        <v>27</v>
      </c>
      <c r="J18" s="53"/>
      <c r="K18" s="53" t="s">
        <v>28</v>
      </c>
      <c r="L18" s="52"/>
      <c r="M18" s="52">
        <v>-10</v>
      </c>
      <c r="N18" s="53" t="s">
        <v>29</v>
      </c>
    </row>
    <row r="19" spans="2:14" s="40" customFormat="1" ht="17.25">
      <c r="C19" s="52"/>
      <c r="D19" s="52"/>
      <c r="E19" s="53"/>
      <c r="G19" s="52" t="s">
        <v>30</v>
      </c>
      <c r="H19" s="52" t="s">
        <v>31</v>
      </c>
      <c r="K19" s="52"/>
      <c r="L19" s="52"/>
      <c r="N19" s="53" t="s">
        <v>32</v>
      </c>
    </row>
    <row r="20" spans="2:14" s="40" customFormat="1" ht="18" customHeight="1"/>
    <row r="21" spans="2:14" s="40" customFormat="1" ht="22.5" customHeight="1">
      <c r="B21" s="40" t="s">
        <v>33</v>
      </c>
      <c r="C21" s="54">
        <v>1950552428</v>
      </c>
      <c r="D21" s="54"/>
      <c r="E21" s="55">
        <v>2.4279999999999999E-4</v>
      </c>
      <c r="F21" s="56">
        <f>ROUND(C21*E21,0)</f>
        <v>473594</v>
      </c>
      <c r="G21" s="57">
        <f>ROUND(G$10*(F21/F$30),0)</f>
        <v>9558950</v>
      </c>
      <c r="H21" s="57">
        <f>ROUND(H$10*(C21/C$30),0)</f>
        <v>405636</v>
      </c>
      <c r="I21" s="58">
        <f>ROUND(IF(D21&gt;0,G21/D21,0),2)</f>
        <v>0</v>
      </c>
      <c r="J21" s="56"/>
      <c r="K21" s="59">
        <f>ROUND(IF(D21&gt;0,H21/C21,(G21+H21)/C21),5)</f>
        <v>5.11E-3</v>
      </c>
      <c r="L21" s="60"/>
      <c r="M21" s="57">
        <f>(C21*K21)+(D21*I21)</f>
        <v>9967322.9070800003</v>
      </c>
      <c r="N21" s="61">
        <f>M21-H21-G21</f>
        <v>2736.9070800002664</v>
      </c>
    </row>
    <row r="22" spans="2:14" s="40" customFormat="1" ht="19.899999999999999" customHeight="1">
      <c r="B22" s="40" t="s">
        <v>40</v>
      </c>
      <c r="C22" s="54">
        <v>621062180</v>
      </c>
      <c r="D22" s="54"/>
      <c r="E22" s="55">
        <v>1.962E-4</v>
      </c>
      <c r="F22" s="56">
        <f>ROUND(C22*E22,0)</f>
        <v>121852</v>
      </c>
      <c r="G22" s="62">
        <f t="shared" ref="G22:G28" si="0">ROUND(G$10*(F22/F$30),0)</f>
        <v>2459442</v>
      </c>
      <c r="H22" s="62">
        <f t="shared" ref="H22:H28" si="1">ROUND(H$10*(C22/C$30),0)</f>
        <v>129156</v>
      </c>
      <c r="I22" s="58">
        <f t="shared" ref="I22:I28" si="2">ROUND(IF(D22&gt;0,G22/D22,0),2)</f>
        <v>0</v>
      </c>
      <c r="J22" s="56"/>
      <c r="K22" s="59">
        <f>ROUND(IF(D22&gt;0,H22/C22,(G22+H22)/C22),5)</f>
        <v>4.1700000000000001E-3</v>
      </c>
      <c r="L22" s="63"/>
      <c r="M22" s="62">
        <f>(C22*K22)+(D22*I22)</f>
        <v>2589829.2905999999</v>
      </c>
      <c r="N22" s="61">
        <f>M22-H22-G22</f>
        <v>1231.2905999999493</v>
      </c>
    </row>
    <row r="23" spans="2:14" s="40" customFormat="1" ht="19.899999999999999" customHeight="1">
      <c r="B23" s="40" t="s">
        <v>34</v>
      </c>
      <c r="C23" s="54">
        <v>493155443</v>
      </c>
      <c r="D23" s="54">
        <v>1502999</v>
      </c>
      <c r="E23" s="55">
        <v>1.7980000000000001E-4</v>
      </c>
      <c r="F23" s="56">
        <f t="shared" ref="F23:F28" si="3">ROUND(C23*E23,0)</f>
        <v>88669</v>
      </c>
      <c r="G23" s="62">
        <f t="shared" si="0"/>
        <v>1789682</v>
      </c>
      <c r="H23" s="62">
        <f t="shared" si="1"/>
        <v>102556</v>
      </c>
      <c r="I23" s="58">
        <f>ROUND(IF(D23&gt;0,G23/D23,0),2)</f>
        <v>1.19</v>
      </c>
      <c r="J23" s="56"/>
      <c r="K23" s="59">
        <f>ROUND(IF(D23&gt;0,H23/C23,(G23+H23)/C23),5)</f>
        <v>2.1000000000000001E-4</v>
      </c>
      <c r="L23" s="60"/>
      <c r="M23" s="62">
        <f t="shared" ref="M23:M28" si="4">(C23*K23)+(D23*I23)</f>
        <v>1892131.4530299997</v>
      </c>
      <c r="N23" s="61">
        <f>M23-H23-G23</f>
        <v>-106.54697000025772</v>
      </c>
    </row>
    <row r="24" spans="2:14" s="40" customFormat="1" ht="17.25">
      <c r="B24" s="40" t="s">
        <v>35</v>
      </c>
      <c r="C24" s="54">
        <v>1818646</v>
      </c>
      <c r="D24" s="54"/>
      <c r="E24" s="55">
        <f>E23</f>
        <v>1.7980000000000001E-4</v>
      </c>
      <c r="F24" s="56">
        <f t="shared" si="3"/>
        <v>327</v>
      </c>
      <c r="G24" s="62">
        <f t="shared" si="0"/>
        <v>6600</v>
      </c>
      <c r="H24" s="62">
        <f t="shared" si="1"/>
        <v>378</v>
      </c>
      <c r="I24" s="58">
        <f t="shared" si="2"/>
        <v>0</v>
      </c>
      <c r="J24" s="56"/>
      <c r="K24" s="59">
        <f t="shared" ref="K24:K28" si="5">ROUND(IF(D24&gt;0,H24/C24,(G24+H24)/C24),5)</f>
        <v>3.8400000000000001E-3</v>
      </c>
      <c r="L24" s="63"/>
      <c r="M24" s="62">
        <f t="shared" si="4"/>
        <v>6983.6006400000006</v>
      </c>
      <c r="N24" s="61">
        <f t="shared" ref="N24:N28" si="6">M24-H24-G24</f>
        <v>5.6006400000005669</v>
      </c>
    </row>
    <row r="25" spans="2:14" s="40" customFormat="1" ht="19.899999999999999">
      <c r="B25" s="40" t="s">
        <v>41</v>
      </c>
      <c r="C25" s="54">
        <v>2088777292</v>
      </c>
      <c r="D25" s="54">
        <v>3458694.8</v>
      </c>
      <c r="E25" s="55">
        <v>1.2320000000000001E-4</v>
      </c>
      <c r="F25" s="56">
        <f t="shared" si="3"/>
        <v>257337</v>
      </c>
      <c r="G25" s="62">
        <f t="shared" si="0"/>
        <v>5194051</v>
      </c>
      <c r="H25" s="62">
        <f t="shared" si="1"/>
        <v>434381</v>
      </c>
      <c r="I25" s="58">
        <f>ROUND(IF(D25&gt;0,G25/D25,0),2)</f>
        <v>1.5</v>
      </c>
      <c r="J25" s="56"/>
      <c r="K25" s="59">
        <f>ROUND(IF(D25&gt;0,H25/C25,(G25+H25)/C25),5)</f>
        <v>2.1000000000000001E-4</v>
      </c>
      <c r="L25" s="60"/>
      <c r="M25" s="62">
        <f t="shared" si="4"/>
        <v>5626685.4313199995</v>
      </c>
      <c r="N25" s="61">
        <f t="shared" si="6"/>
        <v>-1746.5686800004914</v>
      </c>
    </row>
    <row r="26" spans="2:14" s="40" customFormat="1" ht="17.25">
      <c r="B26" s="40" t="s">
        <v>36</v>
      </c>
      <c r="C26" s="54">
        <v>1830736</v>
      </c>
      <c r="D26" s="54"/>
      <c r="E26" s="55">
        <v>1.326E-4</v>
      </c>
      <c r="F26" s="56">
        <f t="shared" si="3"/>
        <v>243</v>
      </c>
      <c r="G26" s="62">
        <f t="shared" si="0"/>
        <v>4905</v>
      </c>
      <c r="H26" s="62">
        <f t="shared" si="1"/>
        <v>381</v>
      </c>
      <c r="I26" s="58">
        <f t="shared" si="2"/>
        <v>0</v>
      </c>
      <c r="J26" s="56"/>
      <c r="K26" s="59">
        <f t="shared" si="5"/>
        <v>2.8900000000000002E-3</v>
      </c>
      <c r="L26" s="63"/>
      <c r="M26" s="62">
        <f t="shared" si="4"/>
        <v>5290.8270400000001</v>
      </c>
      <c r="N26" s="61">
        <f t="shared" si="6"/>
        <v>4.8270400000001246</v>
      </c>
    </row>
    <row r="27" spans="2:14" s="40" customFormat="1" ht="17.25">
      <c r="B27" s="40" t="s">
        <v>37</v>
      </c>
      <c r="C27" s="54">
        <v>39967390</v>
      </c>
      <c r="D27" s="54"/>
      <c r="E27" s="55">
        <v>2.6299999999999999E-5</v>
      </c>
      <c r="F27" s="56">
        <f t="shared" si="3"/>
        <v>1051</v>
      </c>
      <c r="G27" s="62">
        <f t="shared" si="0"/>
        <v>21213</v>
      </c>
      <c r="H27" s="62">
        <f t="shared" si="1"/>
        <v>8312</v>
      </c>
      <c r="I27" s="58">
        <f t="shared" si="2"/>
        <v>0</v>
      </c>
      <c r="J27" s="56"/>
      <c r="K27" s="59">
        <f t="shared" si="5"/>
        <v>7.3999999999999999E-4</v>
      </c>
      <c r="L27" s="63"/>
      <c r="M27" s="62">
        <f t="shared" si="4"/>
        <v>29575.868599999998</v>
      </c>
      <c r="N27" s="61">
        <f t="shared" si="6"/>
        <v>50.868599999997969</v>
      </c>
    </row>
    <row r="28" spans="2:14" s="40" customFormat="1" ht="17.25">
      <c r="B28" s="40" t="s">
        <v>38</v>
      </c>
      <c r="C28" s="54">
        <v>8444372</v>
      </c>
      <c r="D28" s="54"/>
      <c r="E28" s="55">
        <v>2.62E-5</v>
      </c>
      <c r="F28" s="56">
        <f t="shared" si="3"/>
        <v>221</v>
      </c>
      <c r="G28" s="62">
        <f t="shared" si="0"/>
        <v>4461</v>
      </c>
      <c r="H28" s="62">
        <f t="shared" si="1"/>
        <v>1756</v>
      </c>
      <c r="I28" s="58">
        <f t="shared" si="2"/>
        <v>0</v>
      </c>
      <c r="J28" s="56"/>
      <c r="K28" s="59">
        <f t="shared" si="5"/>
        <v>7.3999999999999999E-4</v>
      </c>
      <c r="L28" s="63"/>
      <c r="M28" s="62">
        <f t="shared" si="4"/>
        <v>6248.8352800000002</v>
      </c>
      <c r="N28" s="61">
        <f t="shared" si="6"/>
        <v>31.835280000000239</v>
      </c>
    </row>
    <row r="29" spans="2:14" s="40" customFormat="1" ht="17.25">
      <c r="C29" s="56"/>
      <c r="D29" s="56"/>
      <c r="E29" s="64"/>
      <c r="F29" s="56"/>
      <c r="G29" s="56"/>
      <c r="H29" s="56"/>
      <c r="I29" s="56"/>
      <c r="J29" s="56"/>
      <c r="M29" s="56"/>
      <c r="N29" s="56"/>
    </row>
    <row r="30" spans="2:14" s="40" customFormat="1" ht="17.25">
      <c r="B30" s="65" t="s">
        <v>3</v>
      </c>
      <c r="C30" s="66">
        <f>SUM(C21:C28)</f>
        <v>5205608487</v>
      </c>
      <c r="D30" s="66">
        <f>SUM(D21:D28)</f>
        <v>4961693.8</v>
      </c>
      <c r="E30" s="67"/>
      <c r="F30" s="66">
        <f>SUM(F21:F28)</f>
        <v>943294</v>
      </c>
      <c r="G30" s="68">
        <f>SUM(G21:G28)</f>
        <v>19039304</v>
      </c>
      <c r="H30" s="68">
        <f>SUM(H21:H28)</f>
        <v>1082556</v>
      </c>
      <c r="I30" s="68"/>
      <c r="J30" s="68"/>
      <c r="K30" s="65"/>
      <c r="L30" s="65"/>
      <c r="M30" s="68">
        <f>SUM(M21:M28)</f>
        <v>20124068.213590004</v>
      </c>
      <c r="N30" s="68">
        <f>SUM(N21:N28)</f>
        <v>2208.2135899994655</v>
      </c>
    </row>
    <row r="31" spans="2:14" s="4" customFormat="1" ht="15">
      <c r="C31" s="69"/>
      <c r="D31" s="69"/>
      <c r="M31" s="70"/>
      <c r="N31" s="70"/>
    </row>
    <row r="32" spans="2:14" s="4" customFormat="1" ht="15">
      <c r="M32" s="71"/>
    </row>
    <row r="33" spans="1:14" s="2" customFormat="1" ht="12.75">
      <c r="N33" s="72"/>
    </row>
    <row r="34" spans="1:14" s="2" customFormat="1">
      <c r="A34" s="73"/>
      <c r="H34" s="3"/>
    </row>
    <row r="35" spans="1:14" s="2" customFormat="1">
      <c r="A35" s="74"/>
      <c r="M35" s="75"/>
    </row>
    <row r="36" spans="1:14" s="4" customFormat="1" ht="15"/>
    <row r="37" spans="1:14" s="4" customFormat="1" ht="15"/>
    <row r="38" spans="1:14" s="4" customFormat="1" ht="15"/>
    <row r="42" spans="1:14">
      <c r="C42" s="76"/>
      <c r="D42" s="76"/>
    </row>
    <row r="44" spans="1:14">
      <c r="C44" s="77"/>
    </row>
  </sheetData>
  <mergeCells count="3">
    <mergeCell ref="B2:N2"/>
    <mergeCell ref="B3:N3"/>
    <mergeCell ref="B4:N4"/>
  </mergeCells>
  <printOptions horizontalCentered="1"/>
  <pageMargins left="0.75" right="0.75" top="1" bottom="1" header="0.5" footer="0.5"/>
  <pageSetup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7" sqref="B7"/>
    </sheetView>
  </sheetViews>
  <sheetFormatPr defaultRowHeight="14.25"/>
  <cols>
    <col min="1" max="1" width="41" bestFit="1" customWidth="1"/>
    <col min="2" max="2" width="17.59765625" customWidth="1"/>
  </cols>
  <sheetData>
    <row r="1" spans="1:2">
      <c r="A1" s="95" t="s">
        <v>66</v>
      </c>
      <c r="B1" s="89"/>
    </row>
    <row r="2" spans="1:2">
      <c r="A2" s="88"/>
      <c r="B2" s="89"/>
    </row>
    <row r="3" spans="1:2">
      <c r="A3" s="88"/>
      <c r="B3" s="88"/>
    </row>
    <row r="4" spans="1:2">
      <c r="A4" s="96" t="s">
        <v>67</v>
      </c>
      <c r="B4" s="90">
        <v>40831141</v>
      </c>
    </row>
    <row r="5" spans="1:2">
      <c r="A5" s="97" t="s">
        <v>68</v>
      </c>
      <c r="B5" s="90">
        <f>(B4*B14)+B4</f>
        <v>43403502.883000001</v>
      </c>
    </row>
    <row r="6" spans="1:2">
      <c r="A6" s="88"/>
      <c r="B6" s="90">
        <f>B5-B4</f>
        <v>2572361.8830000013</v>
      </c>
    </row>
    <row r="7" spans="1:2">
      <c r="A7" s="88"/>
      <c r="B7" s="88"/>
    </row>
    <row r="8" spans="1:2">
      <c r="A8" s="88"/>
      <c r="B8" s="88"/>
    </row>
    <row r="9" spans="1:2" ht="14.65" thickBot="1">
      <c r="A9" s="88"/>
      <c r="B9" s="88"/>
    </row>
    <row r="10" spans="1:2">
      <c r="A10" s="88"/>
      <c r="B10" s="91" t="s">
        <v>69</v>
      </c>
    </row>
    <row r="11" spans="1:2">
      <c r="A11" s="88"/>
      <c r="B11" s="92">
        <v>44903</v>
      </c>
    </row>
    <row r="12" spans="1:2">
      <c r="A12" s="88"/>
      <c r="B12" s="92">
        <v>44926</v>
      </c>
    </row>
    <row r="13" spans="1:2">
      <c r="A13" s="88"/>
      <c r="B13" s="93">
        <f>B12-B11</f>
        <v>23</v>
      </c>
    </row>
    <row r="14" spans="1:2" ht="14.65" thickBot="1">
      <c r="A14" s="88"/>
      <c r="B14" s="94">
        <f>ROUND(B13/365,4)</f>
        <v>6.3E-2</v>
      </c>
    </row>
    <row r="15" spans="1:2">
      <c r="B15" s="87"/>
    </row>
    <row r="16" spans="1:2">
      <c r="B16" s="87"/>
    </row>
    <row r="17" spans="2:2">
      <c r="B17" s="87"/>
    </row>
    <row r="18" spans="2:2">
      <c r="B18" s="87"/>
    </row>
  </sheetData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Ny8yNS8yMDIyIDQ6NTM6MjA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kwNzkyPC9Vc2VyTmFtZT48RGF0ZVRpbWU+Ny8yNi8yMDIyIDM6Mjk6MDAgUE08L0RhdGVUaW1lPjxMYWJlbFN0cmluZz5BRVAgSW50ZXJuYWw8L0xhYmVsU3RyaW5nPjwvaXRlbT48L2xhYmVsSGlzdG9yeT4=</Value>
</WrappedLabelHistory>
</file>

<file path=customXml/itemProps1.xml><?xml version="1.0" encoding="utf-8"?>
<ds:datastoreItem xmlns:ds="http://schemas.openxmlformats.org/officeDocument/2006/customXml" ds:itemID="{45E1CB2C-68FE-4BEA-B8FD-F9C601B68291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9B482F11-42D7-48F6-9F90-CC15E10D26C0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PPA Form 1.0</vt:lpstr>
      <vt:lpstr>PPA Form 2.0 - P1</vt:lpstr>
      <vt:lpstr>PPA Form 2.0 - P2</vt:lpstr>
      <vt:lpstr>Sheet2</vt:lpstr>
      <vt:lpstr>'PPA Form 1.0'!Print_Area</vt:lpstr>
      <vt:lpstr>'PPA Form 2.0 - P1'!Print_Area</vt:lpstr>
      <vt:lpstr>'PPA Form 2.0 - P2'!Print_Area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