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Regulatory Accounting Services\Kentucky - Rockport Deferral Recovery\Discovery\KPSC\PH_1\"/>
    </mc:Choice>
  </mc:AlternateContent>
  <xr:revisionPtr revIDLastSave="0" documentId="8_{B05C34E2-89C8-441B-AAAC-CA04588683E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mmary" sheetId="1" r:id="rId1"/>
    <sheet name="Tab 1" sheetId="2" r:id="rId2"/>
    <sheet name="Tab 2" sheetId="3" r:id="rId3"/>
    <sheet name="Tab 3" sheetId="4" r:id="rId4"/>
    <sheet name="Tab 4" sheetId="5" r:id="rId5"/>
    <sheet name="Tab 5" sheetId="6" r:id="rId6"/>
    <sheet name="Tab 6" sheetId="7" r:id="rId7"/>
    <sheet name="Tab 7" sheetId="8" r:id="rId8"/>
    <sheet name="Tab 8" sheetId="9" r:id="rId9"/>
    <sheet name="Tab 9" sheetId="10" r:id="rId10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8" i="1"/>
  <c r="J15" i="4"/>
  <c r="E11" i="1" s="1"/>
  <c r="I15" i="4"/>
  <c r="H15" i="4"/>
  <c r="F15" i="4"/>
  <c r="E15" i="4"/>
  <c r="F9" i="4"/>
  <c r="J14" i="4"/>
  <c r="J13" i="4"/>
  <c r="F14" i="4"/>
  <c r="F13" i="4"/>
  <c r="D15" i="4"/>
  <c r="A1" i="10"/>
  <c r="A1" i="9"/>
  <c r="A1" i="8"/>
  <c r="A1" i="7"/>
  <c r="A1" i="6"/>
  <c r="A1" i="5"/>
  <c r="A1" i="4"/>
  <c r="A1" i="3"/>
  <c r="A1" i="2"/>
  <c r="D22" i="8"/>
  <c r="C11" i="1" l="1"/>
  <c r="D20" i="8"/>
  <c r="D16" i="8"/>
  <c r="D12" i="8"/>
  <c r="D8" i="8"/>
  <c r="B20" i="8"/>
  <c r="B16" i="8"/>
  <c r="B12" i="8"/>
  <c r="B8" i="8"/>
  <c r="B22" i="8" l="1"/>
  <c r="E15" i="1" l="1"/>
  <c r="C15" i="1"/>
  <c r="E17" i="1"/>
  <c r="D8" i="10"/>
  <c r="B8" i="10"/>
  <c r="C17" i="1" s="1"/>
  <c r="E12" i="9" l="1"/>
  <c r="E16" i="1" s="1"/>
  <c r="C12" i="9"/>
  <c r="C16" i="1" s="1"/>
  <c r="E14" i="1"/>
  <c r="C14" i="1"/>
  <c r="E8" i="7"/>
  <c r="C8" i="7"/>
  <c r="E8" i="9"/>
  <c r="C8" i="9"/>
  <c r="E13" i="1" l="1"/>
  <c r="C13" i="1"/>
  <c r="E8" i="6"/>
  <c r="C8" i="6"/>
  <c r="E12" i="1" l="1"/>
  <c r="C12" i="1"/>
  <c r="J11" i="4"/>
  <c r="J10" i="4"/>
  <c r="J9" i="4"/>
  <c r="J8" i="4"/>
  <c r="J7" i="4"/>
  <c r="J6" i="4"/>
  <c r="J5" i="4"/>
  <c r="F6" i="4"/>
  <c r="F7" i="4"/>
  <c r="F8" i="4"/>
  <c r="F10" i="4"/>
  <c r="F11" i="4"/>
  <c r="F5" i="4"/>
  <c r="H12" i="4"/>
  <c r="D12" i="4"/>
  <c r="F29" i="4"/>
  <c r="D29" i="4"/>
  <c r="D30" i="4" s="1"/>
  <c r="E22" i="4"/>
  <c r="E24" i="4"/>
  <c r="H24" i="4" s="1"/>
  <c r="E25" i="4"/>
  <c r="E26" i="4"/>
  <c r="H26" i="4" s="1"/>
  <c r="E27" i="4"/>
  <c r="E28" i="4"/>
  <c r="H28" i="4" s="1"/>
  <c r="E23" i="4"/>
  <c r="H23" i="4" s="1"/>
  <c r="J23" i="4" s="1"/>
  <c r="I5" i="3"/>
  <c r="L3" i="3"/>
  <c r="L25" i="3"/>
  <c r="J25" i="3"/>
  <c r="I26" i="3"/>
  <c r="I27" i="3"/>
  <c r="I28" i="3"/>
  <c r="I29" i="3"/>
  <c r="I30" i="3"/>
  <c r="I31" i="3"/>
  <c r="I32" i="3"/>
  <c r="I33" i="3"/>
  <c r="I34" i="3"/>
  <c r="I25" i="3"/>
  <c r="L26" i="3"/>
  <c r="L27" i="3"/>
  <c r="L28" i="3"/>
  <c r="L29" i="3"/>
  <c r="L30" i="3"/>
  <c r="L31" i="3"/>
  <c r="L32" i="3"/>
  <c r="L33" i="3"/>
  <c r="L34" i="3"/>
  <c r="J26" i="3"/>
  <c r="J27" i="3"/>
  <c r="J28" i="3"/>
  <c r="J29" i="3"/>
  <c r="J30" i="3"/>
  <c r="J31" i="3"/>
  <c r="J32" i="3"/>
  <c r="J33" i="3"/>
  <c r="J34" i="3"/>
  <c r="H29" i="3"/>
  <c r="H30" i="3"/>
  <c r="H31" i="3"/>
  <c r="H32" i="3"/>
  <c r="H33" i="3"/>
  <c r="H34" i="3"/>
  <c r="H28" i="3"/>
  <c r="H35" i="3"/>
  <c r="E29" i="4" l="1"/>
  <c r="J26" i="4"/>
  <c r="H27" i="4"/>
  <c r="J27" i="4" s="1"/>
  <c r="H25" i="4"/>
  <c r="J25" i="4" s="1"/>
  <c r="H22" i="4"/>
  <c r="I23" i="4"/>
  <c r="J28" i="4"/>
  <c r="F12" i="4"/>
  <c r="J12" i="4"/>
  <c r="I12" i="4"/>
  <c r="E12" i="4"/>
  <c r="I28" i="4"/>
  <c r="I26" i="4"/>
  <c r="J35" i="3"/>
  <c r="I35" i="3"/>
  <c r="H15" i="3"/>
  <c r="I25" i="4" l="1"/>
  <c r="I27" i="4"/>
  <c r="J22" i="4"/>
  <c r="H29" i="4"/>
  <c r="I29" i="4" l="1"/>
  <c r="I30" i="4" s="1"/>
  <c r="D15" i="3"/>
  <c r="L5" i="3"/>
  <c r="J5" i="3" l="1"/>
  <c r="F5" i="3"/>
  <c r="E5" i="3" l="1"/>
  <c r="L6" i="3" l="1"/>
  <c r="L7" i="3"/>
  <c r="L8" i="3"/>
  <c r="L9" i="3"/>
  <c r="L10" i="3"/>
  <c r="L11" i="3"/>
  <c r="L12" i="3"/>
  <c r="L13" i="3"/>
  <c r="L14" i="3"/>
  <c r="E33" i="2"/>
  <c r="E38" i="2" s="1"/>
  <c r="C33" i="2"/>
  <c r="E41" i="2"/>
  <c r="B41" i="2"/>
  <c r="C41" i="2"/>
  <c r="A41" i="2"/>
  <c r="E43" i="2"/>
  <c r="E44" i="2" s="1"/>
  <c r="E42" i="2"/>
  <c r="E40" i="2"/>
  <c r="B40" i="2"/>
  <c r="C40" i="2"/>
  <c r="A40" i="2"/>
  <c r="C38" i="2"/>
  <c r="F10" i="3" l="1"/>
  <c r="E10" i="3" s="1"/>
  <c r="J10" i="3"/>
  <c r="I10" i="3" s="1"/>
  <c r="F8" i="3"/>
  <c r="E8" i="3" s="1"/>
  <c r="J8" i="3"/>
  <c r="I8" i="3" s="1"/>
  <c r="F9" i="3"/>
  <c r="E9" i="3" s="1"/>
  <c r="J9" i="3"/>
  <c r="I9" i="3" s="1"/>
  <c r="F7" i="3"/>
  <c r="E7" i="3" s="1"/>
  <c r="J7" i="3"/>
  <c r="I7" i="3" s="1"/>
  <c r="F14" i="3"/>
  <c r="E14" i="3" s="1"/>
  <c r="J14" i="3"/>
  <c r="I14" i="3" s="1"/>
  <c r="F6" i="3"/>
  <c r="J6" i="3"/>
  <c r="F13" i="3"/>
  <c r="E13" i="3" s="1"/>
  <c r="J13" i="3"/>
  <c r="I13" i="3" s="1"/>
  <c r="F11" i="3"/>
  <c r="E11" i="3" s="1"/>
  <c r="J11" i="3"/>
  <c r="I11" i="3" s="1"/>
  <c r="F12" i="3"/>
  <c r="E12" i="3" s="1"/>
  <c r="J12" i="3"/>
  <c r="I12" i="3" s="1"/>
  <c r="E45" i="2"/>
  <c r="E47" i="2" s="1"/>
  <c r="E9" i="1" s="1"/>
  <c r="I6" i="3" l="1"/>
  <c r="I15" i="3" s="1"/>
  <c r="J15" i="3"/>
  <c r="E10" i="1" s="1"/>
  <c r="E18" i="1" s="1"/>
  <c r="E6" i="3"/>
  <c r="E15" i="3" s="1"/>
  <c r="F15" i="3"/>
  <c r="C10" i="1" s="1"/>
  <c r="A43" i="2"/>
  <c r="B43" i="2"/>
  <c r="A42" i="2"/>
  <c r="B42" i="2"/>
  <c r="C43" i="2"/>
  <c r="C42" i="2"/>
  <c r="C44" i="2" l="1"/>
  <c r="C45" i="2"/>
  <c r="C47" i="2" s="1"/>
  <c r="C9" i="1" s="1"/>
  <c r="E20" i="1" l="1"/>
  <c r="J24" i="4" l="1"/>
  <c r="J29" i="4" s="1"/>
  <c r="J30" i="4" s="1"/>
</calcChain>
</file>

<file path=xl/sharedStrings.xml><?xml version="1.0" encoding="utf-8"?>
<sst xmlns="http://schemas.openxmlformats.org/spreadsheetml/2006/main" count="265" uniqueCount="172">
  <si>
    <t>Kentucky Power Company</t>
  </si>
  <si>
    <t>(in thousands)</t>
  </si>
  <si>
    <t>12 Months Ended September 30, 2022</t>
  </si>
  <si>
    <t>12 Months Ended June 30, 2022</t>
  </si>
  <si>
    <t>Pension and OPEB</t>
  </si>
  <si>
    <t>Rate Case Expense</t>
  </si>
  <si>
    <t>Advertising Expense</t>
  </si>
  <si>
    <t>SERP Expense</t>
  </si>
  <si>
    <t>12 Month GAAP Net Income</t>
  </si>
  <si>
    <t>Reference</t>
  </si>
  <si>
    <t>Tab 1</t>
  </si>
  <si>
    <t>Tab 2</t>
  </si>
  <si>
    <t>Tab 3</t>
  </si>
  <si>
    <t>Tab 4</t>
  </si>
  <si>
    <t>Tab 5</t>
  </si>
  <si>
    <t>Tab 6</t>
  </si>
  <si>
    <t>Tab 7</t>
  </si>
  <si>
    <t>Rev from Non-Util Oper NonAfil</t>
  </si>
  <si>
    <t>Office Supplies &amp; Expense</t>
  </si>
  <si>
    <t>Non-Operatng Rental Income</t>
  </si>
  <si>
    <t>Non-Opratng Rntal Inc-Depr</t>
  </si>
  <si>
    <t>Int &amp; Dividend Inc - Nonassoc</t>
  </si>
  <si>
    <t>Misc Non-Op Inc-NonAsc-Rents</t>
  </si>
  <si>
    <t>Misc Non-Op Inc - NonAsc - Oth</t>
  </si>
  <si>
    <t>Misc Non-Op Exp - NonAssoc</t>
  </si>
  <si>
    <t>Pwr Sales Outside Svc Territry</t>
  </si>
  <si>
    <t>Gain on Dspsition of Property</t>
  </si>
  <si>
    <t>Loss on Dspsition of Property</t>
  </si>
  <si>
    <t>Donations</t>
  </si>
  <si>
    <t>Penalties</t>
  </si>
  <si>
    <t>Civic and Political Activity</t>
  </si>
  <si>
    <t>Non-deduct Lobbying per IRS</t>
  </si>
  <si>
    <t>Other Deductions - Associated</t>
  </si>
  <si>
    <t>Other Deductions - Nonassoc</t>
  </si>
  <si>
    <t>Social &amp; Service Club Dues</t>
  </si>
  <si>
    <t>Regulatory Expenses</t>
  </si>
  <si>
    <t>Transition Costs</t>
  </si>
  <si>
    <t>Real Personal Property Taxes</t>
  </si>
  <si>
    <t>Inc Tax, Oth Inc&amp;Ded-Federal</t>
  </si>
  <si>
    <t>Inc Tax Oth Inc  Ded - State</t>
  </si>
  <si>
    <t>Prov Def I/T Oth I&amp;D - Federal</t>
  </si>
  <si>
    <t>Prv Def I/T-Cr Oth I&amp;D-Fed</t>
  </si>
  <si>
    <t>Factored Cust A/R Exp - Affil</t>
  </si>
  <si>
    <t>Fact Cust A/R-Bad Debts-Affil</t>
  </si>
  <si>
    <t>Penalties - Quality of Service</t>
  </si>
  <si>
    <t>Allw Oth Fnds Usd Drng Cnstr</t>
  </si>
  <si>
    <t>Total (Other Income) and Deductions</t>
  </si>
  <si>
    <t>Account</t>
  </si>
  <si>
    <t>Description</t>
  </si>
  <si>
    <t>Interest Income - Assoc CBP</t>
  </si>
  <si>
    <t>Tax Effect on Amounts Considered in Cost of Service (21%)</t>
  </si>
  <si>
    <t>Amounts Routinely Removed for Ratemaking Purposes</t>
  </si>
  <si>
    <t>Acct No.</t>
  </si>
  <si>
    <t>Acct Description</t>
  </si>
  <si>
    <t>Information &amp; Instruct Advrtis</t>
  </si>
  <si>
    <t>Advertising Expenses</t>
  </si>
  <si>
    <t>Advertising Exp - Residential</t>
  </si>
  <si>
    <t>General Advertising Expenses</t>
  </si>
  <si>
    <t>Newspaper Advertising Space</t>
  </si>
  <si>
    <t>Radio Station Advertising Time</t>
  </si>
  <si>
    <t>TV Station Advertising Time</t>
  </si>
  <si>
    <t>Publicity</t>
  </si>
  <si>
    <t>Video Communications</t>
  </si>
  <si>
    <t>Other Corporate Comm Exp</t>
  </si>
  <si>
    <t>Total</t>
  </si>
  <si>
    <t>KPCO_R_KPSC_2_47_Attachment1</t>
  </si>
  <si>
    <t>Case No 2020-00174</t>
  </si>
  <si>
    <t>Per Books</t>
  </si>
  <si>
    <t>Estimated
Recoverable</t>
  </si>
  <si>
    <t>Estimated Non-Recoverable</t>
  </si>
  <si>
    <t>% Non-Recoverable
2020-00174</t>
  </si>
  <si>
    <t>Amounts Routinely Removed from Cost of Service for Ratemaking Purposes</t>
  </si>
  <si>
    <t>Tab 1 - Amounts Routinely Removed for Ratemaking Purposes</t>
  </si>
  <si>
    <t>Tab 2 - Advertising Expense</t>
  </si>
  <si>
    <t>A</t>
  </si>
  <si>
    <t>B</t>
  </si>
  <si>
    <t>C = A - B</t>
  </si>
  <si>
    <t>D</t>
  </si>
  <si>
    <t>E</t>
  </si>
  <si>
    <t>H</t>
  </si>
  <si>
    <t>J = H - I</t>
  </si>
  <si>
    <t>Per Books Advertising Expense for Test Year</t>
  </si>
  <si>
    <t>Not Requested by KPCo</t>
  </si>
  <si>
    <t>Requested by KPCo</t>
  </si>
  <si>
    <t>Allowed for Recovery</t>
  </si>
  <si>
    <t>Not Recovered</t>
  </si>
  <si>
    <t>E = B - D</t>
  </si>
  <si>
    <t>F = C + D</t>
  </si>
  <si>
    <t>G = F/A</t>
  </si>
  <si>
    <t>I = H * G</t>
  </si>
  <si>
    <t>K</t>
  </si>
  <si>
    <t>L = K * G</t>
  </si>
  <si>
    <t>M = K - L</t>
  </si>
  <si>
    <t>Removed by KPSC in Final Order (Misc. Expenses)</t>
  </si>
  <si>
    <t>KPCO_R_KPSC_2_47_Attachment2</t>
  </si>
  <si>
    <t>Per Books Expense for Test Year</t>
  </si>
  <si>
    <t>9301012</t>
  </si>
  <si>
    <t>Public Opinion Surveys</t>
  </si>
  <si>
    <t>9302000</t>
  </si>
  <si>
    <t>Misc General Expenses</t>
  </si>
  <si>
    <t>9302003</t>
  </si>
  <si>
    <t>Corporate &amp; Fiscal Expenses</t>
  </si>
  <si>
    <t>9302004</t>
  </si>
  <si>
    <t>Research, Develop&amp;Demonstr Exp</t>
  </si>
  <si>
    <t>9302006</t>
  </si>
  <si>
    <t>Assoc Bus Dev - Materials Sold</t>
  </si>
  <si>
    <t>9302007</t>
  </si>
  <si>
    <t>Assoc Business Development Exp</t>
  </si>
  <si>
    <t>Fairs, Shows, and Exhibits</t>
  </si>
  <si>
    <t>9301009</t>
  </si>
  <si>
    <t>F = B + D</t>
  </si>
  <si>
    <t>EEI</t>
  </si>
  <si>
    <t>I</t>
  </si>
  <si>
    <t>L</t>
  </si>
  <si>
    <t>Tab 3 - Misc. General Expense</t>
  </si>
  <si>
    <t>Allowed for Recovery (EEI)</t>
  </si>
  <si>
    <t>Total 930.1 and 930.2 - Final Order</t>
  </si>
  <si>
    <t>Tab 4 - Rate Case Expense</t>
  </si>
  <si>
    <t>Savings Plan Expense</t>
  </si>
  <si>
    <t>Tab 8</t>
  </si>
  <si>
    <t>Tab 6 - Savings Plan Expense</t>
  </si>
  <si>
    <t>9260027</t>
  </si>
  <si>
    <t>Savings Plan Contributions</t>
  </si>
  <si>
    <t>Tab 5 - Pension and OPEB</t>
  </si>
  <si>
    <t>9260062</t>
  </si>
  <si>
    <t>Pension Plan - Non-Service</t>
  </si>
  <si>
    <t>9260043</t>
  </si>
  <si>
    <t>OPEB - Non-Service</t>
  </si>
  <si>
    <t>Tab 8 - SERP</t>
  </si>
  <si>
    <t>9260037</t>
  </si>
  <si>
    <t>Supplemental Pension</t>
  </si>
  <si>
    <t>9260042</t>
  </si>
  <si>
    <t>SERP Pension  - Non-Service</t>
  </si>
  <si>
    <t>9260052</t>
  </si>
  <si>
    <t>Frg Ben Loading - Savings</t>
  </si>
  <si>
    <t>(Other Income) and Deduction Amounts Considered in Cost of Service</t>
  </si>
  <si>
    <t>Additional Invoices Related to 2020-00174 Not Permitted for Recovery</t>
  </si>
  <si>
    <t>12 Month GAAP Net Income, After Requested Ratemaking Adjustments</t>
  </si>
  <si>
    <t>Total Ratemaking Adjustments Requested in KPSC_PH_1</t>
  </si>
  <si>
    <t>Tab 9</t>
  </si>
  <si>
    <t>June 2022 and July 2022 Major Storm Expenses - Case No. 2022-00293</t>
  </si>
  <si>
    <t>Tab 6 - June 2022 and July 2022 Major Storm Expenses - Case No. 2022-00293</t>
  </si>
  <si>
    <t>Less:  Level Approved for Recovery Through Base Rates</t>
  </si>
  <si>
    <t>FERC Acct 593 - Maintenance of overhead lines - June and July 2022 Major Storms</t>
  </si>
  <si>
    <t>Major Storm Restoration Expense (Not Deferred to a Regulatory Asset)</t>
  </si>
  <si>
    <t xml:space="preserve">Miscelleneous Business Expense </t>
  </si>
  <si>
    <t>Total Adjustment</t>
  </si>
  <si>
    <t>STI Expense Based on Non-Financial Funding and Performance Metrics at 1.0 Target Amount</t>
  </si>
  <si>
    <t>Per Books STI Expense - Kentucky Power</t>
  </si>
  <si>
    <t>Adjustment - Kentucky Power STI</t>
  </si>
  <si>
    <t>Per Books STI Expense - AEPSC Bill to Kentucky Power</t>
  </si>
  <si>
    <t>Adjustment - AEPSC STI Billed to Kentucky Power</t>
  </si>
  <si>
    <t>Kentucky Power Direct</t>
  </si>
  <si>
    <t>AEPSC Bill to Kentucky Power</t>
  </si>
  <si>
    <t>Total Kentucky Power</t>
  </si>
  <si>
    <t>WEST - R6</t>
  </si>
  <si>
    <t>4540004</t>
  </si>
  <si>
    <t>Rent From Elect Prop-ABD-Nonaf</t>
  </si>
  <si>
    <t>4560015</t>
  </si>
  <si>
    <t>Other Electric Revenues - ABD</t>
  </si>
  <si>
    <t>Subtotal</t>
  </si>
  <si>
    <t>Non-Recoverable</t>
  </si>
  <si>
    <t xml:space="preserve">KPCO_R_KPSC_PHDR_1_Attachment1 </t>
  </si>
  <si>
    <t>Summary - Ratemaking Adjustments Requested in KPSC_PHDR_1</t>
  </si>
  <si>
    <t>For 2021 and 2022, Short-term incentive (STI) compensation is based on funding measures that are 60% financial.  Long-term incentive (LTI) compensation for this period consisted of 75% performance shares, which were 90% financial and 25% Restricted Stock Units (RSUs), which do not have any performance measures whatsoever (i.e., 0% financial).  The weight average percent financial for LTI is 67.5%. 
A reasonable estimation methodology that conforms to the Commission's final order in Case No. 2020-00174 was used to calculate the AEPSC Billed amount STI and LTI expense based on non-financial funding and performance metrics at a 1.0 target amount.  Kentucky Power direct amounts were calculated using the same methodology as used in Case No. 2020-00174.</t>
  </si>
  <si>
    <t>Tab 7 - Incentive Compensation Expense (STI and LTI)</t>
  </si>
  <si>
    <t>Incentive Compensation Expense (STI and LTI)</t>
  </si>
  <si>
    <t>Per Books LTI Expense - Kentucky Power</t>
  </si>
  <si>
    <t>LTI Expense Based on Non-Financial Funding and Performance Metrics at 1.0 Target Amount</t>
  </si>
  <si>
    <t>Adjustment - Kentucky Power LTI</t>
  </si>
  <si>
    <t>Per Books LTI Expense - AEPSC Bill to Kentucky Power</t>
  </si>
  <si>
    <t>Adjustment - AEPSC LTI Billed to Kentucky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</si>
</sst>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/>
    <xf numFmtId="43" fontId="0" fillId="0" borderId="0" xfId="0" applyNumberFormat="1"/>
    <xf numFmtId="43" fontId="0" fillId="0" borderId="0" xfId="1" applyFont="1"/>
    <xf numFmtId="43" fontId="0" fillId="0" borderId="0" xfId="0" applyNumberFormat="1" applyAlignment="1">
      <alignment horizontal="left"/>
    </xf>
    <xf numFmtId="43" fontId="0" fillId="0" borderId="0" xfId="1" applyNumberFormat="1" applyFont="1" applyAlignment="1">
      <alignment horizontal="center"/>
    </xf>
    <xf numFmtId="0" fontId="0" fillId="0" borderId="0" xfId="0"/>
    <xf numFmtId="43" fontId="0" fillId="0" borderId="0" xfId="0" applyNumberFormat="1"/>
    <xf numFmtId="43" fontId="0" fillId="0" borderId="0" xfId="1" applyFont="1"/>
    <xf numFmtId="0" fontId="0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3" fontId="2" fillId="0" borderId="1" xfId="0" applyNumberFormat="1" applyFont="1" applyBorder="1"/>
    <xf numFmtId="0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Fill="1"/>
    <xf numFmtId="49" fontId="6" fillId="0" borderId="7" xfId="0" applyNumberFormat="1" applyFont="1" applyBorder="1"/>
    <xf numFmtId="0" fontId="7" fillId="0" borderId="5" xfId="0" applyFont="1" applyBorder="1" applyAlignment="1">
      <alignment horizontal="center" wrapText="1"/>
    </xf>
    <xf numFmtId="49" fontId="3" fillId="0" borderId="6" xfId="0" applyNumberFormat="1" applyFont="1" applyBorder="1"/>
    <xf numFmtId="49" fontId="3" fillId="0" borderId="6" xfId="10" applyNumberFormat="1" applyFont="1" applyFill="1" applyBorder="1" applyAlignment="1"/>
    <xf numFmtId="38" fontId="9" fillId="0" borderId="6" xfId="1" applyNumberFormat="1" applyFont="1" applyFill="1" applyBorder="1"/>
    <xf numFmtId="38" fontId="3" fillId="0" borderId="6" xfId="1" applyNumberFormat="1" applyFont="1" applyFill="1" applyBorder="1"/>
    <xf numFmtId="49" fontId="3" fillId="0" borderId="4" xfId="0" applyNumberFormat="1" applyFont="1" applyBorder="1"/>
    <xf numFmtId="0" fontId="3" fillId="0" borderId="4" xfId="0" applyFont="1" applyBorder="1"/>
    <xf numFmtId="38" fontId="9" fillId="0" borderId="4" xfId="1" applyNumberFormat="1" applyFont="1" applyFill="1" applyBorder="1"/>
    <xf numFmtId="38" fontId="3" fillId="0" borderId="4" xfId="1" applyNumberFormat="1" applyFont="1" applyFill="1" applyBorder="1"/>
    <xf numFmtId="49" fontId="10" fillId="0" borderId="7" xfId="0" applyNumberFormat="1" applyFont="1" applyBorder="1"/>
    <xf numFmtId="165" fontId="10" fillId="0" borderId="4" xfId="2" applyNumberFormat="1" applyFont="1" applyFill="1" applyBorder="1"/>
    <xf numFmtId="166" fontId="0" fillId="0" borderId="0" xfId="3" applyNumberFormat="1" applyFont="1"/>
    <xf numFmtId="0" fontId="7" fillId="0" borderId="0" xfId="0" applyFont="1" applyFill="1" applyBorder="1" applyAlignment="1">
      <alignment horizontal="center" wrapText="1"/>
    </xf>
    <xf numFmtId="9" fontId="0" fillId="0" borderId="0" xfId="3" applyFont="1" applyAlignment="1">
      <alignment horizontal="center"/>
    </xf>
    <xf numFmtId="165" fontId="10" fillId="0" borderId="7" xfId="2" applyNumberFormat="1" applyFont="1" applyFill="1" applyBorder="1"/>
    <xf numFmtId="49" fontId="10" fillId="0" borderId="4" xfId="0" applyNumberFormat="1" applyFont="1" applyBorder="1"/>
    <xf numFmtId="9" fontId="0" fillId="0" borderId="6" xfId="3" applyFont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0" fillId="2" borderId="7" xfId="0" applyFill="1" applyBorder="1"/>
    <xf numFmtId="165" fontId="10" fillId="3" borderId="7" xfId="2" applyNumberFormat="1" applyFont="1" applyFill="1" applyBorder="1"/>
    <xf numFmtId="43" fontId="2" fillId="3" borderId="1" xfId="0" applyNumberFormat="1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164" fontId="0" fillId="0" borderId="6" xfId="1" applyNumberFormat="1" applyFont="1" applyBorder="1"/>
    <xf numFmtId="164" fontId="0" fillId="0" borderId="7" xfId="1" applyNumberFormat="1" applyFont="1" applyBorder="1"/>
    <xf numFmtId="0" fontId="7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 wrapText="1"/>
    </xf>
    <xf numFmtId="49" fontId="3" fillId="0" borderId="4" xfId="10" applyNumberFormat="1" applyFont="1" applyFill="1" applyBorder="1" applyAlignment="1"/>
    <xf numFmtId="0" fontId="7" fillId="0" borderId="0" xfId="0" applyFont="1" applyBorder="1" applyAlignment="1">
      <alignment horizontal="center" wrapText="1"/>
    </xf>
    <xf numFmtId="49" fontId="3" fillId="0" borderId="0" xfId="10" applyNumberFormat="1" applyFont="1" applyFill="1" applyBorder="1" applyAlignment="1"/>
    <xf numFmtId="164" fontId="3" fillId="0" borderId="6" xfId="1" applyNumberFormat="1" applyFont="1" applyFill="1" applyBorder="1"/>
    <xf numFmtId="164" fontId="9" fillId="0" borderId="6" xfId="1" applyNumberFormat="1" applyFont="1" applyFill="1" applyBorder="1"/>
    <xf numFmtId="164" fontId="3" fillId="0" borderId="4" xfId="1" applyNumberFormat="1" applyFont="1" applyFill="1" applyBorder="1"/>
    <xf numFmtId="164" fontId="9" fillId="0" borderId="4" xfId="1" applyNumberFormat="1" applyFont="1" applyFill="1" applyBorder="1"/>
    <xf numFmtId="164" fontId="8" fillId="0" borderId="11" xfId="1" applyNumberFormat="1" applyFont="1" applyBorder="1" applyAlignment="1">
      <alignment horizontal="center" wrapText="1"/>
    </xf>
    <xf numFmtId="164" fontId="3" fillId="0" borderId="11" xfId="1" applyNumberFormat="1" applyFont="1" applyFill="1" applyBorder="1"/>
    <xf numFmtId="164" fontId="9" fillId="0" borderId="11" xfId="1" applyNumberFormat="1" applyFont="1" applyFill="1" applyBorder="1"/>
    <xf numFmtId="164" fontId="0" fillId="0" borderId="6" xfId="0" applyNumberFormat="1" applyFont="1" applyBorder="1" applyAlignment="1">
      <alignment horizontal="center" wrapText="1"/>
    </xf>
    <xf numFmtId="0" fontId="15" fillId="0" borderId="0" xfId="0" applyFont="1"/>
    <xf numFmtId="165" fontId="15" fillId="0" borderId="0" xfId="0" applyNumberFormat="1" applyFont="1"/>
    <xf numFmtId="0" fontId="0" fillId="0" borderId="0" xfId="0" applyBorder="1"/>
    <xf numFmtId="49" fontId="14" fillId="0" borderId="0" xfId="10" applyNumberFormat="1" applyFont="1" applyFill="1" applyBorder="1" applyAlignment="1"/>
    <xf numFmtId="49" fontId="10" fillId="0" borderId="6" xfId="0" applyNumberFormat="1" applyFont="1" applyBorder="1"/>
    <xf numFmtId="0" fontId="15" fillId="0" borderId="0" xfId="0" applyFont="1" applyBorder="1"/>
    <xf numFmtId="164" fontId="15" fillId="0" borderId="0" xfId="0" applyNumberFormat="1" applyFont="1"/>
    <xf numFmtId="164" fontId="0" fillId="3" borderId="0" xfId="1" applyNumberFormat="1" applyFont="1" applyFill="1"/>
    <xf numFmtId="164" fontId="0" fillId="0" borderId="0" xfId="1" applyNumberFormat="1" applyFont="1" applyFill="1"/>
    <xf numFmtId="164" fontId="0" fillId="3" borderId="0" xfId="0" applyNumberFormat="1" applyFill="1"/>
    <xf numFmtId="0" fontId="0" fillId="0" borderId="0" xfId="0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0" xfId="0" applyNumberFormat="1"/>
    <xf numFmtId="0" fontId="0" fillId="0" borderId="0" xfId="0" applyAlignment="1">
      <alignment wrapText="1"/>
    </xf>
    <xf numFmtId="164" fontId="2" fillId="3" borderId="0" xfId="1" applyNumberFormat="1" applyFont="1" applyFill="1" applyAlignment="1">
      <alignment vertical="top"/>
    </xf>
    <xf numFmtId="164" fontId="2" fillId="0" borderId="0" xfId="1" applyNumberFormat="1" applyFont="1"/>
    <xf numFmtId="164" fontId="2" fillId="0" borderId="1" xfId="1" applyNumberFormat="1" applyFont="1" applyFill="1" applyBorder="1" applyAlignment="1">
      <alignment vertical="top"/>
    </xf>
    <xf numFmtId="164" fontId="2" fillId="0" borderId="0" xfId="1" applyNumberFormat="1" applyFont="1" applyFill="1"/>
    <xf numFmtId="164" fontId="0" fillId="0" borderId="11" xfId="1" applyNumberFormat="1" applyFont="1" applyBorder="1"/>
    <xf numFmtId="0" fontId="0" fillId="0" borderId="11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2">
    <cellStyle name="Comma" xfId="1" builtinId="3"/>
    <cellStyle name="Comma 2" xfId="6" xr:uid="{47057464-7114-4737-9E94-BC7108788541}"/>
    <cellStyle name="Currency" xfId="2" builtinId="4"/>
    <cellStyle name="Normal" xfId="0" builtinId="0"/>
    <cellStyle name="Normal 2" xfId="5" xr:uid="{CC58EE3A-5F85-498A-9F4C-00A4ADB75FE1}"/>
    <cellStyle name="Normal 28" xfId="4" xr:uid="{68F1DAA6-48F6-4AAC-A187-C58F05EED26B}"/>
    <cellStyle name="Normal 3" xfId="8" xr:uid="{9A0338DD-AF1D-449F-83F2-1978A1BD48C2}"/>
    <cellStyle name="Normal 4" xfId="9" xr:uid="{98B9E6D3-6132-421D-AA09-03121AA98DFE}"/>
    <cellStyle name="Percent" xfId="3" builtinId="5"/>
    <cellStyle name="Percent 2" xfId="7" xr:uid="{8AB3AC52-0653-443D-B444-A5462BD2FE20}"/>
    <cellStyle name="PSChar" xfId="10" xr:uid="{0501D091-50DC-4EF3-9801-0B667BD35B5F}"/>
    <cellStyle name="PSDec" xfId="11" xr:uid="{D7E8C8D8-209D-4D28-81B4-2C3304830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57150</xdr:rowOff>
    </xdr:from>
    <xdr:to>
      <xdr:col>8</xdr:col>
      <xdr:colOff>191443</xdr:colOff>
      <xdr:row>62</xdr:row>
      <xdr:rowOff>134052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49413A-9091-4DFD-8FB2-EFCAADFA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24725"/>
          <a:ext cx="6754168" cy="5029902"/>
        </a:xfrm>
        <a:prstGeom prst="rect">
          <a:avLst/>
        </a:prstGeom>
      </xdr:spPr>
    </xdr:pic>
    <xdr:clientData/>
  </xdr:twoCellAnchor>
  <xdr:twoCellAnchor>
    <xdr:from>
      <xdr:col>5</xdr:col>
      <xdr:colOff>695325</xdr:colOff>
      <xdr:row>35</xdr:row>
      <xdr:rowOff>19050</xdr:rowOff>
    </xdr:from>
    <xdr:to>
      <xdr:col>7</xdr:col>
      <xdr:colOff>390525</xdr:colOff>
      <xdr:row>54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2EECF90-BC2C-47EE-BBC9-24E341020CC6}"/>
            </a:ext>
          </a:extLst>
        </xdr:cNvPr>
        <xdr:cNvCxnSpPr/>
      </xdr:nvCxnSpPr>
      <xdr:spPr>
        <a:xfrm flipH="1" flipV="1">
          <a:off x="5210175" y="7715250"/>
          <a:ext cx="781050" cy="3600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32</xdr:row>
      <xdr:rowOff>47635</xdr:rowOff>
    </xdr:from>
    <xdr:to>
      <xdr:col>8</xdr:col>
      <xdr:colOff>343896</xdr:colOff>
      <xdr:row>52</xdr:row>
      <xdr:rowOff>167246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558975-D6BF-4BEC-8CD4-1299B2F9A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" y="6610360"/>
          <a:ext cx="7116168" cy="39296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57150</xdr:rowOff>
    </xdr:from>
    <xdr:to>
      <xdr:col>8</xdr:col>
      <xdr:colOff>315314</xdr:colOff>
      <xdr:row>57</xdr:row>
      <xdr:rowOff>109652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286C57-FED2-4CD6-9D0A-8FC8DCE9C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620375"/>
          <a:ext cx="7087589" cy="8145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9537</xdr:rowOff>
    </xdr:from>
    <xdr:to>
      <xdr:col>8</xdr:col>
      <xdr:colOff>200999</xdr:colOff>
      <xdr:row>71</xdr:row>
      <xdr:rowOff>5120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7CB69C-4A7D-4F21-A63E-BA769FE70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525262"/>
          <a:ext cx="6973274" cy="2472083"/>
        </a:xfrm>
        <a:prstGeom prst="rect">
          <a:avLst/>
        </a:prstGeom>
      </xdr:spPr>
    </xdr:pic>
    <xdr:clientData/>
  </xdr:twoCellAnchor>
  <xdr:twoCellAnchor>
    <xdr:from>
      <xdr:col>1</xdr:col>
      <xdr:colOff>638175</xdr:colOff>
      <xdr:row>30</xdr:row>
      <xdr:rowOff>19050</xdr:rowOff>
    </xdr:from>
    <xdr:to>
      <xdr:col>8</xdr:col>
      <xdr:colOff>514350</xdr:colOff>
      <xdr:row>55</xdr:row>
      <xdr:rowOff>123825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64494C7-852F-4BBB-AEC1-484AA3419440}"/>
            </a:ext>
          </a:extLst>
        </xdr:cNvPr>
        <xdr:cNvCxnSpPr/>
      </xdr:nvCxnSpPr>
      <xdr:spPr>
        <a:xfrm flipV="1">
          <a:off x="1190625" y="6200775"/>
          <a:ext cx="6096000" cy="4867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30</xdr:row>
      <xdr:rowOff>38100</xdr:rowOff>
    </xdr:from>
    <xdr:to>
      <xdr:col>9</xdr:col>
      <xdr:colOff>523875</xdr:colOff>
      <xdr:row>66</xdr:row>
      <xdr:rowOff>152400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6F241C4D-D1E8-44D9-98F3-2E48533AB8C4}"/>
            </a:ext>
          </a:extLst>
        </xdr:cNvPr>
        <xdr:cNvCxnSpPr/>
      </xdr:nvCxnSpPr>
      <xdr:spPr>
        <a:xfrm flipV="1">
          <a:off x="6000750" y="6219825"/>
          <a:ext cx="2257425" cy="6972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A23" sqref="A23"/>
    </sheetView>
  </sheetViews>
  <sheetFormatPr defaultRowHeight="15" x14ac:dyDescent="0.25"/>
  <cols>
    <col min="1" max="1" width="63.7109375" customWidth="1"/>
    <col min="2" max="2" width="2.85546875" customWidth="1"/>
    <col min="3" max="3" width="19.140625" customWidth="1"/>
    <col min="4" max="4" width="2.5703125" customWidth="1"/>
    <col min="5" max="5" width="19.140625" customWidth="1"/>
    <col min="6" max="6" width="3.140625" customWidth="1"/>
    <col min="7" max="7" width="10.140625" customWidth="1"/>
  </cols>
  <sheetData>
    <row r="1" spans="1:7" x14ac:dyDescent="0.25">
      <c r="A1" s="18" t="s">
        <v>162</v>
      </c>
    </row>
    <row r="2" spans="1:7" x14ac:dyDescent="0.25">
      <c r="A2" s="18" t="s">
        <v>163</v>
      </c>
    </row>
    <row r="4" spans="1:7" x14ac:dyDescent="0.25">
      <c r="C4" s="90" t="s">
        <v>0</v>
      </c>
      <c r="D4" s="90"/>
      <c r="E4" s="90"/>
    </row>
    <row r="5" spans="1:7" x14ac:dyDescent="0.25">
      <c r="C5" s="90" t="s">
        <v>1</v>
      </c>
      <c r="D5" s="90"/>
      <c r="E5" s="90"/>
    </row>
    <row r="6" spans="1:7" ht="30" x14ac:dyDescent="0.25">
      <c r="C6" s="5" t="s">
        <v>2</v>
      </c>
      <c r="D6" s="6"/>
      <c r="E6" s="5" t="s">
        <v>3</v>
      </c>
      <c r="G6" s="6" t="s">
        <v>9</v>
      </c>
    </row>
    <row r="7" spans="1:7" x14ac:dyDescent="0.25">
      <c r="A7" t="s">
        <v>8</v>
      </c>
      <c r="C7" s="4">
        <v>56003</v>
      </c>
      <c r="D7" s="2"/>
      <c r="E7" s="4">
        <v>65090</v>
      </c>
      <c r="G7" s="14" t="s">
        <v>155</v>
      </c>
    </row>
    <row r="9" spans="1:7" x14ac:dyDescent="0.25">
      <c r="A9" t="s">
        <v>51</v>
      </c>
      <c r="C9" s="2">
        <f>'Tab 1'!C47/1000</f>
        <v>-324.49564280000027</v>
      </c>
      <c r="D9" s="2"/>
      <c r="E9" s="2">
        <f>'Tab 1'!E47/1000</f>
        <v>-707.26914829999976</v>
      </c>
      <c r="G9" t="s">
        <v>10</v>
      </c>
    </row>
    <row r="10" spans="1:7" x14ac:dyDescent="0.25">
      <c r="A10" t="s">
        <v>6</v>
      </c>
      <c r="C10" s="2">
        <f>'Tab 2'!F15/1000</f>
        <v>148.58001254918634</v>
      </c>
      <c r="D10" s="2"/>
      <c r="E10" s="2">
        <f>'Tab 2'!J15/1000</f>
        <v>144.76072422189461</v>
      </c>
      <c r="G10" t="s">
        <v>11</v>
      </c>
    </row>
    <row r="11" spans="1:7" x14ac:dyDescent="0.25">
      <c r="A11" t="s">
        <v>145</v>
      </c>
      <c r="C11" s="2">
        <f>'Tab 3'!F15/1000</f>
        <v>-84.239698999999561</v>
      </c>
      <c r="D11" s="2"/>
      <c r="E11" s="2">
        <f>'Tab 3'!J15/1000</f>
        <v>-72.43735999999987</v>
      </c>
      <c r="G11" t="s">
        <v>12</v>
      </c>
    </row>
    <row r="12" spans="1:7" x14ac:dyDescent="0.25">
      <c r="A12" t="s">
        <v>5</v>
      </c>
      <c r="C12" s="2">
        <f>'Tab 4'!B6/1000</f>
        <v>3.2690000000000001</v>
      </c>
      <c r="D12" s="2"/>
      <c r="E12" s="2">
        <f>'Tab 4'!D6/1000</f>
        <v>15.6975</v>
      </c>
      <c r="G12" t="s">
        <v>13</v>
      </c>
    </row>
    <row r="13" spans="1:7" x14ac:dyDescent="0.25">
      <c r="A13" t="s">
        <v>4</v>
      </c>
      <c r="C13" s="2">
        <f>'Tab 5'!C8/1000</f>
        <v>-5907.9961499999999</v>
      </c>
      <c r="D13" s="2"/>
      <c r="E13" s="2">
        <f>'Tab 5'!E8/1000</f>
        <v>-5320.7954200000013</v>
      </c>
      <c r="G13" t="s">
        <v>14</v>
      </c>
    </row>
    <row r="14" spans="1:7" s="14" customFormat="1" x14ac:dyDescent="0.25">
      <c r="A14" s="14" t="s">
        <v>118</v>
      </c>
      <c r="C14" s="2">
        <f>'Tab 6'!C8/1000</f>
        <v>1004.6798299999999</v>
      </c>
      <c r="D14" s="2"/>
      <c r="E14" s="2">
        <f>'Tab 6'!E8/1000</f>
        <v>962.24467000000016</v>
      </c>
      <c r="G14" s="14" t="s">
        <v>15</v>
      </c>
    </row>
    <row r="15" spans="1:7" x14ac:dyDescent="0.25">
      <c r="A15" t="s">
        <v>166</v>
      </c>
      <c r="C15" s="77">
        <f>'Tab 7'!B22/1000</f>
        <v>5500.4956198933933</v>
      </c>
      <c r="D15" s="77"/>
      <c r="E15" s="77">
        <f>'Tab 7'!D22/1000</f>
        <v>5516.0881977861873</v>
      </c>
      <c r="G15" s="14" t="s">
        <v>16</v>
      </c>
    </row>
    <row r="16" spans="1:7" x14ac:dyDescent="0.25">
      <c r="A16" t="s">
        <v>7</v>
      </c>
      <c r="C16" s="77">
        <f>'Tab 8'!C12/1000</f>
        <v>183.18516000000002</v>
      </c>
      <c r="D16" s="77"/>
      <c r="E16" s="77">
        <f>'Tab 8'!E12/1000</f>
        <v>188.88313000000005</v>
      </c>
      <c r="G16" t="s">
        <v>119</v>
      </c>
    </row>
    <row r="17" spans="1:7" s="14" customFormat="1" x14ac:dyDescent="0.25">
      <c r="A17" s="14" t="s">
        <v>140</v>
      </c>
      <c r="C17" s="2">
        <f>'Tab 9'!B8/1000</f>
        <v>36.694230000015345</v>
      </c>
      <c r="D17" s="2"/>
      <c r="E17" s="2">
        <f>'Tab 9'!D8/1000</f>
        <v>1840.2689800000001</v>
      </c>
      <c r="G17" s="14" t="s">
        <v>139</v>
      </c>
    </row>
    <row r="18" spans="1:7" x14ac:dyDescent="0.25">
      <c r="A18" t="s">
        <v>138</v>
      </c>
      <c r="C18" s="3">
        <f>SUM(C9:C17)</f>
        <v>560.17236064259555</v>
      </c>
      <c r="D18" s="2"/>
      <c r="E18" s="3">
        <f>SUM(E9:E17)</f>
        <v>2567.4412737080811</v>
      </c>
      <c r="G18" s="7"/>
    </row>
    <row r="19" spans="1:7" x14ac:dyDescent="0.25">
      <c r="C19" s="2"/>
      <c r="D19" s="2"/>
      <c r="E19" s="2"/>
    </row>
    <row r="20" spans="1:7" x14ac:dyDescent="0.25">
      <c r="A20" t="s">
        <v>137</v>
      </c>
      <c r="C20" s="3">
        <f>C7+C18</f>
        <v>56563.172360642595</v>
      </c>
      <c r="D20" s="2"/>
      <c r="E20" s="3">
        <f>E7+E18</f>
        <v>67657.441273708086</v>
      </c>
      <c r="G20" s="7"/>
    </row>
  </sheetData>
  <mergeCells count="2">
    <mergeCell ref="C4:E4"/>
    <mergeCell ref="C5:E5"/>
  </mergeCells>
  <pageMargins left="0.7" right="0.7" top="0.75" bottom="0.75" header="0.3" footer="0.3"/>
  <pageSetup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A1A5-685B-402F-B329-63D081E86C46}">
  <sheetPr>
    <pageSetUpPr fitToPage="1"/>
  </sheetPr>
  <dimension ref="A1:D8"/>
  <sheetViews>
    <sheetView workbookViewId="0"/>
  </sheetViews>
  <sheetFormatPr defaultRowHeight="15" x14ac:dyDescent="0.25"/>
  <cols>
    <col min="1" max="1" width="71.85546875" customWidth="1"/>
    <col min="2" max="2" width="19.7109375" customWidth="1"/>
    <col min="3" max="3" width="3.5703125" customWidth="1"/>
    <col min="4" max="4" width="19.7109375" customWidth="1"/>
  </cols>
  <sheetData>
    <row r="1" spans="1:4" x14ac:dyDescent="0.25">
      <c r="A1" s="18" t="str">
        <f>Summary!A1</f>
        <v xml:space="preserve">KPCO_R_KPSC_PHDR_1_Attachment1 </v>
      </c>
      <c r="B1" s="14"/>
      <c r="C1" s="14"/>
      <c r="D1" s="14"/>
    </row>
    <row r="2" spans="1:4" x14ac:dyDescent="0.25">
      <c r="A2" s="49" t="s">
        <v>141</v>
      </c>
      <c r="B2" s="14"/>
      <c r="C2" s="14"/>
      <c r="D2" s="14"/>
    </row>
    <row r="3" spans="1:4" x14ac:dyDescent="0.25">
      <c r="A3" s="14"/>
      <c r="B3" s="14"/>
      <c r="C3" s="14"/>
      <c r="D3" s="14"/>
    </row>
    <row r="4" spans="1:4" x14ac:dyDescent="0.25">
      <c r="A4" s="14"/>
      <c r="B4" s="91" t="s">
        <v>0</v>
      </c>
      <c r="C4" s="91"/>
      <c r="D4" s="91"/>
    </row>
    <row r="5" spans="1:4" ht="30" x14ac:dyDescent="0.25">
      <c r="A5" s="18" t="s">
        <v>48</v>
      </c>
      <c r="B5" s="19" t="s">
        <v>2</v>
      </c>
      <c r="C5" s="20"/>
      <c r="D5" s="19" t="s">
        <v>3</v>
      </c>
    </row>
    <row r="6" spans="1:4" x14ac:dyDescent="0.25">
      <c r="A6" s="17" t="s">
        <v>143</v>
      </c>
      <c r="B6" s="77">
        <v>1049170.2300000153</v>
      </c>
      <c r="C6" s="77"/>
      <c r="D6" s="77">
        <v>2852744.98</v>
      </c>
    </row>
    <row r="7" spans="1:4" x14ac:dyDescent="0.25">
      <c r="A7" s="14" t="s">
        <v>142</v>
      </c>
      <c r="B7" s="4">
        <v>-1012476</v>
      </c>
      <c r="C7" s="2"/>
      <c r="D7" s="4">
        <v>-1012476</v>
      </c>
    </row>
    <row r="8" spans="1:4" x14ac:dyDescent="0.25">
      <c r="A8" s="14" t="s">
        <v>144</v>
      </c>
      <c r="B8" s="76">
        <f>B6+B7</f>
        <v>36694.230000015348</v>
      </c>
      <c r="C8" s="2"/>
      <c r="D8" s="76">
        <f>D6+D7</f>
        <v>1840268.98</v>
      </c>
    </row>
  </sheetData>
  <mergeCells count="1">
    <mergeCell ref="B4:D4"/>
  </mergeCells>
  <pageMargins left="0.7" right="0.7" top="0.75" bottom="0.75" header="0.3" footer="0.3"/>
  <pageSetup scale="7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770A-ADAD-4469-9FA4-0C08A104B517}">
  <sheetPr>
    <pageSetUpPr fitToPage="1"/>
  </sheetPr>
  <dimension ref="A1:E47"/>
  <sheetViews>
    <sheetView workbookViewId="0">
      <pane ySplit="4" topLeftCell="A5" activePane="bottomLeft" state="frozen"/>
      <selection pane="bottomLeft" activeCell="B19" sqref="B19"/>
    </sheetView>
  </sheetViews>
  <sheetFormatPr defaultRowHeight="15" x14ac:dyDescent="0.25"/>
  <cols>
    <col min="1" max="1" width="13.28515625" bestFit="1" customWidth="1"/>
    <col min="2" max="2" width="54.85546875" customWidth="1"/>
    <col min="3" max="3" width="19.7109375" customWidth="1"/>
    <col min="4" max="4" width="3.5703125" customWidth="1"/>
    <col min="5" max="5" width="19.7109375" style="16" customWidth="1"/>
  </cols>
  <sheetData>
    <row r="1" spans="1:5" x14ac:dyDescent="0.25">
      <c r="A1" s="18" t="str">
        <f>Summary!A1</f>
        <v xml:space="preserve">KPCO_R_KPSC_PHDR_1_Attachment1 </v>
      </c>
    </row>
    <row r="2" spans="1:5" x14ac:dyDescent="0.25">
      <c r="A2" s="49" t="s">
        <v>72</v>
      </c>
    </row>
    <row r="3" spans="1:5" x14ac:dyDescent="0.25">
      <c r="C3" s="91" t="s">
        <v>0</v>
      </c>
      <c r="D3" s="91"/>
      <c r="E3" s="91"/>
    </row>
    <row r="4" spans="1:5" ht="30" x14ac:dyDescent="0.25">
      <c r="A4" s="18" t="s">
        <v>47</v>
      </c>
      <c r="B4" s="18" t="s">
        <v>48</v>
      </c>
      <c r="C4" s="19" t="s">
        <v>2</v>
      </c>
      <c r="D4" s="20"/>
      <c r="E4" s="19" t="s">
        <v>3</v>
      </c>
    </row>
    <row r="5" spans="1:5" x14ac:dyDescent="0.25">
      <c r="A5" s="8">
        <v>4170004</v>
      </c>
      <c r="B5" t="s">
        <v>17</v>
      </c>
      <c r="C5" s="11">
        <v>-323393.53000000003</v>
      </c>
      <c r="E5" s="16">
        <v>-320931.54000000004</v>
      </c>
    </row>
    <row r="6" spans="1:5" x14ac:dyDescent="0.25">
      <c r="A6" s="8">
        <v>4171009</v>
      </c>
      <c r="B6" t="s">
        <v>18</v>
      </c>
      <c r="C6" s="11">
        <v>19.25</v>
      </c>
      <c r="E6" s="16">
        <v>19.25</v>
      </c>
    </row>
    <row r="7" spans="1:5" x14ac:dyDescent="0.25">
      <c r="A7" s="8">
        <v>4180001</v>
      </c>
      <c r="B7" t="s">
        <v>19</v>
      </c>
      <c r="C7" s="11">
        <v>-13150</v>
      </c>
      <c r="E7" s="16">
        <v>-15206.45</v>
      </c>
    </row>
    <row r="8" spans="1:5" x14ac:dyDescent="0.25">
      <c r="A8" s="8">
        <v>4180005</v>
      </c>
      <c r="B8" t="s">
        <v>20</v>
      </c>
      <c r="C8" s="11">
        <v>6669.78</v>
      </c>
      <c r="E8" s="16">
        <v>6669.7799999999988</v>
      </c>
    </row>
    <row r="9" spans="1:5" s="14" customFormat="1" x14ac:dyDescent="0.25">
      <c r="A9" s="21">
        <v>4191000</v>
      </c>
      <c r="B9" s="14" t="s">
        <v>45</v>
      </c>
      <c r="C9" s="16">
        <v>-1265587.7700000003</v>
      </c>
      <c r="E9" s="16">
        <v>-1549010.26</v>
      </c>
    </row>
    <row r="10" spans="1:5" x14ac:dyDescent="0.25">
      <c r="A10" s="8">
        <v>4190002</v>
      </c>
      <c r="B10" t="s">
        <v>21</v>
      </c>
      <c r="C10" s="11">
        <v>-19347.259999999998</v>
      </c>
      <c r="E10" s="16">
        <v>-9876.01</v>
      </c>
    </row>
    <row r="11" spans="1:5" s="14" customFormat="1" x14ac:dyDescent="0.25">
      <c r="A11" s="21">
        <v>4190005</v>
      </c>
      <c r="B11" s="14" t="s">
        <v>49</v>
      </c>
      <c r="C11" s="16">
        <v>-102339.91</v>
      </c>
      <c r="E11" s="26">
        <v>-276.97000000000003</v>
      </c>
    </row>
    <row r="12" spans="1:5" x14ac:dyDescent="0.25">
      <c r="A12" s="8">
        <v>4210002</v>
      </c>
      <c r="B12" t="s">
        <v>22</v>
      </c>
      <c r="C12" s="11">
        <v>-2006.79</v>
      </c>
      <c r="E12" s="16">
        <v>-1975.22</v>
      </c>
    </row>
    <row r="13" spans="1:5" x14ac:dyDescent="0.25">
      <c r="A13" s="8">
        <v>4210007</v>
      </c>
      <c r="B13" t="s">
        <v>23</v>
      </c>
      <c r="C13" s="11">
        <v>-23254.45</v>
      </c>
      <c r="E13" s="16">
        <v>-20687.93</v>
      </c>
    </row>
    <row r="14" spans="1:5" x14ac:dyDescent="0.25">
      <c r="A14" s="8">
        <v>4210009</v>
      </c>
      <c r="B14" t="s">
        <v>24</v>
      </c>
      <c r="C14" s="11">
        <v>1071.29</v>
      </c>
      <c r="E14" s="16">
        <v>680.92999999999984</v>
      </c>
    </row>
    <row r="15" spans="1:5" x14ac:dyDescent="0.25">
      <c r="A15" s="8">
        <v>4210031</v>
      </c>
      <c r="B15" t="s">
        <v>25</v>
      </c>
      <c r="C15" s="11">
        <v>-11010.57</v>
      </c>
      <c r="E15" s="16">
        <v>-9228.17</v>
      </c>
    </row>
    <row r="16" spans="1:5" x14ac:dyDescent="0.25">
      <c r="A16" s="8">
        <v>4211000</v>
      </c>
      <c r="B16" t="s">
        <v>26</v>
      </c>
      <c r="C16" s="11">
        <v>-10424.530000000001</v>
      </c>
      <c r="E16" s="16">
        <v>-424063.41000000003</v>
      </c>
    </row>
    <row r="17" spans="1:5" x14ac:dyDescent="0.25">
      <c r="A17" s="8">
        <v>4212000</v>
      </c>
      <c r="B17" t="s">
        <v>27</v>
      </c>
      <c r="C17" s="11">
        <v>35070.03</v>
      </c>
      <c r="E17" s="16">
        <v>35052.94</v>
      </c>
    </row>
    <row r="18" spans="1:5" x14ac:dyDescent="0.25">
      <c r="A18" s="8">
        <v>4261000</v>
      </c>
      <c r="B18" t="s">
        <v>28</v>
      </c>
      <c r="C18" s="11">
        <v>932411.42</v>
      </c>
      <c r="E18" s="16">
        <v>955166.78000000014</v>
      </c>
    </row>
    <row r="19" spans="1:5" x14ac:dyDescent="0.25">
      <c r="A19" s="8">
        <v>4263001</v>
      </c>
      <c r="B19" t="s">
        <v>29</v>
      </c>
      <c r="C19" s="11">
        <v>298.13</v>
      </c>
      <c r="E19" s="16">
        <v>689.87</v>
      </c>
    </row>
    <row r="20" spans="1:5" s="14" customFormat="1" x14ac:dyDescent="0.25">
      <c r="A20" s="8">
        <v>4263003</v>
      </c>
      <c r="B20" s="14" t="s">
        <v>44</v>
      </c>
      <c r="C20" s="16">
        <v>0</v>
      </c>
      <c r="E20" s="16">
        <v>-139938.79999999999</v>
      </c>
    </row>
    <row r="21" spans="1:5" x14ac:dyDescent="0.25">
      <c r="A21" s="8">
        <v>4264000</v>
      </c>
      <c r="B21" t="s">
        <v>30</v>
      </c>
      <c r="C21" s="11">
        <v>240006.53</v>
      </c>
      <c r="E21" s="16">
        <v>267950.58</v>
      </c>
    </row>
    <row r="22" spans="1:5" x14ac:dyDescent="0.25">
      <c r="A22" s="8">
        <v>4264001</v>
      </c>
      <c r="B22" t="s">
        <v>31</v>
      </c>
      <c r="C22" s="11">
        <v>38870.26</v>
      </c>
      <c r="E22" s="16">
        <v>44378.680000000008</v>
      </c>
    </row>
    <row r="23" spans="1:5" x14ac:dyDescent="0.25">
      <c r="A23" s="8">
        <v>4265001</v>
      </c>
      <c r="B23" t="s">
        <v>32</v>
      </c>
      <c r="C23" s="11">
        <v>60</v>
      </c>
      <c r="E23" s="16">
        <v>60</v>
      </c>
    </row>
    <row r="24" spans="1:5" x14ac:dyDescent="0.25">
      <c r="A24" s="8">
        <v>4265002</v>
      </c>
      <c r="B24" t="s">
        <v>33</v>
      </c>
      <c r="C24" s="11">
        <v>149037.21</v>
      </c>
      <c r="E24" s="16">
        <v>142648.91</v>
      </c>
    </row>
    <row r="25" spans="1:5" s="14" customFormat="1" x14ac:dyDescent="0.25">
      <c r="A25" s="8">
        <v>4265004</v>
      </c>
      <c r="B25" t="s">
        <v>34</v>
      </c>
      <c r="C25" s="11">
        <v>104950.44</v>
      </c>
      <c r="E25" s="16">
        <v>110599.11</v>
      </c>
    </row>
    <row r="26" spans="1:5" s="14" customFormat="1" x14ac:dyDescent="0.25">
      <c r="A26" s="8">
        <v>4265007</v>
      </c>
      <c r="B26" t="s">
        <v>35</v>
      </c>
      <c r="C26" s="11">
        <v>6938.2</v>
      </c>
      <c r="E26" s="16">
        <v>10003.299999999999</v>
      </c>
    </row>
    <row r="27" spans="1:5" s="9" customFormat="1" x14ac:dyDescent="0.25">
      <c r="A27" s="21">
        <v>4265009</v>
      </c>
      <c r="B27" s="9" t="s">
        <v>42</v>
      </c>
      <c r="C27" s="11">
        <v>291615.01</v>
      </c>
      <c r="E27" s="16">
        <v>758985.99</v>
      </c>
    </row>
    <row r="28" spans="1:5" s="9" customFormat="1" x14ac:dyDescent="0.25">
      <c r="A28" s="21">
        <v>4265010</v>
      </c>
      <c r="B28" s="9" t="s">
        <v>43</v>
      </c>
      <c r="C28" s="11">
        <v>781045.4500000003</v>
      </c>
      <c r="E28" s="16">
        <v>1510325.08</v>
      </c>
    </row>
    <row r="29" spans="1:5" x14ac:dyDescent="0.25">
      <c r="A29" s="8">
        <v>4265033</v>
      </c>
      <c r="B29" t="s">
        <v>36</v>
      </c>
      <c r="C29" s="11">
        <v>217126.1</v>
      </c>
      <c r="E29" s="16">
        <v>195552.56</v>
      </c>
    </row>
    <row r="30" spans="1:5" x14ac:dyDescent="0.25">
      <c r="A30" s="8">
        <v>408200520</v>
      </c>
      <c r="B30" t="s">
        <v>37</v>
      </c>
      <c r="C30" s="11">
        <v>4228</v>
      </c>
      <c r="E30" s="16">
        <v>51538.98</v>
      </c>
    </row>
    <row r="31" spans="1:5" x14ac:dyDescent="0.25">
      <c r="A31" s="8">
        <v>408200521</v>
      </c>
      <c r="B31" t="s">
        <v>37</v>
      </c>
      <c r="C31" s="11">
        <v>33053.519999999997</v>
      </c>
      <c r="E31" s="16">
        <v>64943</v>
      </c>
    </row>
    <row r="32" spans="1:5" x14ac:dyDescent="0.25">
      <c r="A32" s="8">
        <v>408200522</v>
      </c>
      <c r="B32" t="s">
        <v>37</v>
      </c>
      <c r="C32" s="11">
        <v>14751</v>
      </c>
      <c r="E32" s="16">
        <v>0</v>
      </c>
    </row>
    <row r="33" spans="1:5" x14ac:dyDescent="0.25">
      <c r="A33" s="8">
        <v>4092001</v>
      </c>
      <c r="B33" t="s">
        <v>38</v>
      </c>
      <c r="C33" s="11">
        <f>-667073.01-((C27+C28)*0.21)</f>
        <v>-892331.70660000015</v>
      </c>
      <c r="E33" s="16">
        <f>-568563.78-((E27+E28)*0.21)</f>
        <v>-1045119.1047</v>
      </c>
    </row>
    <row r="34" spans="1:5" x14ac:dyDescent="0.25">
      <c r="A34" s="8">
        <v>409200220</v>
      </c>
      <c r="B34" t="s">
        <v>39</v>
      </c>
      <c r="C34" s="11">
        <v>-243864.15</v>
      </c>
      <c r="E34" s="16">
        <v>-227770.65</v>
      </c>
    </row>
    <row r="35" spans="1:5" x14ac:dyDescent="0.25">
      <c r="A35" s="8">
        <v>409200222</v>
      </c>
      <c r="B35" t="s">
        <v>39</v>
      </c>
      <c r="C35" s="11">
        <v>-7792.02</v>
      </c>
      <c r="E35" s="16">
        <v>3413.03</v>
      </c>
    </row>
    <row r="36" spans="1:5" x14ac:dyDescent="0.25">
      <c r="A36" s="8">
        <v>4102001</v>
      </c>
      <c r="B36" t="s">
        <v>40</v>
      </c>
      <c r="C36" s="11">
        <v>729168.87</v>
      </c>
      <c r="E36" s="16">
        <v>683528.21</v>
      </c>
    </row>
    <row r="37" spans="1:5" x14ac:dyDescent="0.25">
      <c r="A37" s="8">
        <v>4112001</v>
      </c>
      <c r="B37" t="s">
        <v>41</v>
      </c>
      <c r="C37" s="11">
        <v>-1229644.55</v>
      </c>
      <c r="E37" s="16">
        <v>-1216572.78</v>
      </c>
    </row>
    <row r="38" spans="1:5" x14ac:dyDescent="0.25">
      <c r="A38" s="22" t="s">
        <v>46</v>
      </c>
      <c r="B38" s="18"/>
      <c r="C38" s="23">
        <f>SUM(C5:C37)</f>
        <v>-557756.74660000019</v>
      </c>
      <c r="D38" s="18"/>
      <c r="E38" s="23">
        <f>SUM(E5:E37)</f>
        <v>-138450.31469999976</v>
      </c>
    </row>
    <row r="39" spans="1:5" x14ac:dyDescent="0.25">
      <c r="A39" s="1"/>
      <c r="E39" s="14"/>
    </row>
    <row r="40" spans="1:5" s="14" customFormat="1" x14ac:dyDescent="0.25">
      <c r="A40" s="8">
        <f>A9</f>
        <v>4191000</v>
      </c>
      <c r="B40" s="8" t="str">
        <f t="shared" ref="B40:C40" si="0">B9</f>
        <v>Allw Oth Fnds Usd Drng Cnstr</v>
      </c>
      <c r="C40" s="13">
        <f t="shared" si="0"/>
        <v>-1265587.7700000003</v>
      </c>
      <c r="E40" s="13">
        <f t="shared" ref="E40" si="1">E9</f>
        <v>-1549010.26</v>
      </c>
    </row>
    <row r="41" spans="1:5" s="14" customFormat="1" x14ac:dyDescent="0.25">
      <c r="A41" s="8">
        <f>A11</f>
        <v>4190005</v>
      </c>
      <c r="B41" s="8" t="str">
        <f t="shared" ref="B41:E41" si="2">B11</f>
        <v>Interest Income - Assoc CBP</v>
      </c>
      <c r="C41" s="25">
        <f t="shared" si="2"/>
        <v>-102339.91</v>
      </c>
      <c r="E41" s="25">
        <f t="shared" si="2"/>
        <v>-276.97000000000003</v>
      </c>
    </row>
    <row r="42" spans="1:5" x14ac:dyDescent="0.25">
      <c r="A42" s="24">
        <f t="shared" ref="A42:B42" si="3">A27</f>
        <v>4265009</v>
      </c>
      <c r="B42" s="12" t="str">
        <f t="shared" si="3"/>
        <v>Factored Cust A/R Exp - Affil</v>
      </c>
      <c r="C42" s="10">
        <f>C27</f>
        <v>291615.01</v>
      </c>
      <c r="E42" s="15">
        <f>E27</f>
        <v>758985.99</v>
      </c>
    </row>
    <row r="43" spans="1:5" x14ac:dyDescent="0.25">
      <c r="A43" s="24">
        <f t="shared" ref="A43:B43" si="4">A28</f>
        <v>4265010</v>
      </c>
      <c r="B43" s="12" t="str">
        <f t="shared" si="4"/>
        <v>Fact Cust A/R-Bad Debts-Affil</v>
      </c>
      <c r="C43" s="10">
        <f>C28</f>
        <v>781045.4500000003</v>
      </c>
      <c r="E43" s="15">
        <f>E28</f>
        <v>1510325.08</v>
      </c>
    </row>
    <row r="44" spans="1:5" x14ac:dyDescent="0.25">
      <c r="A44" t="s">
        <v>50</v>
      </c>
      <c r="C44" s="11">
        <f>-(C43+C42+C41+C40)*0.21</f>
        <v>62006.116199999968</v>
      </c>
      <c r="E44" s="16">
        <f>-(E43+E42+E41+E40)*0.21</f>
        <v>-151205.00640000001</v>
      </c>
    </row>
    <row r="45" spans="1:5" x14ac:dyDescent="0.25">
      <c r="A45" s="18" t="s">
        <v>135</v>
      </c>
      <c r="B45" s="18"/>
      <c r="C45" s="23">
        <f>SUM(C40:C44)</f>
        <v>-233261.1037999999</v>
      </c>
      <c r="D45" s="18"/>
      <c r="E45" s="23">
        <f>SUM(E40:E44)</f>
        <v>568818.83360000001</v>
      </c>
    </row>
    <row r="46" spans="1:5" x14ac:dyDescent="0.25">
      <c r="E46" s="14"/>
    </row>
    <row r="47" spans="1:5" x14ac:dyDescent="0.25">
      <c r="A47" s="18" t="s">
        <v>71</v>
      </c>
      <c r="B47" s="18"/>
      <c r="C47" s="48">
        <f>C38-C45</f>
        <v>-324495.64280000026</v>
      </c>
      <c r="D47" s="18"/>
      <c r="E47" s="48">
        <f>E38-E45</f>
        <v>-707269.14829999977</v>
      </c>
    </row>
  </sheetData>
  <mergeCells count="1">
    <mergeCell ref="C3:E3"/>
  </mergeCells>
  <pageMargins left="0.7" right="0.7" top="0.75" bottom="0.75" header="0.3" footer="0.3"/>
  <pageSetup scale="82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4136-45E0-493C-BAE3-CBC76E2DEAAA}">
  <sheetPr>
    <pageSetUpPr fitToPage="1"/>
  </sheetPr>
  <dimension ref="A1:L35"/>
  <sheetViews>
    <sheetView workbookViewId="0"/>
  </sheetViews>
  <sheetFormatPr defaultRowHeight="15" x14ac:dyDescent="0.25"/>
  <cols>
    <col min="1" max="1" width="8.28515625" bestFit="1" customWidth="1"/>
    <col min="2" max="2" width="28.7109375" bestFit="1" customWidth="1"/>
    <col min="3" max="3" width="1.85546875" style="14" customWidth="1"/>
    <col min="4" max="6" width="14.42578125" customWidth="1"/>
    <col min="7" max="7" width="1.85546875" customWidth="1"/>
    <col min="8" max="10" width="14.42578125" customWidth="1"/>
    <col min="11" max="11" width="2" customWidth="1"/>
    <col min="12" max="12" width="13" customWidth="1"/>
  </cols>
  <sheetData>
    <row r="1" spans="1:12" s="14" customFormat="1" x14ac:dyDescent="0.25">
      <c r="A1" s="18" t="str">
        <f>Summary!A1</f>
        <v xml:space="preserve">KPCO_R_KPSC_PHDR_1_Attachment1 </v>
      </c>
    </row>
    <row r="2" spans="1:12" ht="15.75" thickBot="1" x14ac:dyDescent="0.3">
      <c r="A2" s="49" t="s">
        <v>73</v>
      </c>
      <c r="D2" s="50" t="s">
        <v>79</v>
      </c>
      <c r="E2" s="50" t="s">
        <v>80</v>
      </c>
      <c r="F2" s="50" t="s">
        <v>89</v>
      </c>
      <c r="H2" s="50" t="s">
        <v>90</v>
      </c>
      <c r="I2" s="50" t="s">
        <v>92</v>
      </c>
      <c r="J2" s="50" t="s">
        <v>91</v>
      </c>
    </row>
    <row r="3" spans="1:12" ht="15.75" thickBot="1" x14ac:dyDescent="0.3">
      <c r="D3" s="92" t="s">
        <v>2</v>
      </c>
      <c r="E3" s="93"/>
      <c r="F3" s="94"/>
      <c r="G3" s="14"/>
      <c r="H3" s="92" t="s">
        <v>3</v>
      </c>
      <c r="I3" s="93"/>
      <c r="J3" s="94"/>
      <c r="L3" s="50" t="str">
        <f>L23</f>
        <v>G = F/A</v>
      </c>
    </row>
    <row r="4" spans="1:12" ht="45.75" thickBot="1" x14ac:dyDescent="0.3">
      <c r="A4" s="28" t="s">
        <v>52</v>
      </c>
      <c r="B4" s="28" t="s">
        <v>53</v>
      </c>
      <c r="C4" s="28"/>
      <c r="D4" s="28" t="s">
        <v>67</v>
      </c>
      <c r="E4" s="28" t="s">
        <v>68</v>
      </c>
      <c r="F4" s="28" t="s">
        <v>69</v>
      </c>
      <c r="G4" s="28"/>
      <c r="H4" s="28" t="s">
        <v>67</v>
      </c>
      <c r="I4" s="28" t="s">
        <v>68</v>
      </c>
      <c r="J4" s="28" t="s">
        <v>69</v>
      </c>
      <c r="L4" s="45" t="s">
        <v>70</v>
      </c>
    </row>
    <row r="5" spans="1:12" x14ac:dyDescent="0.25">
      <c r="A5" s="29">
        <v>9090000</v>
      </c>
      <c r="B5" s="30" t="s">
        <v>54</v>
      </c>
      <c r="C5" s="30"/>
      <c r="D5" s="31">
        <v>115596</v>
      </c>
      <c r="E5" s="32">
        <f>D5-F5</f>
        <v>65533.287450813696</v>
      </c>
      <c r="F5" s="31">
        <f t="shared" ref="F5:F14" si="0">D5*L5</f>
        <v>50062.712549186304</v>
      </c>
      <c r="G5" s="30"/>
      <c r="H5" s="31">
        <v>108066.3</v>
      </c>
      <c r="I5" s="32">
        <f>H5-J5</f>
        <v>61264.575778105369</v>
      </c>
      <c r="J5" s="31">
        <f>H5*L5</f>
        <v>46801.724221894634</v>
      </c>
      <c r="L5" s="44">
        <f t="shared" ref="L5:L14" si="1">L25</f>
        <v>0.43308343324324633</v>
      </c>
    </row>
    <row r="6" spans="1:12" x14ac:dyDescent="0.25">
      <c r="A6" s="29">
        <v>9130000</v>
      </c>
      <c r="B6" s="30" t="s">
        <v>55</v>
      </c>
      <c r="C6" s="30"/>
      <c r="D6" s="31">
        <v>0</v>
      </c>
      <c r="E6" s="32">
        <f t="shared" ref="E6:E14" si="2">D6-F6</f>
        <v>0</v>
      </c>
      <c r="F6" s="31">
        <f t="shared" si="0"/>
        <v>0</v>
      </c>
      <c r="G6" s="30"/>
      <c r="H6" s="31">
        <v>2399.9899999999998</v>
      </c>
      <c r="I6" s="32">
        <f t="shared" ref="I6:I14" si="3">H6-J6</f>
        <v>0</v>
      </c>
      <c r="J6" s="31">
        <f t="shared" ref="J6:J14" si="4">H6*L6</f>
        <v>2399.9899999999998</v>
      </c>
      <c r="L6" s="44">
        <f t="shared" si="1"/>
        <v>1</v>
      </c>
    </row>
    <row r="7" spans="1:12" x14ac:dyDescent="0.25">
      <c r="A7" s="29">
        <v>9130001</v>
      </c>
      <c r="B7" s="30" t="s">
        <v>56</v>
      </c>
      <c r="C7" s="30"/>
      <c r="D7" s="31">
        <v>0</v>
      </c>
      <c r="E7" s="32">
        <f t="shared" si="2"/>
        <v>0</v>
      </c>
      <c r="F7" s="31">
        <f t="shared" si="0"/>
        <v>0</v>
      </c>
      <c r="G7" s="30"/>
      <c r="H7" s="31">
        <v>0</v>
      </c>
      <c r="I7" s="32">
        <f t="shared" si="3"/>
        <v>0</v>
      </c>
      <c r="J7" s="31">
        <f t="shared" si="4"/>
        <v>0</v>
      </c>
      <c r="L7" s="44">
        <f t="shared" si="1"/>
        <v>0.94285451547854415</v>
      </c>
    </row>
    <row r="8" spans="1:12" x14ac:dyDescent="0.25">
      <c r="A8" s="29">
        <v>9301000</v>
      </c>
      <c r="B8" s="30" t="s">
        <v>57</v>
      </c>
      <c r="C8" s="30"/>
      <c r="D8" s="31">
        <v>58331.130000000005</v>
      </c>
      <c r="E8" s="32">
        <f t="shared" si="2"/>
        <v>0</v>
      </c>
      <c r="F8" s="31">
        <f t="shared" si="0"/>
        <v>58331.130000000005</v>
      </c>
      <c r="G8" s="30"/>
      <c r="H8" s="31">
        <v>59378.68</v>
      </c>
      <c r="I8" s="32">
        <f t="shared" si="3"/>
        <v>0</v>
      </c>
      <c r="J8" s="31">
        <f t="shared" si="4"/>
        <v>59378.68</v>
      </c>
      <c r="L8" s="44">
        <f t="shared" si="1"/>
        <v>1</v>
      </c>
    </row>
    <row r="9" spans="1:12" x14ac:dyDescent="0.25">
      <c r="A9" s="29">
        <v>9301001</v>
      </c>
      <c r="B9" s="30" t="s">
        <v>58</v>
      </c>
      <c r="C9" s="30"/>
      <c r="D9" s="31">
        <v>5658.82</v>
      </c>
      <c r="E9" s="32">
        <f t="shared" si="2"/>
        <v>0</v>
      </c>
      <c r="F9" s="31">
        <f t="shared" si="0"/>
        <v>5658.82</v>
      </c>
      <c r="G9" s="30"/>
      <c r="H9" s="31">
        <v>4155.8999999999996</v>
      </c>
      <c r="I9" s="32">
        <f t="shared" si="3"/>
        <v>0</v>
      </c>
      <c r="J9" s="31">
        <f t="shared" si="4"/>
        <v>4155.8999999999996</v>
      </c>
      <c r="L9" s="44">
        <f t="shared" si="1"/>
        <v>1</v>
      </c>
    </row>
    <row r="10" spans="1:12" x14ac:dyDescent="0.25">
      <c r="A10" s="29">
        <v>9301002</v>
      </c>
      <c r="B10" s="30" t="s">
        <v>59</v>
      </c>
      <c r="C10" s="30"/>
      <c r="D10" s="31">
        <v>14000</v>
      </c>
      <c r="E10" s="32">
        <f t="shared" si="2"/>
        <v>0</v>
      </c>
      <c r="F10" s="31">
        <f t="shared" si="0"/>
        <v>14000</v>
      </c>
      <c r="G10" s="30"/>
      <c r="H10" s="31">
        <v>14000</v>
      </c>
      <c r="I10" s="32">
        <f t="shared" si="3"/>
        <v>0</v>
      </c>
      <c r="J10" s="31">
        <f t="shared" si="4"/>
        <v>14000</v>
      </c>
      <c r="L10" s="44">
        <f t="shared" si="1"/>
        <v>1</v>
      </c>
    </row>
    <row r="11" spans="1:12" x14ac:dyDescent="0.25">
      <c r="A11" s="29">
        <v>9301003</v>
      </c>
      <c r="B11" s="30" t="s">
        <v>60</v>
      </c>
      <c r="C11" s="30"/>
      <c r="D11" s="31">
        <v>12064.97</v>
      </c>
      <c r="E11" s="32">
        <f t="shared" si="2"/>
        <v>0</v>
      </c>
      <c r="F11" s="31">
        <f t="shared" si="0"/>
        <v>12064.97</v>
      </c>
      <c r="G11" s="30"/>
      <c r="H11" s="31">
        <v>12064.97</v>
      </c>
      <c r="I11" s="32">
        <f t="shared" si="3"/>
        <v>0</v>
      </c>
      <c r="J11" s="31">
        <f t="shared" si="4"/>
        <v>12064.97</v>
      </c>
      <c r="L11" s="44">
        <f t="shared" si="1"/>
        <v>1</v>
      </c>
    </row>
    <row r="12" spans="1:12" x14ac:dyDescent="0.25">
      <c r="A12" s="29">
        <v>9301010</v>
      </c>
      <c r="B12" s="30" t="s">
        <v>61</v>
      </c>
      <c r="C12" s="30"/>
      <c r="D12" s="31">
        <v>449.72</v>
      </c>
      <c r="E12" s="32">
        <f t="shared" si="2"/>
        <v>0</v>
      </c>
      <c r="F12" s="31">
        <f t="shared" si="0"/>
        <v>449.72</v>
      </c>
      <c r="G12" s="30"/>
      <c r="H12" s="31">
        <v>218.17</v>
      </c>
      <c r="I12" s="32">
        <f t="shared" si="3"/>
        <v>0</v>
      </c>
      <c r="J12" s="31">
        <f t="shared" si="4"/>
        <v>218.17</v>
      </c>
      <c r="L12" s="44">
        <f t="shared" si="1"/>
        <v>1</v>
      </c>
    </row>
    <row r="13" spans="1:12" x14ac:dyDescent="0.25">
      <c r="A13" s="29">
        <v>9301014</v>
      </c>
      <c r="B13" s="30" t="s">
        <v>62</v>
      </c>
      <c r="C13" s="30"/>
      <c r="D13" s="31">
        <v>254.4</v>
      </c>
      <c r="E13" s="32">
        <f t="shared" si="2"/>
        <v>0</v>
      </c>
      <c r="F13" s="31">
        <f t="shared" si="0"/>
        <v>254.4</v>
      </c>
      <c r="G13" s="30"/>
      <c r="H13" s="31">
        <v>293.23999999999995</v>
      </c>
      <c r="I13" s="32">
        <f t="shared" si="3"/>
        <v>0</v>
      </c>
      <c r="J13" s="31">
        <f t="shared" si="4"/>
        <v>293.23999999999995</v>
      </c>
      <c r="L13" s="44">
        <f t="shared" si="1"/>
        <v>1</v>
      </c>
    </row>
    <row r="14" spans="1:12" ht="15.75" thickBot="1" x14ac:dyDescent="0.3">
      <c r="A14" s="33">
        <v>9301015</v>
      </c>
      <c r="B14" s="34" t="s">
        <v>63</v>
      </c>
      <c r="C14" s="34"/>
      <c r="D14" s="35">
        <v>7758.2599999999984</v>
      </c>
      <c r="E14" s="32">
        <f t="shared" si="2"/>
        <v>0</v>
      </c>
      <c r="F14" s="31">
        <f t="shared" si="0"/>
        <v>7758.2599999999984</v>
      </c>
      <c r="G14" s="34"/>
      <c r="H14" s="31">
        <v>5448.0499999999993</v>
      </c>
      <c r="I14" s="32">
        <f t="shared" si="3"/>
        <v>0</v>
      </c>
      <c r="J14" s="31">
        <f t="shared" si="4"/>
        <v>5448.0499999999993</v>
      </c>
      <c r="L14" s="44">
        <f t="shared" si="1"/>
        <v>1</v>
      </c>
    </row>
    <row r="15" spans="1:12" ht="15.75" thickBot="1" x14ac:dyDescent="0.3">
      <c r="A15" s="27"/>
      <c r="B15" s="37" t="s">
        <v>64</v>
      </c>
      <c r="C15" s="43"/>
      <c r="D15" s="38">
        <f>SUM(D5:D14)</f>
        <v>214113.30000000002</v>
      </c>
      <c r="E15" s="42">
        <f t="shared" ref="E15:F15" si="5">SUM(E5:E14)</f>
        <v>65533.287450813696</v>
      </c>
      <c r="F15" s="47">
        <f t="shared" si="5"/>
        <v>148580.01254918633</v>
      </c>
      <c r="G15" s="43"/>
      <c r="H15" s="42">
        <f>SUM(H5:H14)</f>
        <v>206025.3</v>
      </c>
      <c r="I15" s="42">
        <f t="shared" ref="I15:J15" si="6">SUM(I5:I14)</f>
        <v>61264.575778105369</v>
      </c>
      <c r="J15" s="47">
        <f t="shared" si="6"/>
        <v>144760.7242218946</v>
      </c>
      <c r="L15" s="46"/>
    </row>
    <row r="21" spans="1:12" x14ac:dyDescent="0.25">
      <c r="A21" s="18" t="s">
        <v>66</v>
      </c>
    </row>
    <row r="22" spans="1:12" x14ac:dyDescent="0.25">
      <c r="A22" s="18" t="s">
        <v>65</v>
      </c>
    </row>
    <row r="23" spans="1:12" ht="15.75" thickBot="1" x14ac:dyDescent="0.3">
      <c r="D23" s="50" t="s">
        <v>74</v>
      </c>
      <c r="E23" s="50" t="s">
        <v>75</v>
      </c>
      <c r="F23" s="50" t="s">
        <v>76</v>
      </c>
      <c r="G23" s="50"/>
      <c r="H23" s="50" t="s">
        <v>77</v>
      </c>
      <c r="I23" s="50" t="s">
        <v>86</v>
      </c>
      <c r="J23" s="50" t="s">
        <v>87</v>
      </c>
      <c r="L23" s="50" t="s">
        <v>88</v>
      </c>
    </row>
    <row r="24" spans="1:12" ht="60.75" thickBot="1" x14ac:dyDescent="0.3">
      <c r="A24" s="28" t="s">
        <v>52</v>
      </c>
      <c r="B24" s="28" t="s">
        <v>53</v>
      </c>
      <c r="C24" s="28"/>
      <c r="D24" s="28" t="s">
        <v>81</v>
      </c>
      <c r="E24" s="28" t="s">
        <v>83</v>
      </c>
      <c r="F24" s="28" t="s">
        <v>82</v>
      </c>
      <c r="H24" s="51" t="s">
        <v>93</v>
      </c>
      <c r="I24" s="51" t="s">
        <v>84</v>
      </c>
      <c r="J24" s="51" t="s">
        <v>85</v>
      </c>
      <c r="L24" s="40" t="s">
        <v>70</v>
      </c>
    </row>
    <row r="25" spans="1:12" x14ac:dyDescent="0.25">
      <c r="A25" s="29">
        <v>9090000</v>
      </c>
      <c r="B25" s="30" t="s">
        <v>54</v>
      </c>
      <c r="C25" s="30"/>
      <c r="D25" s="31">
        <v>109064.91999999998</v>
      </c>
      <c r="E25" s="32">
        <v>61830.71</v>
      </c>
      <c r="F25" s="31">
        <v>47234.209999999992</v>
      </c>
      <c r="H25" s="52">
        <v>0</v>
      </c>
      <c r="I25" s="52">
        <f>E25-H25</f>
        <v>61830.71</v>
      </c>
      <c r="J25" s="52">
        <f>F25+H25</f>
        <v>47234.209999999992</v>
      </c>
      <c r="L25" s="41">
        <f>J25/D25</f>
        <v>0.43308343324324633</v>
      </c>
    </row>
    <row r="26" spans="1:12" x14ac:dyDescent="0.25">
      <c r="A26" s="29">
        <v>9130000</v>
      </c>
      <c r="B26" s="30" t="s">
        <v>55</v>
      </c>
      <c r="C26" s="30"/>
      <c r="D26" s="31">
        <v>530</v>
      </c>
      <c r="E26" s="32">
        <v>0</v>
      </c>
      <c r="F26" s="31">
        <v>530</v>
      </c>
      <c r="H26" s="52">
        <v>0</v>
      </c>
      <c r="I26" s="52">
        <f t="shared" ref="I26:I34" si="7">E26-H26</f>
        <v>0</v>
      </c>
      <c r="J26" s="52">
        <f t="shared" ref="J26:J34" si="8">F26+H26</f>
        <v>530</v>
      </c>
      <c r="L26" s="41">
        <f t="shared" ref="L26:L34" si="9">J26/D26</f>
        <v>1</v>
      </c>
    </row>
    <row r="27" spans="1:12" x14ac:dyDescent="0.25">
      <c r="A27" s="29">
        <v>9130001</v>
      </c>
      <c r="B27" s="30" t="s">
        <v>56</v>
      </c>
      <c r="C27" s="30"/>
      <c r="D27" s="31">
        <v>1522.43</v>
      </c>
      <c r="E27" s="32">
        <v>87</v>
      </c>
      <c r="F27" s="31">
        <v>1435.43</v>
      </c>
      <c r="H27" s="52">
        <v>0</v>
      </c>
      <c r="I27" s="52">
        <f t="shared" si="7"/>
        <v>87</v>
      </c>
      <c r="J27" s="52">
        <f t="shared" si="8"/>
        <v>1435.43</v>
      </c>
      <c r="L27" s="41">
        <f t="shared" si="9"/>
        <v>0.94285451547854415</v>
      </c>
    </row>
    <row r="28" spans="1:12" x14ac:dyDescent="0.25">
      <c r="A28" s="29">
        <v>9301000</v>
      </c>
      <c r="B28" s="30" t="s">
        <v>57</v>
      </c>
      <c r="C28" s="30"/>
      <c r="D28" s="31">
        <v>59820.079999999994</v>
      </c>
      <c r="E28" s="32">
        <v>42688.11</v>
      </c>
      <c r="F28" s="31">
        <v>17131.969999999994</v>
      </c>
      <c r="H28" s="52">
        <f>E28</f>
        <v>42688.11</v>
      </c>
      <c r="I28" s="52">
        <f t="shared" si="7"/>
        <v>0</v>
      </c>
      <c r="J28" s="52">
        <f t="shared" si="8"/>
        <v>59820.079999999994</v>
      </c>
      <c r="L28" s="41">
        <f t="shared" si="9"/>
        <v>1</v>
      </c>
    </row>
    <row r="29" spans="1:12" x14ac:dyDescent="0.25">
      <c r="A29" s="29">
        <v>9301001</v>
      </c>
      <c r="B29" s="30" t="s">
        <v>58</v>
      </c>
      <c r="C29" s="30"/>
      <c r="D29" s="31">
        <v>2432.1499999999992</v>
      </c>
      <c r="E29" s="32">
        <v>0</v>
      </c>
      <c r="F29" s="31">
        <v>2432.1499999999992</v>
      </c>
      <c r="H29" s="52">
        <f t="shared" ref="H29:H34" si="10">E29</f>
        <v>0</v>
      </c>
      <c r="I29" s="52">
        <f t="shared" si="7"/>
        <v>0</v>
      </c>
      <c r="J29" s="52">
        <f t="shared" si="8"/>
        <v>2432.1499999999992</v>
      </c>
      <c r="L29" s="41">
        <f t="shared" si="9"/>
        <v>1</v>
      </c>
    </row>
    <row r="30" spans="1:12" x14ac:dyDescent="0.25">
      <c r="A30" s="29">
        <v>9301002</v>
      </c>
      <c r="B30" s="30" t="s">
        <v>59</v>
      </c>
      <c r="C30" s="30"/>
      <c r="D30" s="31">
        <v>31000</v>
      </c>
      <c r="E30" s="32">
        <v>0</v>
      </c>
      <c r="F30" s="31">
        <v>31000</v>
      </c>
      <c r="H30" s="52">
        <f t="shared" si="10"/>
        <v>0</v>
      </c>
      <c r="I30" s="52">
        <f t="shared" si="7"/>
        <v>0</v>
      </c>
      <c r="J30" s="52">
        <f t="shared" si="8"/>
        <v>31000</v>
      </c>
      <c r="L30" s="41">
        <f t="shared" si="9"/>
        <v>1</v>
      </c>
    </row>
    <row r="31" spans="1:12" x14ac:dyDescent="0.25">
      <c r="A31" s="29">
        <v>9301003</v>
      </c>
      <c r="B31" s="30" t="s">
        <v>60</v>
      </c>
      <c r="C31" s="30"/>
      <c r="D31" s="31">
        <v>9600</v>
      </c>
      <c r="E31" s="32">
        <v>0</v>
      </c>
      <c r="F31" s="31">
        <v>9600</v>
      </c>
      <c r="H31" s="52">
        <f t="shared" si="10"/>
        <v>0</v>
      </c>
      <c r="I31" s="52">
        <f t="shared" si="7"/>
        <v>0</v>
      </c>
      <c r="J31" s="52">
        <f t="shared" si="8"/>
        <v>9600</v>
      </c>
      <c r="L31" s="41">
        <f t="shared" si="9"/>
        <v>1</v>
      </c>
    </row>
    <row r="32" spans="1:12" x14ac:dyDescent="0.25">
      <c r="A32" s="29">
        <v>9301010</v>
      </c>
      <c r="B32" s="30" t="s">
        <v>61</v>
      </c>
      <c r="C32" s="30"/>
      <c r="D32" s="31">
        <v>620.38999999999987</v>
      </c>
      <c r="E32" s="32">
        <v>0</v>
      </c>
      <c r="F32" s="31">
        <v>620.38999999999987</v>
      </c>
      <c r="H32" s="52">
        <f t="shared" si="10"/>
        <v>0</v>
      </c>
      <c r="I32" s="52">
        <f t="shared" si="7"/>
        <v>0</v>
      </c>
      <c r="J32" s="52">
        <f t="shared" si="8"/>
        <v>620.38999999999987</v>
      </c>
      <c r="L32" s="41">
        <f t="shared" si="9"/>
        <v>1</v>
      </c>
    </row>
    <row r="33" spans="1:12" x14ac:dyDescent="0.25">
      <c r="A33" s="29">
        <v>9301014</v>
      </c>
      <c r="B33" s="30" t="s">
        <v>62</v>
      </c>
      <c r="C33" s="30"/>
      <c r="D33" s="31">
        <v>30.580000000000002</v>
      </c>
      <c r="E33" s="32">
        <v>0</v>
      </c>
      <c r="F33" s="31">
        <v>30.580000000000002</v>
      </c>
      <c r="H33" s="52">
        <f t="shared" si="10"/>
        <v>0</v>
      </c>
      <c r="I33" s="52">
        <f t="shared" si="7"/>
        <v>0</v>
      </c>
      <c r="J33" s="52">
        <f t="shared" si="8"/>
        <v>30.580000000000002</v>
      </c>
      <c r="L33" s="41">
        <f t="shared" si="9"/>
        <v>1</v>
      </c>
    </row>
    <row r="34" spans="1:12" ht="15.75" thickBot="1" x14ac:dyDescent="0.3">
      <c r="A34" s="33">
        <v>9301015</v>
      </c>
      <c r="B34" s="34" t="s">
        <v>63</v>
      </c>
      <c r="C34" s="34"/>
      <c r="D34" s="35">
        <v>9494.0100000000039</v>
      </c>
      <c r="E34" s="36">
        <v>7527.1000000000031</v>
      </c>
      <c r="F34" s="35">
        <v>1966.91</v>
      </c>
      <c r="H34" s="52">
        <f t="shared" si="10"/>
        <v>7527.1000000000031</v>
      </c>
      <c r="I34" s="52">
        <f t="shared" si="7"/>
        <v>0</v>
      </c>
      <c r="J34" s="52">
        <f t="shared" si="8"/>
        <v>9494.0100000000039</v>
      </c>
      <c r="L34" s="41">
        <f t="shared" si="9"/>
        <v>1</v>
      </c>
    </row>
    <row r="35" spans="1:12" ht="15.75" thickBot="1" x14ac:dyDescent="0.3">
      <c r="A35" s="27"/>
      <c r="B35" s="37" t="s">
        <v>64</v>
      </c>
      <c r="C35" s="43"/>
      <c r="D35" s="38">
        <v>224114.55999999997</v>
      </c>
      <c r="E35" s="38">
        <v>112132.92000000001</v>
      </c>
      <c r="F35" s="38">
        <v>111981.63999999998</v>
      </c>
      <c r="G35" s="39"/>
      <c r="H35" s="53">
        <f>SUM(H25:H34)</f>
        <v>50215.210000000006</v>
      </c>
      <c r="I35" s="53">
        <f>SUM(I25:I34)</f>
        <v>61917.71</v>
      </c>
      <c r="J35" s="53">
        <f>SUM(J25:J34)</f>
        <v>162196.85</v>
      </c>
      <c r="L35" s="7"/>
    </row>
  </sheetData>
  <mergeCells count="2">
    <mergeCell ref="D3:F3"/>
    <mergeCell ref="H3:J3"/>
  </mergeCells>
  <pageMargins left="0.7" right="0.7" top="0.75" bottom="0.75" header="0.3" footer="0.3"/>
  <pageSetup scale="64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DB0C-BEEE-4274-A17E-484E326ED40F}">
  <sheetPr>
    <pageSetUpPr fitToPage="1"/>
  </sheetPr>
  <dimension ref="A1:K30"/>
  <sheetViews>
    <sheetView workbookViewId="0">
      <selection activeCell="M21" sqref="M21"/>
    </sheetView>
  </sheetViews>
  <sheetFormatPr defaultRowHeight="15" x14ac:dyDescent="0.25"/>
  <cols>
    <col min="1" max="1" width="8.28515625" bestFit="1" customWidth="1"/>
    <col min="2" max="2" width="31.85546875" bestFit="1" customWidth="1"/>
    <col min="3" max="3" width="1.85546875" customWidth="1"/>
    <col min="4" max="6" width="14.42578125" customWidth="1"/>
    <col min="7" max="7" width="1.85546875" customWidth="1"/>
    <col min="8" max="10" width="14.42578125" customWidth="1"/>
    <col min="11" max="11" width="2" customWidth="1"/>
  </cols>
  <sheetData>
    <row r="1" spans="1:11" x14ac:dyDescent="0.25">
      <c r="A1" s="18" t="str">
        <f>Summary!A1</f>
        <v xml:space="preserve">KPCO_R_KPSC_PHDR_1_Attachment1 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thickBot="1" x14ac:dyDescent="0.3">
      <c r="A2" s="49" t="s">
        <v>114</v>
      </c>
      <c r="B2" s="14"/>
      <c r="C2" s="14"/>
      <c r="D2" s="50" t="s">
        <v>79</v>
      </c>
      <c r="E2" s="50" t="s">
        <v>112</v>
      </c>
      <c r="F2" s="50" t="s">
        <v>80</v>
      </c>
      <c r="G2" s="14"/>
      <c r="H2" s="50" t="s">
        <v>90</v>
      </c>
      <c r="I2" s="50" t="s">
        <v>113</v>
      </c>
      <c r="J2" s="50" t="s">
        <v>92</v>
      </c>
      <c r="K2" s="14"/>
    </row>
    <row r="3" spans="1:11" ht="15.75" thickBot="1" x14ac:dyDescent="0.3">
      <c r="A3" s="14"/>
      <c r="B3" s="14"/>
      <c r="C3" s="14"/>
      <c r="D3" s="92" t="s">
        <v>2</v>
      </c>
      <c r="E3" s="93"/>
      <c r="F3" s="94"/>
      <c r="G3" s="14"/>
      <c r="H3" s="92" t="s">
        <v>3</v>
      </c>
      <c r="I3" s="93"/>
      <c r="J3" s="94"/>
      <c r="K3" s="14"/>
    </row>
    <row r="4" spans="1:11" ht="30.75" thickBot="1" x14ac:dyDescent="0.3">
      <c r="A4" s="28" t="s">
        <v>52</v>
      </c>
      <c r="B4" s="28" t="s">
        <v>53</v>
      </c>
      <c r="C4" s="28"/>
      <c r="D4" s="54" t="s">
        <v>67</v>
      </c>
      <c r="E4" s="28" t="s">
        <v>111</v>
      </c>
      <c r="F4" s="28" t="s">
        <v>161</v>
      </c>
      <c r="G4" s="28"/>
      <c r="H4" s="28" t="s">
        <v>67</v>
      </c>
      <c r="I4" s="28" t="s">
        <v>111</v>
      </c>
      <c r="J4" s="28" t="s">
        <v>161</v>
      </c>
      <c r="K4" s="14"/>
    </row>
    <row r="5" spans="1:11" x14ac:dyDescent="0.25">
      <c r="A5" s="56" t="s">
        <v>109</v>
      </c>
      <c r="B5" s="57" t="s">
        <v>108</v>
      </c>
      <c r="C5" s="30"/>
      <c r="D5" s="67">
        <v>0</v>
      </c>
      <c r="E5" s="61">
        <v>0</v>
      </c>
      <c r="F5" s="62">
        <f>D5-E5</f>
        <v>0</v>
      </c>
      <c r="G5" s="30"/>
      <c r="H5" s="62">
        <v>0</v>
      </c>
      <c r="I5" s="61">
        <v>0</v>
      </c>
      <c r="J5" s="62">
        <f>H5-I5</f>
        <v>0</v>
      </c>
      <c r="K5" s="14"/>
    </row>
    <row r="6" spans="1:11" x14ac:dyDescent="0.25">
      <c r="A6" s="29" t="s">
        <v>96</v>
      </c>
      <c r="B6" s="30" t="s">
        <v>97</v>
      </c>
      <c r="C6" s="30"/>
      <c r="D6" s="62">
        <v>90924.359999999986</v>
      </c>
      <c r="E6" s="61">
        <v>0</v>
      </c>
      <c r="F6" s="62">
        <f t="shared" ref="F6:F14" si="0">D6-E6</f>
        <v>90924.359999999986</v>
      </c>
      <c r="G6" s="30"/>
      <c r="H6" s="62">
        <v>84613.18</v>
      </c>
      <c r="I6" s="61">
        <v>0</v>
      </c>
      <c r="J6" s="62">
        <f t="shared" ref="J6:J11" si="1">H6-I6</f>
        <v>84613.18</v>
      </c>
      <c r="K6" s="14"/>
    </row>
    <row r="7" spans="1:11" x14ac:dyDescent="0.25">
      <c r="A7" s="29" t="s">
        <v>98</v>
      </c>
      <c r="B7" s="30" t="s">
        <v>99</v>
      </c>
      <c r="C7" s="30"/>
      <c r="D7" s="62">
        <v>295709.82000000007</v>
      </c>
      <c r="E7" s="61">
        <v>90867.68</v>
      </c>
      <c r="F7" s="62">
        <f t="shared" si="0"/>
        <v>204842.14000000007</v>
      </c>
      <c r="G7" s="30"/>
      <c r="H7" s="62">
        <v>279808.86</v>
      </c>
      <c r="I7" s="61">
        <v>90867.68</v>
      </c>
      <c r="J7" s="62">
        <f t="shared" si="1"/>
        <v>188941.18</v>
      </c>
      <c r="K7" s="14"/>
    </row>
    <row r="8" spans="1:11" x14ac:dyDescent="0.25">
      <c r="A8" s="29" t="s">
        <v>100</v>
      </c>
      <c r="B8" s="30" t="s">
        <v>101</v>
      </c>
      <c r="C8" s="30"/>
      <c r="D8" s="62">
        <v>75902.710999999996</v>
      </c>
      <c r="E8" s="61">
        <v>0</v>
      </c>
      <c r="F8" s="62">
        <f t="shared" si="0"/>
        <v>75902.710999999996</v>
      </c>
      <c r="G8" s="30"/>
      <c r="H8" s="62">
        <v>74163.78</v>
      </c>
      <c r="I8" s="61">
        <v>0</v>
      </c>
      <c r="J8" s="62">
        <f t="shared" si="1"/>
        <v>74163.78</v>
      </c>
      <c r="K8" s="14"/>
    </row>
    <row r="9" spans="1:11" x14ac:dyDescent="0.25">
      <c r="A9" s="29" t="s">
        <v>102</v>
      </c>
      <c r="B9" s="30" t="s">
        <v>103</v>
      </c>
      <c r="C9" s="30"/>
      <c r="D9" s="62">
        <v>162.93</v>
      </c>
      <c r="E9" s="61">
        <v>0</v>
      </c>
      <c r="F9" s="62">
        <f>D9-E9</f>
        <v>162.93</v>
      </c>
      <c r="G9" s="30"/>
      <c r="H9" s="62">
        <v>98.88000000000001</v>
      </c>
      <c r="I9" s="61">
        <v>0</v>
      </c>
      <c r="J9" s="62">
        <f t="shared" si="1"/>
        <v>98.88000000000001</v>
      </c>
      <c r="K9" s="14"/>
    </row>
    <row r="10" spans="1:11" x14ac:dyDescent="0.25">
      <c r="A10" s="29" t="s">
        <v>104</v>
      </c>
      <c r="B10" s="30" t="s">
        <v>105</v>
      </c>
      <c r="C10" s="30"/>
      <c r="D10" s="62">
        <v>290895.86000000004</v>
      </c>
      <c r="E10" s="61">
        <v>0</v>
      </c>
      <c r="F10" s="62">
        <f t="shared" si="0"/>
        <v>290895.86000000004</v>
      </c>
      <c r="G10" s="30"/>
      <c r="H10" s="62">
        <v>288244.99</v>
      </c>
      <c r="I10" s="61">
        <v>0</v>
      </c>
      <c r="J10" s="62">
        <f t="shared" si="1"/>
        <v>288244.99</v>
      </c>
      <c r="K10" s="14"/>
    </row>
    <row r="11" spans="1:11" ht="15.75" thickBot="1" x14ac:dyDescent="0.3">
      <c r="A11" s="33" t="s">
        <v>106</v>
      </c>
      <c r="B11" s="58" t="s">
        <v>107</v>
      </c>
      <c r="C11" s="30"/>
      <c r="D11" s="64">
        <v>544805.84000000008</v>
      </c>
      <c r="E11" s="61">
        <v>0</v>
      </c>
      <c r="F11" s="62">
        <f t="shared" si="0"/>
        <v>544805.84000000008</v>
      </c>
      <c r="G11" s="30"/>
      <c r="H11" s="62">
        <v>526982.8600000001</v>
      </c>
      <c r="I11" s="61">
        <v>0</v>
      </c>
      <c r="J11" s="62">
        <f t="shared" si="1"/>
        <v>526982.8600000001</v>
      </c>
      <c r="K11" s="14"/>
    </row>
    <row r="12" spans="1:11" ht="15.75" thickBot="1" x14ac:dyDescent="0.3">
      <c r="A12" s="27"/>
      <c r="B12" s="37" t="s">
        <v>160</v>
      </c>
      <c r="C12" s="43"/>
      <c r="D12" s="38">
        <f>SUM(D5:D11)</f>
        <v>1298401.5210000002</v>
      </c>
      <c r="E12" s="42">
        <f>SUM(E5:E11)</f>
        <v>90867.68</v>
      </c>
      <c r="F12" s="42">
        <f>SUM(F5:F11)</f>
        <v>1207533.8410000002</v>
      </c>
      <c r="G12" s="43"/>
      <c r="H12" s="42">
        <f>SUM(H5:H11)</f>
        <v>1253912.55</v>
      </c>
      <c r="I12" s="42">
        <f>SUM(I5:I11)</f>
        <v>90867.68</v>
      </c>
      <c r="J12" s="42">
        <f>SUM(J5:J11)</f>
        <v>1163044.8700000001</v>
      </c>
      <c r="K12" s="14"/>
    </row>
    <row r="13" spans="1:11" s="14" customFormat="1" x14ac:dyDescent="0.25">
      <c r="A13" s="14" t="s">
        <v>156</v>
      </c>
      <c r="B13" s="88" t="s">
        <v>157</v>
      </c>
      <c r="D13" s="87">
        <v>-143040.87</v>
      </c>
      <c r="E13" s="61">
        <v>0</v>
      </c>
      <c r="F13" s="62">
        <f t="shared" si="0"/>
        <v>-143040.87</v>
      </c>
      <c r="H13" s="87">
        <v>-142472.19</v>
      </c>
      <c r="I13" s="61">
        <v>0</v>
      </c>
      <c r="J13" s="62">
        <f t="shared" ref="J13:J14" si="2">H13-I13</f>
        <v>-142472.19</v>
      </c>
    </row>
    <row r="14" spans="1:11" s="14" customFormat="1" ht="15.75" thickBot="1" x14ac:dyDescent="0.3">
      <c r="A14" s="14" t="s">
        <v>158</v>
      </c>
      <c r="B14" s="89" t="s">
        <v>159</v>
      </c>
      <c r="D14" s="52">
        <v>-1148732.67</v>
      </c>
      <c r="E14" s="61">
        <v>0</v>
      </c>
      <c r="F14" s="62">
        <f t="shared" si="0"/>
        <v>-1148732.67</v>
      </c>
      <c r="H14" s="52">
        <v>-1093010.04</v>
      </c>
      <c r="I14" s="61">
        <v>0</v>
      </c>
      <c r="J14" s="62">
        <f t="shared" si="2"/>
        <v>-1093010.04</v>
      </c>
    </row>
    <row r="15" spans="1:11" ht="15.75" thickBot="1" x14ac:dyDescent="0.3">
      <c r="A15" s="27"/>
      <c r="B15" s="37" t="s">
        <v>64</v>
      </c>
      <c r="C15" s="43"/>
      <c r="D15" s="42">
        <f>SUM(D12:D14)</f>
        <v>6627.9810000001453</v>
      </c>
      <c r="E15" s="42">
        <f>SUM(E12:E14)</f>
        <v>90867.68</v>
      </c>
      <c r="F15" s="47">
        <f>SUM(F12:F14)</f>
        <v>-84239.698999999557</v>
      </c>
      <c r="G15" s="43"/>
      <c r="H15" s="42">
        <f>SUM(H12:H14)</f>
        <v>18430.320000000065</v>
      </c>
      <c r="I15" s="42">
        <f>SUM(I12:I14)</f>
        <v>90867.68</v>
      </c>
      <c r="J15" s="47">
        <f>SUM(J12:J14)</f>
        <v>-72437.35999999987</v>
      </c>
    </row>
    <row r="18" spans="1:11" x14ac:dyDescent="0.25">
      <c r="A18" s="18" t="s">
        <v>66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18" t="s">
        <v>94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15.75" thickBot="1" x14ac:dyDescent="0.3">
      <c r="A20" s="14"/>
      <c r="B20" s="14"/>
      <c r="C20" s="14"/>
      <c r="D20" s="50" t="s">
        <v>74</v>
      </c>
      <c r="E20" s="50" t="s">
        <v>76</v>
      </c>
      <c r="F20" s="50" t="s">
        <v>75</v>
      </c>
      <c r="G20" s="50"/>
      <c r="H20" s="50" t="s">
        <v>77</v>
      </c>
      <c r="I20" s="50" t="s">
        <v>78</v>
      </c>
      <c r="J20" s="50" t="s">
        <v>110</v>
      </c>
      <c r="K20" s="14"/>
    </row>
    <row r="21" spans="1:11" ht="60.75" thickBot="1" x14ac:dyDescent="0.3">
      <c r="A21" s="54" t="s">
        <v>52</v>
      </c>
      <c r="B21" s="54" t="s">
        <v>53</v>
      </c>
      <c r="C21" s="28"/>
      <c r="D21" s="54" t="s">
        <v>95</v>
      </c>
      <c r="E21" s="54" t="s">
        <v>83</v>
      </c>
      <c r="F21" s="54" t="s">
        <v>82</v>
      </c>
      <c r="G21" s="14"/>
      <c r="H21" s="51" t="s">
        <v>93</v>
      </c>
      <c r="I21" s="51" t="s">
        <v>115</v>
      </c>
      <c r="J21" s="51" t="s">
        <v>85</v>
      </c>
      <c r="K21" s="14"/>
    </row>
    <row r="22" spans="1:11" s="14" customFormat="1" x14ac:dyDescent="0.25">
      <c r="A22" s="56" t="s">
        <v>109</v>
      </c>
      <c r="B22" s="57" t="s">
        <v>108</v>
      </c>
      <c r="C22" s="59"/>
      <c r="D22" s="65">
        <v>1452.22</v>
      </c>
      <c r="E22" s="66">
        <f>D22-F22</f>
        <v>1452.22</v>
      </c>
      <c r="F22" s="67">
        <v>0</v>
      </c>
      <c r="H22" s="68">
        <f>E22</f>
        <v>1452.22</v>
      </c>
      <c r="I22" s="55"/>
      <c r="J22" s="52">
        <f>F22+H22</f>
        <v>1452.22</v>
      </c>
    </row>
    <row r="23" spans="1:11" x14ac:dyDescent="0.25">
      <c r="A23" s="29" t="s">
        <v>96</v>
      </c>
      <c r="B23" s="30" t="s">
        <v>97</v>
      </c>
      <c r="C23" s="60"/>
      <c r="D23" s="31">
        <v>81782.491999999998</v>
      </c>
      <c r="E23" s="61">
        <f>D23-F23</f>
        <v>81782.491999999998</v>
      </c>
      <c r="F23" s="62">
        <v>0</v>
      </c>
      <c r="G23" s="14"/>
      <c r="H23" s="68">
        <f t="shared" ref="H23:H28" si="3">E23</f>
        <v>81782.491999999998</v>
      </c>
      <c r="I23" s="52">
        <f>E23-H23</f>
        <v>0</v>
      </c>
      <c r="J23" s="52">
        <f>F23+H23</f>
        <v>81782.491999999998</v>
      </c>
      <c r="K23" s="14"/>
    </row>
    <row r="24" spans="1:11" x14ac:dyDescent="0.25">
      <c r="A24" s="29" t="s">
        <v>98</v>
      </c>
      <c r="B24" s="30" t="s">
        <v>99</v>
      </c>
      <c r="C24" s="60"/>
      <c r="D24" s="31">
        <v>235526.05999999994</v>
      </c>
      <c r="E24" s="61">
        <f t="shared" ref="E24:E28" si="4">D24-F24</f>
        <v>232962.66999999993</v>
      </c>
      <c r="F24" s="62">
        <v>2563.39</v>
      </c>
      <c r="G24" s="14"/>
      <c r="H24" s="68">
        <f>E24-I24</f>
        <v>144601.32999999993</v>
      </c>
      <c r="I24" s="52">
        <v>88361.34</v>
      </c>
      <c r="J24" s="52">
        <f t="shared" ref="J24:J28" si="5">F24+H24</f>
        <v>147164.71999999994</v>
      </c>
      <c r="K24" s="14"/>
    </row>
    <row r="25" spans="1:11" x14ac:dyDescent="0.25">
      <c r="A25" s="29" t="s">
        <v>100</v>
      </c>
      <c r="B25" s="30" t="s">
        <v>101</v>
      </c>
      <c r="C25" s="60"/>
      <c r="D25" s="31">
        <v>27166.17</v>
      </c>
      <c r="E25" s="61">
        <f t="shared" si="4"/>
        <v>27166.17</v>
      </c>
      <c r="F25" s="62">
        <v>0</v>
      </c>
      <c r="G25" s="14"/>
      <c r="H25" s="68">
        <f t="shared" si="3"/>
        <v>27166.17</v>
      </c>
      <c r="I25" s="52">
        <f t="shared" ref="I25:I28" si="6">E25-H25</f>
        <v>0</v>
      </c>
      <c r="J25" s="52">
        <f t="shared" si="5"/>
        <v>27166.17</v>
      </c>
      <c r="K25" s="14"/>
    </row>
    <row r="26" spans="1:11" x14ac:dyDescent="0.25">
      <c r="A26" s="29" t="s">
        <v>102</v>
      </c>
      <c r="B26" s="30" t="s">
        <v>103</v>
      </c>
      <c r="C26" s="60"/>
      <c r="D26" s="31">
        <v>211.98</v>
      </c>
      <c r="E26" s="61">
        <f t="shared" si="4"/>
        <v>211.98</v>
      </c>
      <c r="F26" s="62">
        <v>0</v>
      </c>
      <c r="G26" s="14"/>
      <c r="H26" s="68">
        <f t="shared" si="3"/>
        <v>211.98</v>
      </c>
      <c r="I26" s="52">
        <f t="shared" si="6"/>
        <v>0</v>
      </c>
      <c r="J26" s="52">
        <f t="shared" si="5"/>
        <v>211.98</v>
      </c>
      <c r="K26" s="14"/>
    </row>
    <row r="27" spans="1:11" x14ac:dyDescent="0.25">
      <c r="A27" s="29" t="s">
        <v>104</v>
      </c>
      <c r="B27" s="30" t="s">
        <v>105</v>
      </c>
      <c r="C27" s="60"/>
      <c r="D27" s="31">
        <v>65180.359999999986</v>
      </c>
      <c r="E27" s="61">
        <f t="shared" si="4"/>
        <v>65180.359999999986</v>
      </c>
      <c r="F27" s="62">
        <v>0</v>
      </c>
      <c r="G27" s="14"/>
      <c r="H27" s="68">
        <f t="shared" si="3"/>
        <v>65180.359999999986</v>
      </c>
      <c r="I27" s="52">
        <f t="shared" si="6"/>
        <v>0</v>
      </c>
      <c r="J27" s="52">
        <f t="shared" si="5"/>
        <v>65180.359999999986</v>
      </c>
      <c r="K27" s="14"/>
    </row>
    <row r="28" spans="1:11" ht="15.75" thickBot="1" x14ac:dyDescent="0.3">
      <c r="A28" s="33" t="s">
        <v>106</v>
      </c>
      <c r="B28" s="58" t="s">
        <v>107</v>
      </c>
      <c r="C28" s="60"/>
      <c r="D28" s="35">
        <v>105755.70000000001</v>
      </c>
      <c r="E28" s="63">
        <f t="shared" si="4"/>
        <v>105755.70000000001</v>
      </c>
      <c r="F28" s="64">
        <v>0</v>
      </c>
      <c r="G28" s="14"/>
      <c r="H28" s="68">
        <f t="shared" si="3"/>
        <v>105755.70000000001</v>
      </c>
      <c r="I28" s="52">
        <f t="shared" si="6"/>
        <v>0</v>
      </c>
      <c r="J28" s="52">
        <f t="shared" si="5"/>
        <v>105755.70000000001</v>
      </c>
      <c r="K28" s="14"/>
    </row>
    <row r="29" spans="1:11" ht="15.75" thickBot="1" x14ac:dyDescent="0.3">
      <c r="A29" s="27"/>
      <c r="B29" s="37" t="s">
        <v>64</v>
      </c>
      <c r="C29" s="73"/>
      <c r="D29" s="38">
        <f>SUM(D22:D28)</f>
        <v>517074.9819999999</v>
      </c>
      <c r="E29" s="38">
        <f t="shared" ref="E29:F29" si="7">SUM(E22:E28)</f>
        <v>514511.59199999989</v>
      </c>
      <c r="F29" s="38">
        <f t="shared" si="7"/>
        <v>2563.39</v>
      </c>
      <c r="G29" s="39"/>
      <c r="H29" s="53">
        <f>SUM(H22:H28)</f>
        <v>426150.25199999992</v>
      </c>
      <c r="I29" s="53">
        <f t="shared" ref="I29:J29" si="8">SUM(I22:I28)</f>
        <v>88361.34</v>
      </c>
      <c r="J29" s="53">
        <f t="shared" si="8"/>
        <v>428713.64199999993</v>
      </c>
      <c r="K29" s="14"/>
    </row>
    <row r="30" spans="1:11" x14ac:dyDescent="0.25">
      <c r="A30" s="71"/>
      <c r="B30" s="72" t="s">
        <v>116</v>
      </c>
      <c r="C30" s="74"/>
      <c r="D30" s="70">
        <f>D29+SUM('Tab 2'!D28:D34)</f>
        <v>630072.19199999992</v>
      </c>
      <c r="E30" s="69"/>
      <c r="F30" s="69"/>
      <c r="G30" s="69"/>
      <c r="H30" s="70"/>
      <c r="I30" s="75">
        <f>I29</f>
        <v>88361.34</v>
      </c>
      <c r="J30" s="70">
        <f>J29+SUM('Tab 2'!J28:J34)</f>
        <v>541710.85199999996</v>
      </c>
    </row>
  </sheetData>
  <mergeCells count="2">
    <mergeCell ref="D3:F3"/>
    <mergeCell ref="H3:J3"/>
  </mergeCells>
  <pageMargins left="0.7" right="0.7" top="0.75" bottom="0.75" header="0.3" footer="0.3"/>
  <pageSetup scale="62"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5836-3E9E-4F18-B50A-04441EFA3BA9}">
  <sheetPr>
    <pageSetUpPr fitToPage="1"/>
  </sheetPr>
  <dimension ref="A1:D6"/>
  <sheetViews>
    <sheetView workbookViewId="0"/>
  </sheetViews>
  <sheetFormatPr defaultRowHeight="15" x14ac:dyDescent="0.25"/>
  <cols>
    <col min="1" max="1" width="67.85546875" bestFit="1" customWidth="1"/>
    <col min="2" max="2" width="19.7109375" customWidth="1"/>
    <col min="3" max="3" width="3.5703125" customWidth="1"/>
    <col min="4" max="4" width="19.7109375" customWidth="1"/>
  </cols>
  <sheetData>
    <row r="1" spans="1:4" x14ac:dyDescent="0.25">
      <c r="A1" s="18" t="str">
        <f>Summary!A1</f>
        <v xml:space="preserve">KPCO_R_KPSC_PHDR_1_Attachment1 </v>
      </c>
    </row>
    <row r="2" spans="1:4" x14ac:dyDescent="0.25">
      <c r="A2" s="49" t="s">
        <v>117</v>
      </c>
    </row>
    <row r="4" spans="1:4" x14ac:dyDescent="0.25">
      <c r="B4" s="91" t="s">
        <v>0</v>
      </c>
      <c r="C4" s="91"/>
      <c r="D4" s="91"/>
    </row>
    <row r="5" spans="1:4" ht="30" x14ac:dyDescent="0.25">
      <c r="B5" s="19" t="s">
        <v>2</v>
      </c>
      <c r="C5" s="20"/>
      <c r="D5" s="19" t="s">
        <v>3</v>
      </c>
    </row>
    <row r="6" spans="1:4" x14ac:dyDescent="0.25">
      <c r="A6" s="18" t="s">
        <v>136</v>
      </c>
      <c r="B6" s="76">
        <v>3269</v>
      </c>
      <c r="D6" s="76">
        <v>15697.5</v>
      </c>
    </row>
  </sheetData>
  <mergeCells count="1">
    <mergeCell ref="B4:D4"/>
  </mergeCells>
  <pageMargins left="0.7" right="0.7" top="0.75" bottom="0.75" header="0.3" footer="0.3"/>
  <pageSetup scale="82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62BF-63C9-44B8-BBFD-9F292D011B3E}">
  <sheetPr>
    <pageSetUpPr fitToPage="1"/>
  </sheetPr>
  <dimension ref="A1:E8"/>
  <sheetViews>
    <sheetView workbookViewId="0"/>
  </sheetViews>
  <sheetFormatPr defaultRowHeight="15" x14ac:dyDescent="0.25"/>
  <cols>
    <col min="1" max="1" width="9.85546875" customWidth="1"/>
    <col min="2" max="2" width="24.85546875" bestFit="1" customWidth="1"/>
    <col min="3" max="3" width="19.7109375" customWidth="1"/>
    <col min="4" max="4" width="3.5703125" customWidth="1"/>
    <col min="5" max="5" width="19.7109375" customWidth="1"/>
  </cols>
  <sheetData>
    <row r="1" spans="1:5" x14ac:dyDescent="0.25">
      <c r="A1" s="18" t="str">
        <f>Summary!A1</f>
        <v xml:space="preserve">KPCO_R_KPSC_PHDR_1_Attachment1 </v>
      </c>
      <c r="B1" s="49"/>
      <c r="C1" s="14"/>
      <c r="D1" s="14"/>
      <c r="E1" s="14"/>
    </row>
    <row r="2" spans="1:5" x14ac:dyDescent="0.25">
      <c r="A2" s="49" t="s">
        <v>123</v>
      </c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14"/>
      <c r="B4" s="14"/>
      <c r="C4" s="91" t="s">
        <v>0</v>
      </c>
      <c r="D4" s="91"/>
      <c r="E4" s="91"/>
    </row>
    <row r="5" spans="1:5" ht="30" x14ac:dyDescent="0.25">
      <c r="A5" s="18" t="s">
        <v>47</v>
      </c>
      <c r="B5" s="18" t="s">
        <v>48</v>
      </c>
      <c r="C5" s="19" t="s">
        <v>2</v>
      </c>
      <c r="D5" s="20"/>
      <c r="E5" s="19" t="s">
        <v>3</v>
      </c>
    </row>
    <row r="6" spans="1:5" x14ac:dyDescent="0.25">
      <c r="A6" s="17" t="s">
        <v>124</v>
      </c>
      <c r="B6" s="17" t="s">
        <v>125</v>
      </c>
      <c r="C6" s="77">
        <v>-1017986.4599999998</v>
      </c>
      <c r="D6" s="77"/>
      <c r="E6" s="77">
        <v>-619874</v>
      </c>
    </row>
    <row r="7" spans="1:5" x14ac:dyDescent="0.25">
      <c r="A7" t="s">
        <v>126</v>
      </c>
      <c r="B7" t="s">
        <v>127</v>
      </c>
      <c r="C7" s="4">
        <v>-4890009.6900000004</v>
      </c>
      <c r="D7" s="2"/>
      <c r="E7" s="4">
        <v>-4700921.4200000009</v>
      </c>
    </row>
    <row r="8" spans="1:5" x14ac:dyDescent="0.25">
      <c r="A8" s="18" t="s">
        <v>64</v>
      </c>
      <c r="C8" s="76">
        <f>C6+C7</f>
        <v>-5907996.1500000004</v>
      </c>
      <c r="D8" s="2"/>
      <c r="E8" s="76">
        <f>E6+E7</f>
        <v>-5320795.4200000009</v>
      </c>
    </row>
  </sheetData>
  <mergeCells count="1">
    <mergeCell ref="C4:E4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9FCD-D0B1-4F9D-84D7-CB312F5DE80F}">
  <sheetPr>
    <pageSetUpPr fitToPage="1"/>
  </sheetPr>
  <dimension ref="A1:E8"/>
  <sheetViews>
    <sheetView workbookViewId="0"/>
  </sheetViews>
  <sheetFormatPr defaultRowHeight="15" x14ac:dyDescent="0.25"/>
  <cols>
    <col min="1" max="1" width="9.85546875" customWidth="1"/>
    <col min="2" max="2" width="24.85546875" style="14" bestFit="1" customWidth="1"/>
    <col min="3" max="3" width="19.7109375" customWidth="1"/>
    <col min="4" max="4" width="3.5703125" customWidth="1"/>
    <col min="5" max="5" width="19.7109375" customWidth="1"/>
  </cols>
  <sheetData>
    <row r="1" spans="1:5" x14ac:dyDescent="0.25">
      <c r="A1" s="18" t="str">
        <f>Summary!A1</f>
        <v xml:space="preserve">KPCO_R_KPSC_PHDR_1_Attachment1 </v>
      </c>
      <c r="B1" s="49"/>
      <c r="C1" s="14"/>
      <c r="D1" s="14"/>
      <c r="E1" s="14"/>
    </row>
    <row r="2" spans="1:5" x14ac:dyDescent="0.25">
      <c r="A2" s="49" t="s">
        <v>120</v>
      </c>
      <c r="C2" s="14"/>
      <c r="D2" s="14"/>
      <c r="E2" s="14"/>
    </row>
    <row r="3" spans="1:5" x14ac:dyDescent="0.25">
      <c r="A3" s="14"/>
      <c r="C3" s="14"/>
      <c r="D3" s="14"/>
      <c r="E3" s="14"/>
    </row>
    <row r="4" spans="1:5" x14ac:dyDescent="0.25">
      <c r="A4" s="14"/>
      <c r="C4" s="91" t="s">
        <v>0</v>
      </c>
      <c r="D4" s="91"/>
      <c r="E4" s="91"/>
    </row>
    <row r="5" spans="1:5" ht="30" x14ac:dyDescent="0.25">
      <c r="A5" s="18" t="s">
        <v>47</v>
      </c>
      <c r="B5" s="18" t="s">
        <v>48</v>
      </c>
      <c r="C5" s="19" t="s">
        <v>2</v>
      </c>
      <c r="D5" s="20"/>
      <c r="E5" s="19" t="s">
        <v>3</v>
      </c>
    </row>
    <row r="6" spans="1:5" x14ac:dyDescent="0.25">
      <c r="A6" s="17" t="s">
        <v>121</v>
      </c>
      <c r="B6" s="17" t="s">
        <v>122</v>
      </c>
      <c r="C6" s="77">
        <v>1726861.69</v>
      </c>
      <c r="D6" s="77"/>
      <c r="E6" s="77">
        <v>1667409.36</v>
      </c>
    </row>
    <row r="7" spans="1:5" x14ac:dyDescent="0.25">
      <c r="A7" t="s">
        <v>133</v>
      </c>
      <c r="B7" s="14" t="s">
        <v>134</v>
      </c>
      <c r="C7" s="4">
        <v>-722181.86</v>
      </c>
      <c r="D7" s="2"/>
      <c r="E7" s="4">
        <v>-705164.69</v>
      </c>
    </row>
    <row r="8" spans="1:5" x14ac:dyDescent="0.25">
      <c r="C8" s="76">
        <f>C6+C7</f>
        <v>1004679.83</v>
      </c>
      <c r="D8" s="2"/>
      <c r="E8" s="76">
        <f>E6+E7</f>
        <v>962244.67000000016</v>
      </c>
    </row>
  </sheetData>
  <mergeCells count="1">
    <mergeCell ref="C4:E4"/>
  </mergeCells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1C0-64C7-4787-924E-5B2E1F846B58}">
  <sheetPr>
    <pageSetUpPr fitToPage="1"/>
  </sheetPr>
  <dimension ref="A1:E31"/>
  <sheetViews>
    <sheetView workbookViewId="0">
      <selection activeCell="I17" sqref="I17"/>
    </sheetView>
  </sheetViews>
  <sheetFormatPr defaultRowHeight="15" x14ac:dyDescent="0.25"/>
  <cols>
    <col min="1" max="1" width="49.85546875" customWidth="1"/>
    <col min="2" max="2" width="19.7109375" customWidth="1"/>
    <col min="3" max="3" width="3.5703125" customWidth="1"/>
    <col min="4" max="4" width="19.7109375" customWidth="1"/>
  </cols>
  <sheetData>
    <row r="1" spans="1:4" x14ac:dyDescent="0.25">
      <c r="A1" s="18" t="str">
        <f>Summary!A1</f>
        <v xml:space="preserve">KPCO_R_KPSC_PHDR_1_Attachment1 </v>
      </c>
      <c r="B1" s="14"/>
      <c r="C1" s="14"/>
      <c r="D1" s="14"/>
    </row>
    <row r="2" spans="1:4" x14ac:dyDescent="0.25">
      <c r="A2" s="49" t="s">
        <v>165</v>
      </c>
      <c r="B2" s="14"/>
      <c r="C2" s="14"/>
      <c r="D2" s="14"/>
    </row>
    <row r="3" spans="1:4" x14ac:dyDescent="0.25">
      <c r="A3" s="14"/>
      <c r="B3" s="14"/>
      <c r="C3" s="14"/>
      <c r="D3" s="14"/>
    </row>
    <row r="4" spans="1:4" x14ac:dyDescent="0.25">
      <c r="A4" s="14"/>
      <c r="B4" s="91" t="s">
        <v>0</v>
      </c>
      <c r="C4" s="91"/>
      <c r="D4" s="91"/>
    </row>
    <row r="5" spans="1:4" ht="30" x14ac:dyDescent="0.25">
      <c r="A5" s="18" t="s">
        <v>48</v>
      </c>
      <c r="B5" s="19" t="s">
        <v>2</v>
      </c>
      <c r="C5" s="20"/>
      <c r="D5" s="19" t="s">
        <v>3</v>
      </c>
    </row>
    <row r="6" spans="1:4" x14ac:dyDescent="0.25">
      <c r="A6" s="17" t="s">
        <v>148</v>
      </c>
      <c r="B6" s="80">
        <v>2327151.860431903</v>
      </c>
      <c r="C6" s="77"/>
      <c r="D6" s="80">
        <v>2281807.2550432929</v>
      </c>
    </row>
    <row r="7" spans="1:4" s="14" customFormat="1" ht="30" x14ac:dyDescent="0.25">
      <c r="A7" s="79" t="s">
        <v>147</v>
      </c>
      <c r="B7" s="80">
        <v>564054.85817353008</v>
      </c>
      <c r="C7" s="77"/>
      <c r="D7" s="80">
        <v>535261.58578515088</v>
      </c>
    </row>
    <row r="8" spans="1:4" s="14" customFormat="1" x14ac:dyDescent="0.25">
      <c r="A8" s="18" t="s">
        <v>149</v>
      </c>
      <c r="B8" s="85">
        <f>B6-B7</f>
        <v>1763097.002258373</v>
      </c>
      <c r="C8" s="86"/>
      <c r="D8" s="85">
        <f>D6-D7</f>
        <v>1746545.6692581419</v>
      </c>
    </row>
    <row r="9" spans="1:4" s="14" customFormat="1" x14ac:dyDescent="0.25">
      <c r="A9" s="17"/>
      <c r="B9" s="80"/>
      <c r="C9" s="77"/>
      <c r="D9" s="80"/>
    </row>
    <row r="10" spans="1:4" s="14" customFormat="1" x14ac:dyDescent="0.25">
      <c r="A10" s="17" t="s">
        <v>150</v>
      </c>
      <c r="B10" s="80">
        <v>3387662</v>
      </c>
      <c r="C10" s="77"/>
      <c r="D10" s="80">
        <v>3433740</v>
      </c>
    </row>
    <row r="11" spans="1:4" s="14" customFormat="1" ht="30" x14ac:dyDescent="0.25">
      <c r="A11" s="79" t="s">
        <v>147</v>
      </c>
      <c r="B11" s="80">
        <v>938651</v>
      </c>
      <c r="C11" s="77"/>
      <c r="D11" s="80">
        <v>939841</v>
      </c>
    </row>
    <row r="12" spans="1:4" s="14" customFormat="1" x14ac:dyDescent="0.25">
      <c r="A12" s="18" t="s">
        <v>151</v>
      </c>
      <c r="B12" s="85">
        <f>B10-B11</f>
        <v>2449011</v>
      </c>
      <c r="C12" s="86"/>
      <c r="D12" s="85">
        <f>D10-D11</f>
        <v>2493899</v>
      </c>
    </row>
    <row r="13" spans="1:4" s="14" customFormat="1" x14ac:dyDescent="0.25">
      <c r="A13" s="17"/>
      <c r="B13" s="80"/>
      <c r="C13" s="77"/>
      <c r="D13" s="80"/>
    </row>
    <row r="14" spans="1:4" s="14" customFormat="1" x14ac:dyDescent="0.25">
      <c r="A14" s="17" t="s">
        <v>167</v>
      </c>
      <c r="B14" s="80">
        <v>250992.87606396966</v>
      </c>
      <c r="C14" s="77"/>
      <c r="D14" s="80">
        <v>234409.86441798657</v>
      </c>
    </row>
    <row r="15" spans="1:4" s="14" customFormat="1" ht="30" x14ac:dyDescent="0.25">
      <c r="A15" s="79" t="s">
        <v>168</v>
      </c>
      <c r="B15" s="80">
        <v>67034.258428949834</v>
      </c>
      <c r="C15" s="77"/>
      <c r="D15" s="80">
        <v>62198.335889941198</v>
      </c>
    </row>
    <row r="16" spans="1:4" s="14" customFormat="1" x14ac:dyDescent="0.25">
      <c r="A16" s="18" t="s">
        <v>169</v>
      </c>
      <c r="B16" s="85">
        <f>B14-B15</f>
        <v>183958.61763501982</v>
      </c>
      <c r="C16" s="86"/>
      <c r="D16" s="85">
        <f>D14-D15</f>
        <v>172211.52852804537</v>
      </c>
    </row>
    <row r="17" spans="1:5" s="14" customFormat="1" x14ac:dyDescent="0.25">
      <c r="A17" s="17"/>
      <c r="B17" s="80"/>
      <c r="C17" s="77"/>
      <c r="D17" s="80"/>
    </row>
    <row r="18" spans="1:5" s="14" customFormat="1" x14ac:dyDescent="0.25">
      <c r="A18" s="17" t="s">
        <v>170</v>
      </c>
      <c r="B18" s="80">
        <v>1589637</v>
      </c>
      <c r="C18" s="77"/>
      <c r="D18" s="80">
        <v>1589922</v>
      </c>
    </row>
    <row r="19" spans="1:5" s="14" customFormat="1" ht="30" x14ac:dyDescent="0.25">
      <c r="A19" s="79" t="s">
        <v>168</v>
      </c>
      <c r="B19" s="80">
        <v>485208</v>
      </c>
      <c r="C19" s="77"/>
      <c r="D19" s="80">
        <v>486490</v>
      </c>
    </row>
    <row r="20" spans="1:5" s="14" customFormat="1" x14ac:dyDescent="0.25">
      <c r="A20" s="18" t="s">
        <v>171</v>
      </c>
      <c r="B20" s="85">
        <f>B18-B19</f>
        <v>1104429</v>
      </c>
      <c r="C20" s="86"/>
      <c r="D20" s="85">
        <f>D18-D19</f>
        <v>1103432</v>
      </c>
    </row>
    <row r="21" spans="1:5" s="14" customFormat="1" x14ac:dyDescent="0.25">
      <c r="A21" s="17"/>
      <c r="B21" s="80"/>
      <c r="C21" s="77"/>
      <c r="D21" s="77"/>
    </row>
    <row r="22" spans="1:5" x14ac:dyDescent="0.25">
      <c r="A22" s="18" t="s">
        <v>146</v>
      </c>
      <c r="B22" s="83">
        <f>B8+B12+B16+B20</f>
        <v>5500495.6198933935</v>
      </c>
      <c r="C22" s="84"/>
      <c r="D22" s="83">
        <f>D8+D12+D16+D20</f>
        <v>5516088.1977861868</v>
      </c>
    </row>
    <row r="25" spans="1:5" ht="144" customHeight="1" x14ac:dyDescent="0.25">
      <c r="A25" s="95" t="s">
        <v>164</v>
      </c>
      <c r="B25" s="95"/>
      <c r="C25" s="95"/>
      <c r="D25" s="95"/>
      <c r="E25" s="82"/>
    </row>
    <row r="26" spans="1:5" x14ac:dyDescent="0.25">
      <c r="B26" s="81"/>
      <c r="D26" s="81"/>
    </row>
    <row r="27" spans="1:5" x14ac:dyDescent="0.25">
      <c r="D27" s="14"/>
    </row>
    <row r="29" spans="1:5" x14ac:dyDescent="0.25">
      <c r="B29" s="81"/>
      <c r="D29" s="81"/>
    </row>
    <row r="30" spans="1:5" x14ac:dyDescent="0.25">
      <c r="B30" s="81"/>
      <c r="D30" s="81"/>
    </row>
    <row r="31" spans="1:5" x14ac:dyDescent="0.25">
      <c r="D31" s="14"/>
    </row>
  </sheetData>
  <mergeCells count="2">
    <mergeCell ref="B4:D4"/>
    <mergeCell ref="A25:D25"/>
  </mergeCells>
  <pageMargins left="0.7" right="0.7" top="0.75" bottom="0.75" header="0.3" footer="0.3"/>
  <pageSetup scale="97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7D64-54D7-40D0-8916-996535D2F319}">
  <sheetPr>
    <pageSetUpPr fitToPage="1"/>
  </sheetPr>
  <dimension ref="A1:E12"/>
  <sheetViews>
    <sheetView workbookViewId="0"/>
  </sheetViews>
  <sheetFormatPr defaultRowHeight="15" x14ac:dyDescent="0.25"/>
  <cols>
    <col min="1" max="1" width="9.85546875" customWidth="1"/>
    <col min="2" max="2" width="26.28515625" bestFit="1" customWidth="1"/>
    <col min="3" max="3" width="19.7109375" customWidth="1"/>
    <col min="4" max="4" width="3.5703125" customWidth="1"/>
    <col min="5" max="5" width="19.7109375" customWidth="1"/>
  </cols>
  <sheetData>
    <row r="1" spans="1:5" x14ac:dyDescent="0.25">
      <c r="A1" s="18" t="str">
        <f>Summary!A1</f>
        <v xml:space="preserve">KPCO_R_KPSC_PHDR_1_Attachment1 </v>
      </c>
      <c r="B1" s="49"/>
      <c r="C1" s="14"/>
      <c r="D1" s="14"/>
      <c r="E1" s="14"/>
    </row>
    <row r="2" spans="1:5" x14ac:dyDescent="0.25">
      <c r="A2" s="49" t="s">
        <v>128</v>
      </c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14"/>
      <c r="B4" s="14"/>
      <c r="C4" s="91" t="s">
        <v>0</v>
      </c>
      <c r="D4" s="91"/>
      <c r="E4" s="91"/>
    </row>
    <row r="5" spans="1:5" ht="30" x14ac:dyDescent="0.25">
      <c r="A5" s="18" t="s">
        <v>47</v>
      </c>
      <c r="B5" s="18" t="s">
        <v>48</v>
      </c>
      <c r="C5" s="19" t="s">
        <v>2</v>
      </c>
      <c r="D5" s="20"/>
      <c r="E5" s="19" t="s">
        <v>3</v>
      </c>
    </row>
    <row r="6" spans="1:5" x14ac:dyDescent="0.25">
      <c r="A6" s="17" t="s">
        <v>129</v>
      </c>
      <c r="B6" s="17" t="s">
        <v>130</v>
      </c>
      <c r="C6" s="77">
        <v>4039.7099999999996</v>
      </c>
      <c r="D6" s="77"/>
      <c r="E6" s="77">
        <v>4004.4599999999996</v>
      </c>
    </row>
    <row r="7" spans="1:5" x14ac:dyDescent="0.25">
      <c r="A7" s="14" t="s">
        <v>131</v>
      </c>
      <c r="B7" s="14" t="s">
        <v>132</v>
      </c>
      <c r="C7" s="4">
        <v>5547.61</v>
      </c>
      <c r="D7" s="2"/>
      <c r="E7" s="4">
        <v>5488.7199999999993</v>
      </c>
    </row>
    <row r="8" spans="1:5" x14ac:dyDescent="0.25">
      <c r="A8" s="18" t="s">
        <v>152</v>
      </c>
      <c r="B8" s="14"/>
      <c r="C8" s="77">
        <f>C6+C7</f>
        <v>9587.32</v>
      </c>
      <c r="D8" s="77"/>
      <c r="E8" s="77">
        <f>E6+E7</f>
        <v>9493.1799999999985</v>
      </c>
    </row>
    <row r="10" spans="1:5" x14ac:dyDescent="0.25">
      <c r="A10" s="18" t="s">
        <v>153</v>
      </c>
      <c r="C10" s="77">
        <v>173597.84000000003</v>
      </c>
      <c r="E10" s="77">
        <v>179389.95000000007</v>
      </c>
    </row>
    <row r="12" spans="1:5" x14ac:dyDescent="0.25">
      <c r="A12" s="18" t="s">
        <v>154</v>
      </c>
      <c r="C12" s="78">
        <f>C8+C10</f>
        <v>183185.16000000003</v>
      </c>
      <c r="E12" s="78">
        <f>E8+E10</f>
        <v>188883.13000000006</v>
      </c>
    </row>
  </sheetData>
  <mergeCells count="1">
    <mergeCell ref="C4:E4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Dc5MjwvVXNlck5hbWU+PERhdGVUaW1lPjEyLzIvMjAyMiA0OjM4OjQ2IFBNPC9EYXRlVGltZT48TGFiZWxTdHJpbmc+QUVQIEludGVybmFsPC9MYWJlbFN0cmluZz48L2l0ZW0+PC9sYWJlbEhpc3Rvcnk+</Value>
</WrappedLabelHistory>
</file>

<file path=customXml/itemProps1.xml><?xml version="1.0" encoding="utf-8"?>
<ds:datastoreItem xmlns:ds="http://schemas.openxmlformats.org/officeDocument/2006/customXml" ds:itemID="{B462A93D-49AD-4081-B2E6-15CB029F9BC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BAD7C7AB-3C34-4FA4-BF5C-CF59963E82C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 Whitney</dc:creator>
  <cp:lastModifiedBy>s213167</cp:lastModifiedBy>
  <cp:lastPrinted>2022-12-02T12:14:47Z</cp:lastPrinted>
  <dcterms:created xsi:type="dcterms:W3CDTF">2015-06-05T18:17:20Z</dcterms:created>
  <dcterms:modified xsi:type="dcterms:W3CDTF">2022-12-02T18:13:56Z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84ba95b1-89e4-4a0e-ba9e-7d21caa2023a</vt:lpwstr>
  </property>
  <property fmtid="{D5CDD505-2E9C-101B-9397-08002B2CF9AE}" pid="3" name="bjSaver">
    <vt:lpwstr>Yzo6iu4RCOp5VcJWjy40zzIEO7NbA0wx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{BAD7C7AB-3C34-4FA4-BF5C-CF59963E82C0}</vt:lpwstr>
  </property>
</Properties>
</file>