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sserver2\KPSC Cases\0.0 - BR 2022-00268 - FAC Review SME 2022-09-13\Res to 1st DRs Prep\0.0 TAK Rvw 09-26-2022\"/>
    </mc:Choice>
  </mc:AlternateContent>
  <bookViews>
    <workbookView xWindow="0" yWindow="0" windowWidth="28800" windowHeight="11175"/>
  </bookViews>
  <sheets>
    <sheet name="PSC 1-16" sheetId="8" r:id="rId1"/>
    <sheet name="Form B FuelBurned 11.2021" sheetId="1" r:id="rId2"/>
    <sheet name="Form B FuelBurned 12.2021" sheetId="2" r:id="rId3"/>
    <sheet name="Form B FuelBurned 01.2022" sheetId="3" r:id="rId4"/>
    <sheet name="Form B uelBurned 02.2022" sheetId="4" r:id="rId5"/>
    <sheet name="Form B FuelBurned 03.2022" sheetId="5" r:id="rId6"/>
    <sheet name="Form B FuelBurned 04.2022" sheetId="6" r:id="rId7"/>
    <sheet name="Form A - Page 2 11.2021" sheetId="9" r:id="rId8"/>
    <sheet name="Form A - Page 2 12.2021" sheetId="10" r:id="rId9"/>
    <sheet name="Form A - Page 2 01.2022" sheetId="11" r:id="rId10"/>
    <sheet name="Form A - Page 2 02.2022" sheetId="12" r:id="rId11"/>
    <sheet name="Form A - Page 2 03.2022" sheetId="13" r:id="rId12"/>
    <sheet name="Form A - Page 2 04.2022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9">'Form A - Page 2 01.2022'!$A$1:$E$40</definedName>
    <definedName name="_xlnm.Print_Area" localSheetId="10">'Form A - Page 2 02.2022'!$A$1:$E$40</definedName>
    <definedName name="_xlnm.Print_Area" localSheetId="11">'Form A - Page 2 03.2022'!$A$1:$E$40</definedName>
    <definedName name="_xlnm.Print_Area" localSheetId="12">'Form A - Page 2 04.2022'!$A$1:$E$40</definedName>
    <definedName name="_xlnm.Print_Area" localSheetId="7">'Form A - Page 2 11.2021'!$A$1:$E$40</definedName>
    <definedName name="_xlnm.Print_Area" localSheetId="8">'Form A - Page 2 12.2021'!$A$1:$E$40</definedName>
    <definedName name="_xlnm.Print_Area" localSheetId="3">'Form B FuelBurned 01.2022'!$A$1:$O$89</definedName>
    <definedName name="_xlnm.Print_Area" localSheetId="5">'Form B FuelBurned 03.2022'!$A$1:$O$89</definedName>
    <definedName name="_xlnm.Print_Area" localSheetId="6">'Form B FuelBurned 04.2022'!$A$1:$O$89</definedName>
    <definedName name="_xlnm.Print_Area" localSheetId="1">'Form B FuelBurned 11.2021'!$A$1:$O$89</definedName>
    <definedName name="_xlnm.Print_Area" localSheetId="2">'Form B FuelBurned 12.2021'!$A$1:$O$89</definedName>
    <definedName name="_xlnm.Print_Area" localSheetId="4">'Form B uelBurned 02.2022'!$A$1:$O$89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8" l="1"/>
  <c r="E14" i="8"/>
  <c r="D14" i="8"/>
  <c r="F13" i="8"/>
  <c r="E13" i="8"/>
  <c r="D13" i="8"/>
  <c r="F12" i="8"/>
  <c r="E12" i="8"/>
  <c r="D12" i="8"/>
  <c r="F11" i="8"/>
  <c r="E11" i="8"/>
  <c r="D11" i="8"/>
  <c r="F10" i="8"/>
  <c r="E10" i="8"/>
  <c r="D10" i="8"/>
  <c r="F9" i="8"/>
  <c r="E9" i="8"/>
  <c r="D9" i="8"/>
  <c r="E37" i="14"/>
  <c r="E34" i="14"/>
  <c r="E30" i="14"/>
  <c r="E29" i="14"/>
  <c r="E28" i="14"/>
  <c r="E26" i="14"/>
  <c r="E25" i="14"/>
  <c r="E24" i="14"/>
  <c r="E20" i="14"/>
  <c r="E19" i="14"/>
  <c r="E18" i="14"/>
  <c r="E17" i="14"/>
  <c r="E27" i="14" s="1"/>
  <c r="E16" i="14"/>
  <c r="E15" i="14"/>
  <c r="E14" i="14"/>
  <c r="E13" i="14"/>
  <c r="E12" i="14"/>
  <c r="E11" i="14"/>
  <c r="E21" i="14" s="1"/>
  <c r="A8" i="14"/>
  <c r="E31" i="14" l="1"/>
  <c r="E39" i="14" s="1"/>
  <c r="E37" i="13" l="1"/>
  <c r="E34" i="13"/>
  <c r="E30" i="13"/>
  <c r="E29" i="13"/>
  <c r="E28" i="13"/>
  <c r="E26" i="13"/>
  <c r="E25" i="13"/>
  <c r="E24" i="13"/>
  <c r="E20" i="13"/>
  <c r="E19" i="13"/>
  <c r="E18" i="13"/>
  <c r="E17" i="13"/>
  <c r="E27" i="13" s="1"/>
  <c r="E16" i="13"/>
  <c r="E15" i="13"/>
  <c r="E14" i="13"/>
  <c r="E13" i="13"/>
  <c r="E12" i="13"/>
  <c r="E11" i="13"/>
  <c r="E21" i="13" s="1"/>
  <c r="A8" i="13"/>
  <c r="E31" i="13" l="1"/>
  <c r="E39" i="13" s="1"/>
  <c r="E37" i="12" l="1"/>
  <c r="E34" i="12"/>
  <c r="E30" i="12"/>
  <c r="E29" i="12"/>
  <c r="E28" i="12"/>
  <c r="E26" i="12"/>
  <c r="E25" i="12"/>
  <c r="E24" i="12"/>
  <c r="E20" i="12"/>
  <c r="E19" i="12"/>
  <c r="E18" i="12"/>
  <c r="E17" i="12"/>
  <c r="E27" i="12" s="1"/>
  <c r="E31" i="12" s="1"/>
  <c r="E16" i="12"/>
  <c r="E15" i="12"/>
  <c r="E14" i="12"/>
  <c r="E13" i="12"/>
  <c r="E21" i="12" s="1"/>
  <c r="E39" i="12" s="1"/>
  <c r="E12" i="12"/>
  <c r="E11" i="12"/>
  <c r="A8" i="12"/>
  <c r="E37" i="11" l="1"/>
  <c r="E34" i="11"/>
  <c r="E30" i="11"/>
  <c r="E29" i="11"/>
  <c r="E28" i="11"/>
  <c r="E26" i="11"/>
  <c r="E25" i="11"/>
  <c r="E24" i="11"/>
  <c r="E20" i="11"/>
  <c r="E19" i="11"/>
  <c r="E18" i="11"/>
  <c r="E17" i="11"/>
  <c r="E27" i="11" s="1"/>
  <c r="E31" i="11" s="1"/>
  <c r="E16" i="11"/>
  <c r="E15" i="11"/>
  <c r="E14" i="11"/>
  <c r="E13" i="11"/>
  <c r="E21" i="11" s="1"/>
  <c r="E12" i="11"/>
  <c r="E11" i="11"/>
  <c r="A8" i="11"/>
  <c r="E39" i="11" l="1"/>
  <c r="E37" i="10" l="1"/>
  <c r="E34" i="10"/>
  <c r="E30" i="10"/>
  <c r="E29" i="10"/>
  <c r="E28" i="10"/>
  <c r="E26" i="10"/>
  <c r="E25" i="10"/>
  <c r="E24" i="10"/>
  <c r="E20" i="10"/>
  <c r="E19" i="10"/>
  <c r="E18" i="10"/>
  <c r="E17" i="10"/>
  <c r="E27" i="10" s="1"/>
  <c r="E31" i="10" s="1"/>
  <c r="E16" i="10"/>
  <c r="E15" i="10"/>
  <c r="E14" i="10"/>
  <c r="E13" i="10"/>
  <c r="E21" i="10" s="1"/>
  <c r="E39" i="10" s="1"/>
  <c r="E12" i="10"/>
  <c r="E11" i="10"/>
  <c r="A8" i="10"/>
  <c r="E37" i="9" l="1"/>
  <c r="E34" i="9"/>
  <c r="E30" i="9"/>
  <c r="E29" i="9"/>
  <c r="E28" i="9"/>
  <c r="E26" i="9"/>
  <c r="E25" i="9"/>
  <c r="E24" i="9"/>
  <c r="E20" i="9"/>
  <c r="E19" i="9"/>
  <c r="E18" i="9"/>
  <c r="E17" i="9"/>
  <c r="E27" i="9" s="1"/>
  <c r="E31" i="9" s="1"/>
  <c r="E16" i="9"/>
  <c r="E15" i="9"/>
  <c r="E14" i="9"/>
  <c r="E13" i="9"/>
  <c r="E21" i="9" s="1"/>
  <c r="E12" i="9"/>
  <c r="E11" i="9"/>
  <c r="A8" i="9"/>
  <c r="E39" i="9" l="1"/>
  <c r="G10" i="8"/>
  <c r="G11" i="8"/>
  <c r="G12" i="8"/>
  <c r="G13" i="8"/>
  <c r="G14" i="8"/>
  <c r="G9" i="8"/>
  <c r="B14" i="8" l="1"/>
  <c r="B13" i="8"/>
  <c r="B12" i="8"/>
  <c r="B11" i="8"/>
  <c r="B10" i="8"/>
  <c r="B9" i="8"/>
  <c r="E82" i="6" l="1"/>
  <c r="E81" i="6"/>
  <c r="E80" i="6"/>
  <c r="E79" i="6"/>
  <c r="E78" i="6"/>
  <c r="E83" i="6" s="1"/>
  <c r="I68" i="6"/>
  <c r="I72" i="6" s="1"/>
  <c r="I74" i="6" s="1"/>
  <c r="G68" i="6"/>
  <c r="E66" i="6"/>
  <c r="C66" i="6"/>
  <c r="E65" i="6"/>
  <c r="E63" i="6" s="1"/>
  <c r="K63" i="6" s="1"/>
  <c r="C65" i="6"/>
  <c r="E64" i="6"/>
  <c r="C64" i="6"/>
  <c r="I63" i="6"/>
  <c r="G63" i="6"/>
  <c r="K58" i="6"/>
  <c r="E58" i="6"/>
  <c r="E68" i="6" s="1"/>
  <c r="E53" i="6"/>
  <c r="K53" i="6" s="1"/>
  <c r="E51" i="6"/>
  <c r="E49" i="6" s="1"/>
  <c r="K49" i="6" s="1"/>
  <c r="C51" i="6"/>
  <c r="E50" i="6"/>
  <c r="C50" i="6"/>
  <c r="I49" i="6"/>
  <c r="G49" i="6"/>
  <c r="K45" i="6"/>
  <c r="E45" i="6"/>
  <c r="E41" i="6"/>
  <c r="K41" i="6" s="1"/>
  <c r="K36" i="6"/>
  <c r="E36" i="6"/>
  <c r="E32" i="6"/>
  <c r="K32" i="6" s="1"/>
  <c r="E30" i="6"/>
  <c r="C30" i="6"/>
  <c r="E29" i="6"/>
  <c r="C29" i="6"/>
  <c r="E28" i="6"/>
  <c r="E27" i="6" s="1"/>
  <c r="K27" i="6" s="1"/>
  <c r="C28" i="6"/>
  <c r="I27" i="6"/>
  <c r="I73" i="6" s="1"/>
  <c r="G27" i="6"/>
  <c r="E22" i="6"/>
  <c r="K22" i="6" s="1"/>
  <c r="K17" i="6"/>
  <c r="E17" i="6"/>
  <c r="E12" i="6"/>
  <c r="K12" i="6" s="1"/>
  <c r="K8" i="6"/>
  <c r="E8" i="6"/>
  <c r="K74" i="6" l="1"/>
  <c r="K68" i="6"/>
  <c r="K72" i="6"/>
  <c r="E82" i="5" l="1"/>
  <c r="E81" i="5"/>
  <c r="E80" i="5"/>
  <c r="E79" i="5"/>
  <c r="E78" i="5"/>
  <c r="E83" i="5" s="1"/>
  <c r="I68" i="5"/>
  <c r="I72" i="5" s="1"/>
  <c r="G68" i="5"/>
  <c r="E66" i="5"/>
  <c r="C66" i="5"/>
  <c r="E65" i="5"/>
  <c r="E63" i="5" s="1"/>
  <c r="K63" i="5" s="1"/>
  <c r="C65" i="5"/>
  <c r="E64" i="5"/>
  <c r="C64" i="5"/>
  <c r="I63" i="5"/>
  <c r="G63" i="5"/>
  <c r="K58" i="5"/>
  <c r="E58" i="5"/>
  <c r="E68" i="5" s="1"/>
  <c r="E53" i="5"/>
  <c r="K53" i="5" s="1"/>
  <c r="E51" i="5"/>
  <c r="E49" i="5" s="1"/>
  <c r="K49" i="5" s="1"/>
  <c r="C51" i="5"/>
  <c r="E50" i="5"/>
  <c r="C50" i="5"/>
  <c r="I49" i="5"/>
  <c r="G49" i="5"/>
  <c r="K45" i="5"/>
  <c r="E45" i="5"/>
  <c r="E41" i="5"/>
  <c r="K41" i="5" s="1"/>
  <c r="K36" i="5"/>
  <c r="E36" i="5"/>
  <c r="E32" i="5"/>
  <c r="K32" i="5" s="1"/>
  <c r="E30" i="5"/>
  <c r="C30" i="5"/>
  <c r="E29" i="5"/>
  <c r="C29" i="5"/>
  <c r="E28" i="5"/>
  <c r="E27" i="5" s="1"/>
  <c r="K27" i="5" s="1"/>
  <c r="C28" i="5"/>
  <c r="I27" i="5"/>
  <c r="I73" i="5" s="1"/>
  <c r="G27" i="5"/>
  <c r="E22" i="5"/>
  <c r="K22" i="5" s="1"/>
  <c r="K17" i="5"/>
  <c r="E17" i="5"/>
  <c r="E12" i="5"/>
  <c r="K12" i="5" s="1"/>
  <c r="K8" i="5"/>
  <c r="E8" i="5"/>
  <c r="I74" i="5" l="1"/>
  <c r="K74" i="5" s="1"/>
  <c r="K72" i="5"/>
  <c r="K68" i="5"/>
  <c r="E82" i="4" l="1"/>
  <c r="E81" i="4"/>
  <c r="E80" i="4"/>
  <c r="E79" i="4"/>
  <c r="E78" i="4"/>
  <c r="E83" i="4" s="1"/>
  <c r="I72" i="4"/>
  <c r="I68" i="4"/>
  <c r="G68" i="4"/>
  <c r="E66" i="4"/>
  <c r="C66" i="4"/>
  <c r="E65" i="4"/>
  <c r="C65" i="4"/>
  <c r="E64" i="4"/>
  <c r="E63" i="4" s="1"/>
  <c r="K63" i="4" s="1"/>
  <c r="C64" i="4"/>
  <c r="I63" i="4"/>
  <c r="G63" i="4"/>
  <c r="E58" i="4"/>
  <c r="E68" i="4" s="1"/>
  <c r="K53" i="4"/>
  <c r="E53" i="4"/>
  <c r="E51" i="4"/>
  <c r="C51" i="4"/>
  <c r="E50" i="4"/>
  <c r="E49" i="4" s="1"/>
  <c r="K49" i="4" s="1"/>
  <c r="C50" i="4"/>
  <c r="I49" i="4"/>
  <c r="G49" i="4"/>
  <c r="E45" i="4"/>
  <c r="K45" i="4" s="1"/>
  <c r="K41" i="4"/>
  <c r="E41" i="4"/>
  <c r="E36" i="4"/>
  <c r="K36" i="4" s="1"/>
  <c r="K32" i="4"/>
  <c r="E32" i="4"/>
  <c r="E30" i="4"/>
  <c r="C30" i="4"/>
  <c r="E29" i="4"/>
  <c r="E27" i="4" s="1"/>
  <c r="K27" i="4" s="1"/>
  <c r="C29" i="4"/>
  <c r="E28" i="4"/>
  <c r="C28" i="4"/>
  <c r="I27" i="4"/>
  <c r="I73" i="4" s="1"/>
  <c r="I74" i="4" s="1"/>
  <c r="G27" i="4"/>
  <c r="K22" i="4"/>
  <c r="E22" i="4"/>
  <c r="E17" i="4"/>
  <c r="K17" i="4" s="1"/>
  <c r="K12" i="4"/>
  <c r="E12" i="4"/>
  <c r="E8" i="4"/>
  <c r="K8" i="4" s="1"/>
  <c r="K68" i="4" l="1"/>
  <c r="K72" i="4"/>
  <c r="K74" i="4"/>
  <c r="K58" i="4"/>
  <c r="E82" i="3" l="1"/>
  <c r="E81" i="3"/>
  <c r="E80" i="3"/>
  <c r="E79" i="3"/>
  <c r="E83" i="3" s="1"/>
  <c r="E78" i="3"/>
  <c r="I68" i="3"/>
  <c r="I72" i="3" s="1"/>
  <c r="G68" i="3"/>
  <c r="E66" i="3"/>
  <c r="C66" i="3"/>
  <c r="E65" i="3"/>
  <c r="C65" i="3"/>
  <c r="E64" i="3"/>
  <c r="E63" i="3" s="1"/>
  <c r="K63" i="3" s="1"/>
  <c r="C64" i="3"/>
  <c r="I63" i="3"/>
  <c r="G63" i="3"/>
  <c r="E58" i="3"/>
  <c r="K58" i="3" s="1"/>
  <c r="K53" i="3"/>
  <c r="E53" i="3"/>
  <c r="E51" i="3"/>
  <c r="C51" i="3"/>
  <c r="E50" i="3"/>
  <c r="E49" i="3" s="1"/>
  <c r="K49" i="3" s="1"/>
  <c r="C50" i="3"/>
  <c r="I49" i="3"/>
  <c r="G49" i="3"/>
  <c r="E45" i="3"/>
  <c r="K45" i="3" s="1"/>
  <c r="K41" i="3"/>
  <c r="E41" i="3"/>
  <c r="E36" i="3"/>
  <c r="K36" i="3" s="1"/>
  <c r="K32" i="3"/>
  <c r="E32" i="3"/>
  <c r="E30" i="3"/>
  <c r="C30" i="3"/>
  <c r="E29" i="3"/>
  <c r="E27" i="3" s="1"/>
  <c r="K27" i="3" s="1"/>
  <c r="C29" i="3"/>
  <c r="E28" i="3"/>
  <c r="C28" i="3"/>
  <c r="I27" i="3"/>
  <c r="I73" i="3" s="1"/>
  <c r="G27" i="3"/>
  <c r="K22" i="3"/>
  <c r="E22" i="3"/>
  <c r="E17" i="3"/>
  <c r="K17" i="3" s="1"/>
  <c r="K12" i="3"/>
  <c r="E12" i="3"/>
  <c r="E8" i="3"/>
  <c r="K8" i="3" s="1"/>
  <c r="I74" i="3" l="1"/>
  <c r="E68" i="3"/>
  <c r="K72" i="3" l="1"/>
  <c r="K74" i="3"/>
  <c r="K68" i="3"/>
  <c r="E82" i="2" l="1"/>
  <c r="E81" i="2"/>
  <c r="E80" i="2"/>
  <c r="E79" i="2"/>
  <c r="E78" i="2"/>
  <c r="E83" i="2" s="1"/>
  <c r="I68" i="2"/>
  <c r="I72" i="2" s="1"/>
  <c r="I74" i="2" s="1"/>
  <c r="G68" i="2"/>
  <c r="E66" i="2"/>
  <c r="C66" i="2"/>
  <c r="E65" i="2"/>
  <c r="C65" i="2"/>
  <c r="E64" i="2"/>
  <c r="E63" i="2" s="1"/>
  <c r="K63" i="2" s="1"/>
  <c r="C64" i="2"/>
  <c r="I63" i="2"/>
  <c r="G63" i="2"/>
  <c r="K58" i="2"/>
  <c r="E58" i="2"/>
  <c r="E68" i="2" s="1"/>
  <c r="K53" i="2"/>
  <c r="E53" i="2"/>
  <c r="E51" i="2"/>
  <c r="C51" i="2"/>
  <c r="E50" i="2"/>
  <c r="E49" i="2" s="1"/>
  <c r="K49" i="2" s="1"/>
  <c r="C50" i="2"/>
  <c r="I49" i="2"/>
  <c r="G49" i="2"/>
  <c r="K45" i="2"/>
  <c r="E45" i="2"/>
  <c r="K41" i="2"/>
  <c r="E41" i="2"/>
  <c r="K36" i="2"/>
  <c r="E36" i="2"/>
  <c r="K32" i="2"/>
  <c r="E32" i="2"/>
  <c r="E30" i="2"/>
  <c r="C30" i="2"/>
  <c r="E29" i="2"/>
  <c r="C29" i="2"/>
  <c r="E28" i="2"/>
  <c r="E27" i="2" s="1"/>
  <c r="K27" i="2" s="1"/>
  <c r="C28" i="2"/>
  <c r="I27" i="2"/>
  <c r="I73" i="2" s="1"/>
  <c r="G27" i="2"/>
  <c r="K22" i="2"/>
  <c r="E22" i="2"/>
  <c r="K17" i="2"/>
  <c r="E17" i="2"/>
  <c r="K12" i="2"/>
  <c r="E12" i="2"/>
  <c r="K8" i="2"/>
  <c r="E8" i="2"/>
  <c r="K72" i="2" l="1"/>
  <c r="K74" i="2"/>
  <c r="K68" i="2"/>
  <c r="E82" i="1" l="1"/>
  <c r="E81" i="1"/>
  <c r="E80" i="1"/>
  <c r="E79" i="1"/>
  <c r="E78" i="1"/>
  <c r="E83" i="1" s="1"/>
  <c r="I68" i="1"/>
  <c r="I72" i="1" s="1"/>
  <c r="I74" i="1" s="1"/>
  <c r="G68" i="1"/>
  <c r="E66" i="1"/>
  <c r="C66" i="1"/>
  <c r="E65" i="1"/>
  <c r="E63" i="1" s="1"/>
  <c r="K63" i="1" s="1"/>
  <c r="C65" i="1"/>
  <c r="E64" i="1"/>
  <c r="C64" i="1"/>
  <c r="I63" i="1"/>
  <c r="G63" i="1"/>
  <c r="K58" i="1"/>
  <c r="E58" i="1"/>
  <c r="E68" i="1" s="1"/>
  <c r="E53" i="1"/>
  <c r="K53" i="1" s="1"/>
  <c r="E51" i="1"/>
  <c r="E49" i="1" s="1"/>
  <c r="K49" i="1" s="1"/>
  <c r="C51" i="1"/>
  <c r="E50" i="1"/>
  <c r="C50" i="1"/>
  <c r="I49" i="1"/>
  <c r="G49" i="1"/>
  <c r="K45" i="1"/>
  <c r="E45" i="1"/>
  <c r="E41" i="1"/>
  <c r="K41" i="1" s="1"/>
  <c r="K36" i="1"/>
  <c r="E36" i="1"/>
  <c r="E32" i="1"/>
  <c r="K32" i="1" s="1"/>
  <c r="E30" i="1"/>
  <c r="C30" i="1"/>
  <c r="E29" i="1"/>
  <c r="C29" i="1"/>
  <c r="E28" i="1"/>
  <c r="E27" i="1" s="1"/>
  <c r="K27" i="1" s="1"/>
  <c r="C28" i="1"/>
  <c r="I27" i="1"/>
  <c r="I73" i="1" s="1"/>
  <c r="G27" i="1"/>
  <c r="E22" i="1"/>
  <c r="K22" i="1" s="1"/>
  <c r="K17" i="1"/>
  <c r="E17" i="1"/>
  <c r="E12" i="1"/>
  <c r="K12" i="1" s="1"/>
  <c r="K8" i="1"/>
  <c r="E8" i="1"/>
  <c r="K74" i="1" l="1"/>
  <c r="K68" i="1"/>
  <c r="K72" i="1"/>
</calcChain>
</file>

<file path=xl/sharedStrings.xml><?xml version="1.0" encoding="utf-8"?>
<sst xmlns="http://schemas.openxmlformats.org/spreadsheetml/2006/main" count="739" uniqueCount="91">
  <si>
    <t>ID-CLR15E</t>
  </si>
  <si>
    <t>BIG RIVERS ELECTRIC CORPORATION</t>
  </si>
  <si>
    <t>FUEL BURNED</t>
  </si>
  <si>
    <t xml:space="preserve">MONTH OF </t>
  </si>
  <si>
    <t>TON/GAL/MCF</t>
  </si>
  <si>
    <t>Cost</t>
  </si>
  <si>
    <t>Gross KWH</t>
  </si>
  <si>
    <t>NET KWH</t>
  </si>
  <si>
    <t>$/MWH</t>
  </si>
  <si>
    <r>
      <t>Reid</t>
    </r>
    <r>
      <rPr>
        <b/>
        <sz val="9"/>
        <rFont val="Arial"/>
        <family val="2"/>
      </rPr>
      <t>:</t>
    </r>
  </si>
  <si>
    <t>Coal</t>
  </si>
  <si>
    <t>Oil</t>
  </si>
  <si>
    <r>
      <t>Coleman - Unit 1</t>
    </r>
    <r>
      <rPr>
        <b/>
        <sz val="9"/>
        <rFont val="Arial"/>
        <family val="2"/>
      </rPr>
      <t>:</t>
    </r>
  </si>
  <si>
    <t xml:space="preserve">Gas </t>
  </si>
  <si>
    <t>Propane</t>
  </si>
  <si>
    <r>
      <t>Coleman - Unit 2</t>
    </r>
    <r>
      <rPr>
        <b/>
        <sz val="9"/>
        <rFont val="Arial"/>
        <family val="2"/>
      </rPr>
      <t>:</t>
    </r>
  </si>
  <si>
    <r>
      <t>Coleman - Unit 3</t>
    </r>
    <r>
      <rPr>
        <b/>
        <sz val="9"/>
        <rFont val="Arial"/>
        <family val="2"/>
      </rPr>
      <t>:</t>
    </r>
  </si>
  <si>
    <r>
      <t>Coleman - Total</t>
    </r>
    <r>
      <rPr>
        <b/>
        <sz val="9"/>
        <rFont val="Arial"/>
        <family val="2"/>
      </rPr>
      <t>:</t>
    </r>
  </si>
  <si>
    <r>
      <t>Gas Turbine</t>
    </r>
    <r>
      <rPr>
        <b/>
        <sz val="9"/>
        <rFont val="Arial"/>
        <family val="2"/>
      </rPr>
      <t>:</t>
    </r>
  </si>
  <si>
    <t>Gas</t>
  </si>
  <si>
    <r>
      <t>Wilson</t>
    </r>
    <r>
      <rPr>
        <b/>
        <sz val="9"/>
        <rFont val="Arial"/>
        <family val="2"/>
      </rPr>
      <t>:</t>
    </r>
  </si>
  <si>
    <t>PetCoke</t>
  </si>
  <si>
    <r>
      <t>Station Two - Unit 1 (net of City take)</t>
    </r>
    <r>
      <rPr>
        <b/>
        <sz val="9"/>
        <rFont val="Arial"/>
        <family val="2"/>
      </rPr>
      <t>:</t>
    </r>
  </si>
  <si>
    <r>
      <t>Station Two - Unit 2 (net of City take)</t>
    </r>
    <r>
      <rPr>
        <b/>
        <sz val="9"/>
        <rFont val="Arial"/>
        <family val="2"/>
      </rPr>
      <t>:</t>
    </r>
  </si>
  <si>
    <r>
      <t>Station Two - Total (net of City Take)</t>
    </r>
    <r>
      <rPr>
        <b/>
        <sz val="9"/>
        <rFont val="Arial"/>
        <family val="2"/>
      </rPr>
      <t>:</t>
    </r>
  </si>
  <si>
    <r>
      <t>Green - Unit 1</t>
    </r>
    <r>
      <rPr>
        <b/>
        <sz val="9"/>
        <rFont val="Arial"/>
        <family val="2"/>
      </rPr>
      <t>:</t>
    </r>
  </si>
  <si>
    <r>
      <t>Green - Unit 2</t>
    </r>
    <r>
      <rPr>
        <b/>
        <sz val="9"/>
        <rFont val="Arial"/>
        <family val="2"/>
      </rPr>
      <t>:</t>
    </r>
  </si>
  <si>
    <r>
      <t>Green - Total</t>
    </r>
    <r>
      <rPr>
        <b/>
        <sz val="9"/>
        <rFont val="Arial"/>
        <family val="2"/>
      </rPr>
      <t>:</t>
    </r>
  </si>
  <si>
    <r>
      <t>System Total</t>
    </r>
    <r>
      <rPr>
        <b/>
        <sz val="9"/>
        <rFont val="Arial"/>
        <family val="2"/>
      </rPr>
      <t>:</t>
    </r>
  </si>
  <si>
    <t>Less: Line Losses:</t>
  </si>
  <si>
    <t>System Total (Net of Line Losses):</t>
  </si>
  <si>
    <t>Less:  Energy Used by Idled &amp; Retired Units (Coleman, Reid 1, &amp; SII)</t>
  </si>
  <si>
    <t>Total (Net of Line Losses &amp; Energy Used by Idled Units)</t>
  </si>
  <si>
    <r>
      <t>Summary of Fuel Burned for Generation</t>
    </r>
    <r>
      <rPr>
        <b/>
        <i/>
        <sz val="9"/>
        <rFont val="Arial"/>
        <family val="2"/>
      </rPr>
      <t>:</t>
    </r>
  </si>
  <si>
    <t>Pet Coke</t>
  </si>
  <si>
    <t>Total Fuel Cost</t>
  </si>
  <si>
    <t>November 2021 - April 2022</t>
  </si>
  <si>
    <t>Nov-21</t>
  </si>
  <si>
    <t>Dec-21</t>
  </si>
  <si>
    <t>Jan-22</t>
  </si>
  <si>
    <t>Feb-22</t>
  </si>
  <si>
    <t>Mar-22</t>
  </si>
  <si>
    <t>Apr-22</t>
  </si>
  <si>
    <t>Attachment for Response to PSC 1-16</t>
  </si>
  <si>
    <t xml:space="preserve">Forced Outage 
Purchased Power 
Recovered through 
Non-FAC PPA 
 $ </t>
  </si>
  <si>
    <t>Highest Cost 
Fuel Unit 
$/MWH *</t>
  </si>
  <si>
    <t>Identifiable Fuel Cost (Substitute for Forced Outage) $</t>
  </si>
  <si>
    <t>Plus Fuel (Substitue Cost During Forced Outage) $</t>
  </si>
  <si>
    <t>Less Fuel (Assigned Cost During Forced Outage) $</t>
  </si>
  <si>
    <t>Highest Cost Fuel Unit and Forced Outage Purchased Power</t>
  </si>
  <si>
    <t>NOTES:</t>
  </si>
  <si>
    <t>-The Highest Cost Fuel Unit $/MWH is the highest generating fuel cost from the monthly "FuelBurned" sheets (Column K).</t>
  </si>
  <si>
    <t>- Fuel (Substitute Cost for Forced Outage) $ is included in the monthly Form A filing, page 2, part A.</t>
  </si>
  <si>
    <t>- Identifiable Fuel Cost (Substitute for Forced Outage) $ is included in the monthly Form A filing, page 2, part B.</t>
  </si>
  <si>
    <t>- Fuel (Assigned Cost during Forced Outage) $ is included in the monthly Form A filing, page 2, part A.</t>
  </si>
  <si>
    <t>Form A</t>
  </si>
  <si>
    <t>Page 2 of 4</t>
  </si>
  <si>
    <t>FUEL COST SCHEDULE</t>
  </si>
  <si>
    <t xml:space="preserve"> </t>
  </si>
  <si>
    <t>(A)</t>
  </si>
  <si>
    <t xml:space="preserve">  Company Generation</t>
  </si>
  <si>
    <t xml:space="preserve">      Coal Burned</t>
  </si>
  <si>
    <t>(+)</t>
  </si>
  <si>
    <t xml:space="preserve">      Pet  Coke Burned</t>
  </si>
  <si>
    <t xml:space="preserve">      Oil Burned</t>
  </si>
  <si>
    <t xml:space="preserve">      Gas Burned</t>
  </si>
  <si>
    <t xml:space="preserve">      Propane Burned</t>
  </si>
  <si>
    <t xml:space="preserve">      MISO Make Whole Payments</t>
  </si>
  <si>
    <t>(-)</t>
  </si>
  <si>
    <t xml:space="preserve">      Fuel (assigned cost during Forced Outage)</t>
  </si>
  <si>
    <t xml:space="preserve">      Fuel (substitute cost for Forced Outage)</t>
  </si>
  <si>
    <t xml:space="preserve">      Fuel (supplemental and back-up energy to Smelters)</t>
  </si>
  <si>
    <t xml:space="preserve">      Fuel (Domtar back-up / imbalance generation)</t>
  </si>
  <si>
    <t xml:space="preserve">         SUB-TOTAL</t>
  </si>
  <si>
    <t>(B)</t>
  </si>
  <si>
    <t xml:space="preserve">  Purchases</t>
  </si>
  <si>
    <t xml:space="preserve">      Net energy cost - economy purchases</t>
  </si>
  <si>
    <t xml:space="preserve">      Identifiable fuel cost - other purchases</t>
  </si>
  <si>
    <t xml:space="preserve">      Identifiable fuel cost - Forced Outage purchases</t>
  </si>
  <si>
    <t xml:space="preserve">      Identifiable fuel cost (substitute for Forced Outage)</t>
  </si>
  <si>
    <t xml:space="preserve">      Less Purchases for supplemental and back-up energy to Smelters</t>
  </si>
  <si>
    <t xml:space="preserve">      Less Purchases for Domtar back up</t>
  </si>
  <si>
    <t xml:space="preserve">      Less Purchases Above Highest Cost Units</t>
  </si>
  <si>
    <t>(C)</t>
  </si>
  <si>
    <t xml:space="preserve">  Inter-System Sales</t>
  </si>
  <si>
    <t xml:space="preserve">      Including Interchange-out</t>
  </si>
  <si>
    <t>(D)</t>
  </si>
  <si>
    <t xml:space="preserve">  Over or (Under) Recovery</t>
  </si>
  <si>
    <t xml:space="preserve">      From Page 4, Line 13</t>
  </si>
  <si>
    <t xml:space="preserve">         TOTAL FUEL RECOVERY [(A)+(B)-(C)-(D)] =</t>
  </si>
  <si>
    <t xml:space="preserve">      Less Purchases for Non-Tariff Market Rate Sales to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</si>
</sst>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_);_(@_)"/>
    <numFmt numFmtId="166" formatCode="[$-409]mmmm\-yy;@"/>
    <numFmt numFmtId="167" formatCode="_(* #,##0.00000_);_(* \(#,##0.00000\);_(* &quot;-&quot;??_);_(@_)"/>
    <numFmt numFmtId="168" formatCode="0.000%"/>
    <numFmt numFmtId="169" formatCode="_(* #,##0.000_);_(* \(#,##0.000\);_(* &quot;-&quot;??_);_(@_)"/>
    <numFmt numFmtId="170" formatCode="_(&quot;$&quot;* #,##0_);_(&quot;$&quot;* \(#,##0\);_(&quot;$&quot;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rgb="FF0000CC"/>
      <name val="Arial"/>
      <family val="2"/>
    </font>
    <font>
      <b/>
      <sz val="9"/>
      <color theme="1"/>
      <name val="Arial"/>
      <family val="2"/>
    </font>
    <font>
      <i/>
      <sz val="9"/>
      <color rgb="FF0000CC"/>
      <name val="Arial"/>
      <family val="2"/>
    </font>
    <font>
      <b/>
      <u/>
      <sz val="9"/>
      <name val="Arial"/>
      <family val="2"/>
    </font>
    <font>
      <b/>
      <sz val="9"/>
      <color indexed="12"/>
      <name val="Arial"/>
      <family val="2"/>
    </font>
    <font>
      <sz val="9"/>
      <color rgb="FF0000CC"/>
      <name val="Arial"/>
      <family val="2"/>
    </font>
    <font>
      <b/>
      <sz val="9"/>
      <color rgb="FF0000FF"/>
      <name val="Arial"/>
      <family val="2"/>
    </font>
    <font>
      <i/>
      <sz val="9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CC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u val="singleAccounting"/>
      <sz val="9"/>
      <name val="Arial"/>
      <family val="2"/>
    </font>
    <font>
      <b/>
      <i/>
      <u/>
      <sz val="9"/>
      <name val="Arial"/>
      <family val="2"/>
    </font>
    <font>
      <b/>
      <i/>
      <sz val="9"/>
      <name val="Arial"/>
      <family val="2"/>
    </font>
    <font>
      <b/>
      <sz val="12"/>
      <color theme="1"/>
      <name val="Century Schoolbook"/>
      <family val="1"/>
    </font>
    <font>
      <sz val="12"/>
      <color theme="1"/>
      <name val="Century Schoolbook"/>
      <family val="1"/>
    </font>
    <font>
      <b/>
      <sz val="12"/>
      <name val="Century Schoolbook"/>
      <family val="1"/>
    </font>
    <font>
      <b/>
      <sz val="10"/>
      <color indexed="12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73">
    <xf numFmtId="0" fontId="0" fillId="0" borderId="0" xfId="0"/>
    <xf numFmtId="0" fontId="3" fillId="2" borderId="0" xfId="3" applyFont="1" applyFill="1"/>
    <xf numFmtId="0" fontId="4" fillId="2" borderId="0" xfId="3" applyFont="1" applyFill="1"/>
    <xf numFmtId="44" fontId="4" fillId="2" borderId="0" xfId="4" applyFont="1" applyFill="1"/>
    <xf numFmtId="164" fontId="4" fillId="2" borderId="0" xfId="5" applyNumberFormat="1" applyFont="1" applyFill="1"/>
    <xf numFmtId="164" fontId="6" fillId="2" borderId="0" xfId="5" applyNumberFormat="1" applyFont="1" applyFill="1" applyAlignment="1">
      <alignment horizontal="center"/>
    </xf>
    <xf numFmtId="165" fontId="4" fillId="2" borderId="0" xfId="4" applyNumberFormat="1" applyFont="1" applyFill="1"/>
    <xf numFmtId="164" fontId="7" fillId="2" borderId="0" xfId="5" applyNumberFormat="1" applyFont="1" applyFill="1"/>
    <xf numFmtId="164" fontId="8" fillId="2" borderId="0" xfId="5" applyNumberFormat="1" applyFont="1" applyFill="1"/>
    <xf numFmtId="39" fontId="3" fillId="2" borderId="0" xfId="3" applyNumberFormat="1" applyFont="1" applyFill="1" applyAlignment="1">
      <alignment horizontal="right"/>
    </xf>
    <xf numFmtId="39" fontId="3" fillId="2" borderId="4" xfId="3" applyNumberFormat="1" applyFont="1" applyFill="1" applyBorder="1" applyAlignment="1">
      <alignment horizontal="center"/>
    </xf>
    <xf numFmtId="0" fontId="3" fillId="2" borderId="0" xfId="3" applyFont="1" applyFill="1" applyAlignment="1">
      <alignment horizontal="center"/>
    </xf>
    <xf numFmtId="44" fontId="3" fillId="2" borderId="4" xfId="4" applyFont="1" applyFill="1" applyBorder="1" applyAlignment="1">
      <alignment horizontal="center"/>
    </xf>
    <xf numFmtId="164" fontId="3" fillId="2" borderId="4" xfId="5" applyNumberFormat="1" applyFont="1" applyFill="1" applyBorder="1" applyAlignment="1">
      <alignment horizontal="center"/>
    </xf>
    <xf numFmtId="165" fontId="3" fillId="2" borderId="4" xfId="4" applyNumberFormat="1" applyFont="1" applyFill="1" applyBorder="1" applyAlignment="1">
      <alignment horizontal="center"/>
    </xf>
    <xf numFmtId="39" fontId="4" fillId="2" borderId="0" xfId="3" applyNumberFormat="1" applyFont="1" applyFill="1"/>
    <xf numFmtId="0" fontId="12" fillId="2" borderId="0" xfId="3" applyFont="1" applyFill="1"/>
    <xf numFmtId="39" fontId="13" fillId="2" borderId="0" xfId="3" applyNumberFormat="1" applyFont="1" applyFill="1"/>
    <xf numFmtId="0" fontId="13" fillId="2" borderId="0" xfId="3" applyFont="1" applyFill="1"/>
    <xf numFmtId="44" fontId="3" fillId="2" borderId="0" xfId="4" applyFont="1" applyFill="1"/>
    <xf numFmtId="164" fontId="14" fillId="3" borderId="5" xfId="5" applyNumberFormat="1" applyFont="1" applyFill="1" applyBorder="1"/>
    <xf numFmtId="165" fontId="4" fillId="0" borderId="6" xfId="4" applyNumberFormat="1" applyFont="1" applyBorder="1"/>
    <xf numFmtId="0" fontId="3" fillId="2" borderId="0" xfId="3" applyFont="1" applyFill="1" applyAlignment="1">
      <alignment horizontal="right"/>
    </xf>
    <xf numFmtId="43" fontId="14" fillId="3" borderId="7" xfId="5" applyFont="1" applyFill="1" applyBorder="1"/>
    <xf numFmtId="43" fontId="14" fillId="2" borderId="0" xfId="5" applyFont="1" applyFill="1" applyBorder="1"/>
    <xf numFmtId="44" fontId="14" fillId="3" borderId="7" xfId="4" applyFont="1" applyFill="1" applyBorder="1"/>
    <xf numFmtId="164" fontId="13" fillId="2" borderId="0" xfId="5" applyNumberFormat="1" applyFont="1" applyFill="1"/>
    <xf numFmtId="165" fontId="13" fillId="2" borderId="0" xfId="4" applyNumberFormat="1" applyFont="1" applyFill="1"/>
    <xf numFmtId="164" fontId="15" fillId="2" borderId="0" xfId="5" applyNumberFormat="1" applyFont="1" applyFill="1"/>
    <xf numFmtId="0" fontId="4" fillId="2" borderId="0" xfId="3" applyFont="1" applyFill="1" applyAlignment="1">
      <alignment horizontal="right"/>
    </xf>
    <xf numFmtId="164" fontId="3" fillId="2" borderId="0" xfId="5" applyNumberFormat="1" applyFont="1" applyFill="1"/>
    <xf numFmtId="43" fontId="4" fillId="2" borderId="6" xfId="5" applyFont="1" applyFill="1" applyBorder="1"/>
    <xf numFmtId="43" fontId="4" fillId="2" borderId="0" xfId="5" applyFont="1" applyFill="1" applyBorder="1"/>
    <xf numFmtId="44" fontId="4" fillId="2" borderId="6" xfId="4" applyFont="1" applyFill="1" applyBorder="1"/>
    <xf numFmtId="164" fontId="6" fillId="0" borderId="0" xfId="5" applyNumberFormat="1" applyFont="1" applyFill="1" applyAlignment="1">
      <alignment horizontal="center"/>
    </xf>
    <xf numFmtId="167" fontId="4" fillId="2" borderId="0" xfId="5" applyNumberFormat="1" applyFont="1" applyFill="1"/>
    <xf numFmtId="39" fontId="16" fillId="2" borderId="0" xfId="3" applyNumberFormat="1" applyFont="1" applyFill="1"/>
    <xf numFmtId="0" fontId="4" fillId="2" borderId="0" xfId="3" applyFont="1" applyFill="1" applyBorder="1"/>
    <xf numFmtId="164" fontId="4" fillId="0" borderId="5" xfId="5" applyNumberFormat="1" applyFont="1" applyFill="1" applyBorder="1"/>
    <xf numFmtId="164" fontId="6" fillId="2" borderId="0" xfId="5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39" fontId="4" fillId="2" borderId="0" xfId="0" applyNumberFormat="1" applyFont="1" applyFill="1"/>
    <xf numFmtId="0" fontId="4" fillId="2" borderId="0" xfId="0" applyFont="1" applyFill="1" applyBorder="1"/>
    <xf numFmtId="0" fontId="13" fillId="2" borderId="0" xfId="3" applyFont="1" applyFill="1" applyBorder="1"/>
    <xf numFmtId="0" fontId="8" fillId="2" borderId="0" xfId="0" applyFont="1" applyFill="1"/>
    <xf numFmtId="0" fontId="3" fillId="2" borderId="0" xfId="3" applyFont="1" applyFill="1" applyBorder="1"/>
    <xf numFmtId="44" fontId="17" fillId="2" borderId="0" xfId="4" applyFont="1" applyFill="1"/>
    <xf numFmtId="0" fontId="17" fillId="2" borderId="0" xfId="3" applyFont="1" applyFill="1"/>
    <xf numFmtId="164" fontId="17" fillId="2" borderId="0" xfId="5" applyNumberFormat="1" applyFont="1" applyFill="1"/>
    <xf numFmtId="164" fontId="18" fillId="2" borderId="0" xfId="5" applyNumberFormat="1" applyFont="1" applyFill="1" applyAlignment="1">
      <alignment horizontal="center"/>
    </xf>
    <xf numFmtId="164" fontId="17" fillId="2" borderId="6" xfId="5" applyNumberFormat="1" applyFont="1" applyFill="1" applyBorder="1"/>
    <xf numFmtId="165" fontId="17" fillId="0" borderId="6" xfId="4" applyNumberFormat="1" applyFont="1" applyBorder="1"/>
    <xf numFmtId="0" fontId="2" fillId="2" borderId="0" xfId="0" applyFont="1" applyFill="1"/>
    <xf numFmtId="165" fontId="2" fillId="2" borderId="0" xfId="4" applyNumberFormat="1" applyFont="1" applyFill="1"/>
    <xf numFmtId="0" fontId="2" fillId="2" borderId="0" xfId="3" applyFont="1" applyFill="1"/>
    <xf numFmtId="165" fontId="18" fillId="0" borderId="0" xfId="4" applyNumberFormat="1" applyFont="1" applyFill="1"/>
    <xf numFmtId="0" fontId="8" fillId="2" borderId="0" xfId="0" applyFont="1" applyFill="1" applyBorder="1"/>
    <xf numFmtId="44" fontId="4" fillId="2" borderId="0" xfId="4" applyFont="1" applyFill="1" applyBorder="1"/>
    <xf numFmtId="164" fontId="19" fillId="2" borderId="0" xfId="5" applyNumberFormat="1" applyFont="1" applyFill="1" applyBorder="1"/>
    <xf numFmtId="0" fontId="3" fillId="2" borderId="0" xfId="5" applyNumberFormat="1" applyFont="1" applyFill="1" applyBorder="1"/>
    <xf numFmtId="0" fontId="4" fillId="2" borderId="0" xfId="0" applyNumberFormat="1" applyFont="1" applyFill="1" applyBorder="1"/>
    <xf numFmtId="0" fontId="4" fillId="2" borderId="0" xfId="3" applyNumberFormat="1" applyFont="1" applyFill="1" applyBorder="1"/>
    <xf numFmtId="44" fontId="3" fillId="2" borderId="0" xfId="4" applyFont="1" applyFill="1" applyBorder="1"/>
    <xf numFmtId="164" fontId="3" fillId="2" borderId="0" xfId="5" applyNumberFormat="1" applyFont="1" applyFill="1" applyBorder="1"/>
    <xf numFmtId="164" fontId="4" fillId="2" borderId="0" xfId="5" applyNumberFormat="1" applyFont="1" applyFill="1" applyBorder="1"/>
    <xf numFmtId="164" fontId="17" fillId="2" borderId="0" xfId="5" applyNumberFormat="1" applyFont="1" applyFill="1" applyBorder="1"/>
    <xf numFmtId="0" fontId="20" fillId="2" borderId="0" xfId="3" applyFont="1" applyFill="1"/>
    <xf numFmtId="165" fontId="20" fillId="2" borderId="0" xfId="4" applyNumberFormat="1" applyFont="1" applyFill="1" applyBorder="1"/>
    <xf numFmtId="164" fontId="21" fillId="2" borderId="0" xfId="5" applyNumberFormat="1" applyFont="1" applyFill="1"/>
    <xf numFmtId="164" fontId="22" fillId="2" borderId="0" xfId="5" applyNumberFormat="1" applyFont="1" applyFill="1"/>
    <xf numFmtId="164" fontId="16" fillId="2" borderId="0" xfId="5" applyNumberFormat="1" applyFont="1" applyFill="1"/>
    <xf numFmtId="164" fontId="23" fillId="2" borderId="0" xfId="5" applyNumberFormat="1" applyFont="1" applyFill="1"/>
    <xf numFmtId="0" fontId="22" fillId="2" borderId="0" xfId="0" applyFont="1" applyFill="1"/>
    <xf numFmtId="164" fontId="17" fillId="2" borderId="8" xfId="5" applyNumberFormat="1" applyFont="1" applyFill="1" applyBorder="1"/>
    <xf numFmtId="0" fontId="17" fillId="2" borderId="8" xfId="0" applyFont="1" applyFill="1" applyBorder="1"/>
    <xf numFmtId="0" fontId="17" fillId="2" borderId="8" xfId="3" applyFont="1" applyFill="1" applyBorder="1"/>
    <xf numFmtId="44" fontId="17" fillId="2" borderId="8" xfId="4" applyFont="1" applyFill="1" applyBorder="1"/>
    <xf numFmtId="164" fontId="18" fillId="2" borderId="0" xfId="5" applyNumberFormat="1" applyFont="1" applyFill="1" applyBorder="1" applyAlignment="1">
      <alignment horizontal="center"/>
    </xf>
    <xf numFmtId="165" fontId="17" fillId="4" borderId="6" xfId="4" applyNumberFormat="1" applyFont="1" applyFill="1" applyBorder="1"/>
    <xf numFmtId="164" fontId="24" fillId="2" borderId="0" xfId="5" applyNumberFormat="1" applyFont="1" applyFill="1"/>
    <xf numFmtId="164" fontId="25" fillId="2" borderId="0" xfId="5" applyNumberFormat="1" applyFont="1" applyFill="1"/>
    <xf numFmtId="164" fontId="26" fillId="2" borderId="0" xfId="5" applyNumberFormat="1" applyFont="1" applyFill="1"/>
    <xf numFmtId="0" fontId="25" fillId="2" borderId="0" xfId="0" applyFont="1" applyFill="1"/>
    <xf numFmtId="164" fontId="27" fillId="2" borderId="0" xfId="5" applyNumberFormat="1" applyFont="1" applyFill="1"/>
    <xf numFmtId="165" fontId="17" fillId="2" borderId="0" xfId="4" applyNumberFormat="1" applyFont="1" applyFill="1" applyBorder="1"/>
    <xf numFmtId="168" fontId="17" fillId="2" borderId="0" xfId="2" applyNumberFormat="1" applyFont="1" applyFill="1" applyBorder="1"/>
    <xf numFmtId="0" fontId="28" fillId="2" borderId="0" xfId="0" applyFont="1" applyFill="1"/>
    <xf numFmtId="164" fontId="23" fillId="2" borderId="0" xfId="5" applyNumberFormat="1" applyFont="1" applyFill="1" applyAlignment="1">
      <alignment horizontal="center"/>
    </xf>
    <xf numFmtId="10" fontId="21" fillId="2" borderId="0" xfId="2" applyNumberFormat="1" applyFont="1" applyFill="1"/>
    <xf numFmtId="0" fontId="4" fillId="4" borderId="9" xfId="3" applyFont="1" applyFill="1" applyBorder="1"/>
    <xf numFmtId="0" fontId="4" fillId="4" borderId="8" xfId="3" applyFont="1" applyFill="1" applyBorder="1"/>
    <xf numFmtId="44" fontId="4" fillId="4" borderId="10" xfId="4" applyFont="1" applyFill="1" applyBorder="1"/>
    <xf numFmtId="0" fontId="4" fillId="4" borderId="11" xfId="3" applyFont="1" applyFill="1" applyBorder="1"/>
    <xf numFmtId="0" fontId="4" fillId="4" borderId="0" xfId="3" applyFont="1" applyFill="1" applyBorder="1"/>
    <xf numFmtId="44" fontId="4" fillId="4" borderId="12" xfId="4" applyFont="1" applyFill="1" applyBorder="1"/>
    <xf numFmtId="0" fontId="3" fillId="4" borderId="9" xfId="3" applyFont="1" applyFill="1" applyBorder="1"/>
    <xf numFmtId="44" fontId="3" fillId="4" borderId="13" xfId="4" applyFont="1" applyFill="1" applyBorder="1"/>
    <xf numFmtId="0" fontId="4" fillId="4" borderId="14" xfId="3" applyFont="1" applyFill="1" applyBorder="1"/>
    <xf numFmtId="0" fontId="4" fillId="4" borderId="4" xfId="3" applyFont="1" applyFill="1" applyBorder="1"/>
    <xf numFmtId="44" fontId="4" fillId="4" borderId="15" xfId="4" applyFont="1" applyFill="1" applyBorder="1"/>
    <xf numFmtId="164" fontId="8" fillId="2" borderId="0" xfId="5" applyNumberFormat="1" applyFont="1" applyFill="1" applyBorder="1"/>
    <xf numFmtId="169" fontId="8" fillId="2" borderId="0" xfId="5" applyNumberFormat="1" applyFont="1" applyFill="1" applyBorder="1"/>
    <xf numFmtId="43" fontId="8" fillId="2" borderId="0" xfId="5" applyFont="1" applyFill="1" applyBorder="1"/>
    <xf numFmtId="43" fontId="3" fillId="2" borderId="0" xfId="5" applyFont="1" applyFill="1" applyBorder="1"/>
    <xf numFmtId="44" fontId="8" fillId="2" borderId="0" xfId="0" applyNumberFormat="1" applyFont="1" applyFill="1" applyBorder="1"/>
    <xf numFmtId="164" fontId="7" fillId="2" borderId="0" xfId="5" applyNumberFormat="1" applyFont="1" applyFill="1" applyBorder="1"/>
    <xf numFmtId="43" fontId="8" fillId="2" borderId="0" xfId="0" applyNumberFormat="1" applyFont="1" applyFill="1" applyBorder="1"/>
    <xf numFmtId="165" fontId="4" fillId="2" borderId="0" xfId="4" applyNumberFormat="1" applyFont="1" applyFill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Fill="1"/>
    <xf numFmtId="165" fontId="4" fillId="0" borderId="6" xfId="4" applyNumberFormat="1" applyFont="1" applyFill="1" applyBorder="1"/>
    <xf numFmtId="0" fontId="31" fillId="0" borderId="6" xfId="0" applyFont="1" applyBorder="1"/>
    <xf numFmtId="0" fontId="30" fillId="0" borderId="6" xfId="0" applyFont="1" applyBorder="1" applyAlignment="1">
      <alignment horizontal="center" wrapText="1"/>
    </xf>
    <xf numFmtId="0" fontId="30" fillId="0" borderId="6" xfId="0" quotePrefix="1" applyFont="1" applyBorder="1" applyAlignment="1">
      <alignment horizontal="center"/>
    </xf>
    <xf numFmtId="165" fontId="31" fillId="0" borderId="6" xfId="1" applyNumberFormat="1" applyFont="1" applyFill="1" applyBorder="1"/>
    <xf numFmtId="170" fontId="31" fillId="0" borderId="6" xfId="1" applyNumberFormat="1" applyFont="1" applyFill="1" applyBorder="1"/>
    <xf numFmtId="0" fontId="30" fillId="0" borderId="6" xfId="0" quotePrefix="1" applyFont="1" applyFill="1" applyBorder="1" applyAlignment="1">
      <alignment horizontal="center"/>
    </xf>
    <xf numFmtId="0" fontId="32" fillId="2" borderId="0" xfId="0" applyFont="1" applyFill="1" applyAlignment="1">
      <alignment wrapText="1"/>
    </xf>
    <xf numFmtId="0" fontId="30" fillId="0" borderId="16" xfId="0" applyFont="1" applyBorder="1" applyAlignment="1">
      <alignment horizontal="center" wrapText="1"/>
    </xf>
    <xf numFmtId="165" fontId="31" fillId="0" borderId="16" xfId="1" applyNumberFormat="1" applyFont="1" applyFill="1" applyBorder="1"/>
    <xf numFmtId="0" fontId="32" fillId="2" borderId="0" xfId="0" applyFont="1" applyFill="1" applyBorder="1" applyAlignment="1">
      <alignment wrapText="1"/>
    </xf>
    <xf numFmtId="0" fontId="30" fillId="0" borderId="0" xfId="0" applyFont="1"/>
    <xf numFmtId="0" fontId="31" fillId="0" borderId="0" xfId="0" quotePrefix="1" applyFont="1"/>
    <xf numFmtId="0" fontId="33" fillId="0" borderId="0" xfId="0" applyFont="1"/>
    <xf numFmtId="0" fontId="34" fillId="0" borderId="0" xfId="0" applyFont="1"/>
    <xf numFmtId="0" fontId="34" fillId="0" borderId="0" xfId="0" applyFont="1" applyAlignment="1">
      <alignment horizontal="right"/>
    </xf>
    <xf numFmtId="0" fontId="34" fillId="0" borderId="0" xfId="0" quotePrefix="1" applyFont="1" applyAlignment="1">
      <alignment horizontal="right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4" fillId="0" borderId="0" xfId="0" quotePrefix="1" applyFont="1"/>
    <xf numFmtId="0" fontId="34" fillId="0" borderId="4" xfId="0" applyFont="1" applyBorder="1" applyAlignment="1">
      <alignment horizontal="left"/>
    </xf>
    <xf numFmtId="0" fontId="34" fillId="0" borderId="0" xfId="0" quotePrefix="1" applyFont="1" applyAlignment="1">
      <alignment horizontal="center"/>
    </xf>
    <xf numFmtId="170" fontId="37" fillId="0" borderId="0" xfId="4" applyNumberFormat="1" applyFont="1" applyFill="1"/>
    <xf numFmtId="0" fontId="34" fillId="0" borderId="0" xfId="0" quotePrefix="1" applyFont="1" applyAlignment="1">
      <alignment horizontal="left"/>
    </xf>
    <xf numFmtId="164" fontId="37" fillId="0" borderId="0" xfId="5" applyNumberFormat="1" applyFont="1" applyFill="1"/>
    <xf numFmtId="0" fontId="38" fillId="0" borderId="0" xfId="0" quotePrefix="1" applyFont="1"/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164" fontId="37" fillId="0" borderId="0" xfId="5" applyNumberFormat="1" applyFont="1" applyFill="1" applyBorder="1"/>
    <xf numFmtId="0" fontId="34" fillId="0" borderId="4" xfId="0" applyFont="1" applyBorder="1"/>
    <xf numFmtId="164" fontId="37" fillId="0" borderId="4" xfId="5" applyNumberFormat="1" applyFont="1" applyFill="1" applyBorder="1"/>
    <xf numFmtId="170" fontId="37" fillId="0" borderId="0" xfId="4" applyNumberFormat="1" applyFont="1"/>
    <xf numFmtId="170" fontId="34" fillId="0" borderId="0" xfId="0" applyNumberFormat="1" applyFont="1"/>
    <xf numFmtId="0" fontId="34" fillId="0" borderId="0" xfId="0" applyFont="1" applyFill="1"/>
    <xf numFmtId="41" fontId="37" fillId="0" borderId="0" xfId="5" applyNumberFormat="1" applyFont="1" applyFill="1" applyBorder="1"/>
    <xf numFmtId="41" fontId="2" fillId="0" borderId="0" xfId="5" applyNumberFormat="1" applyFont="1" applyFill="1" applyBorder="1"/>
    <xf numFmtId="0" fontId="34" fillId="0" borderId="4" xfId="0" quotePrefix="1" applyFont="1" applyBorder="1" applyAlignment="1">
      <alignment horizontal="left"/>
    </xf>
    <xf numFmtId="41" fontId="2" fillId="0" borderId="4" xfId="5" applyNumberFormat="1" applyFont="1" applyFill="1" applyBorder="1"/>
    <xf numFmtId="0" fontId="34" fillId="0" borderId="0" xfId="0" applyNumberFormat="1" applyFont="1"/>
    <xf numFmtId="0" fontId="34" fillId="0" borderId="0" xfId="0" applyFont="1" applyFill="1" applyBorder="1"/>
    <xf numFmtId="0" fontId="34" fillId="0" borderId="0" xfId="0" applyFont="1" applyBorder="1"/>
    <xf numFmtId="170" fontId="37" fillId="0" borderId="0" xfId="4" applyNumberFormat="1" applyFont="1" applyFill="1" applyBorder="1"/>
    <xf numFmtId="170" fontId="37" fillId="0" borderId="17" xfId="4" applyNumberFormat="1" applyFont="1" applyFill="1" applyBorder="1"/>
    <xf numFmtId="0" fontId="32" fillId="2" borderId="0" xfId="0" applyFont="1" applyFill="1" applyAlignment="1">
      <alignment horizontal="center" wrapText="1"/>
    </xf>
    <xf numFmtId="0" fontId="32" fillId="0" borderId="0" xfId="0" applyFont="1" applyAlignment="1">
      <alignment horizontal="center" wrapText="1"/>
    </xf>
    <xf numFmtId="0" fontId="32" fillId="0" borderId="0" xfId="0" applyFont="1" applyFill="1" applyAlignment="1">
      <alignment horizontal="center" wrapText="1"/>
    </xf>
    <xf numFmtId="0" fontId="31" fillId="0" borderId="0" xfId="0" quotePrefix="1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3" fillId="2" borderId="0" xfId="3" applyFont="1" applyFill="1" applyAlignment="1">
      <alignment horizontal="center"/>
    </xf>
    <xf numFmtId="166" fontId="9" fillId="3" borderId="1" xfId="5" applyNumberFormat="1" applyFont="1" applyFill="1" applyBorder="1" applyAlignment="1">
      <alignment horizontal="center" wrapText="1"/>
    </xf>
    <xf numFmtId="166" fontId="10" fillId="3" borderId="2" xfId="0" applyNumberFormat="1" applyFont="1" applyFill="1" applyBorder="1" applyAlignment="1">
      <alignment horizontal="center" wrapText="1"/>
    </xf>
    <xf numFmtId="166" fontId="10" fillId="3" borderId="3" xfId="0" applyNumberFormat="1" applyFont="1" applyFill="1" applyBorder="1" applyAlignment="1">
      <alignment horizontal="center" wrapText="1"/>
    </xf>
    <xf numFmtId="0" fontId="11" fillId="2" borderId="0" xfId="0" applyFont="1" applyFill="1" applyAlignment="1">
      <alignment vertical="top" wrapText="1"/>
    </xf>
    <xf numFmtId="0" fontId="8" fillId="0" borderId="0" xfId="0" applyFont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wrapText="1"/>
    </xf>
    <xf numFmtId="0" fontId="17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top" wrapText="1"/>
    </xf>
  </cellXfs>
  <cellStyles count="6">
    <cellStyle name="Comma 3" xfId="5"/>
    <cellStyle name="Currency" xfId="1" builtinId="4"/>
    <cellStyle name="Currency 2" xfId="4"/>
    <cellStyle name="Normal" xfId="0" builtinId="0"/>
    <cellStyle name="Normal 2 2" xfId="3"/>
    <cellStyle name="Percent" xfId="2" builtinId="5"/>
  </cellStyles>
  <dxfs count="0"/>
  <tableStyles count="0" defaultTableStyle="TableStyleMedium2" defaultPivotStyle="PivotStyleLight16"/>
  <colors>
    <mruColors>
      <color rgb="FF41D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FAC\2021\11%202021\FAC%20Monthly%20Reports\Form%20A%20Filing%20-%202021.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FAC\2021\12%202021\FAC%20Monthly%20Reports\Form%20A%20Filing%20-%202021.1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FAC\2022\01%202022\FAC%20Monthly%20Reports\Form%20A%20Filing%20-%202022.0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FAC\2022\02%202022\FAC%20Monthly%20Reports\Form%20A%20Filing%20-%202022.02%20(revised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FAC\2022\03%202022\FAC%20Monthly%20Reports\Form%20A%20Filing%20-%202022.03%20(Revised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FAC\2022\04%202022\FAC%20Monthly%20Reports\Form%20A%20Filing%20-%202022.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(Not Filed)"/>
      <sheetName val="FAC - Page 1"/>
      <sheetName val="FAC - Page 2"/>
      <sheetName val="FAC - Page 3"/>
      <sheetName val="FAC - Page 4"/>
      <sheetName val="Appendix A (IfApplicable)"/>
    </sheetNames>
    <sheetDataSet>
      <sheetData sheetId="0">
        <row r="18">
          <cell r="N18">
            <v>14983849.6</v>
          </cell>
        </row>
        <row r="19">
          <cell r="N19">
            <v>0</v>
          </cell>
        </row>
        <row r="20">
          <cell r="N20">
            <v>267435.3</v>
          </cell>
        </row>
        <row r="21">
          <cell r="N21">
            <v>25149.65</v>
          </cell>
        </row>
        <row r="22">
          <cell r="N22">
            <v>0</v>
          </cell>
        </row>
        <row r="23">
          <cell r="N23">
            <v>6680.8</v>
          </cell>
        </row>
        <row r="24">
          <cell r="N24">
            <v>1008792.77</v>
          </cell>
        </row>
        <row r="25">
          <cell r="N25">
            <v>460129.35</v>
          </cell>
        </row>
        <row r="26">
          <cell r="N26">
            <v>0</v>
          </cell>
        </row>
        <row r="27">
          <cell r="N27">
            <v>0</v>
          </cell>
        </row>
        <row r="31">
          <cell r="N31">
            <v>1089525.55</v>
          </cell>
        </row>
        <row r="32">
          <cell r="N32">
            <v>653061.72</v>
          </cell>
        </row>
        <row r="33">
          <cell r="N33">
            <v>1604654.55</v>
          </cell>
        </row>
        <row r="35">
          <cell r="N35">
            <v>0</v>
          </cell>
        </row>
        <row r="36">
          <cell r="N36">
            <v>525032.22</v>
          </cell>
        </row>
        <row r="37">
          <cell r="N37">
            <v>1745.52</v>
          </cell>
        </row>
        <row r="43">
          <cell r="N43">
            <v>10577354.65</v>
          </cell>
        </row>
      </sheetData>
      <sheetData sheetId="1">
        <row r="9">
          <cell r="A9" t="str">
            <v>Expense Month: November 2021</v>
          </cell>
        </row>
      </sheetData>
      <sheetData sheetId="2"/>
      <sheetData sheetId="3"/>
      <sheetData sheetId="4">
        <row r="35">
          <cell r="F35">
            <v>117910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(Not Filed)"/>
      <sheetName val="FAC - Page 1"/>
      <sheetName val="FAC - Page 2"/>
      <sheetName val="FAC - Page 3"/>
      <sheetName val="FAC - Page 4"/>
      <sheetName val="Appendix A (IfApplicable)"/>
    </sheetNames>
    <sheetDataSet>
      <sheetData sheetId="0">
        <row r="18">
          <cell r="N18">
            <v>11374194.99</v>
          </cell>
        </row>
        <row r="19">
          <cell r="N19">
            <v>0</v>
          </cell>
        </row>
        <row r="20">
          <cell r="N20">
            <v>293053.83</v>
          </cell>
        </row>
        <row r="21">
          <cell r="N21">
            <v>55976.24</v>
          </cell>
        </row>
        <row r="22">
          <cell r="N22">
            <v>0</v>
          </cell>
        </row>
        <row r="23">
          <cell r="N23">
            <v>43041.25</v>
          </cell>
        </row>
        <row r="24">
          <cell r="N24">
            <v>86437.45</v>
          </cell>
        </row>
        <row r="25">
          <cell r="N25">
            <v>0</v>
          </cell>
        </row>
        <row r="26">
          <cell r="N26">
            <v>0</v>
          </cell>
        </row>
        <row r="27">
          <cell r="N27">
            <v>0</v>
          </cell>
        </row>
        <row r="31">
          <cell r="N31">
            <v>2184715.31</v>
          </cell>
        </row>
        <row r="32">
          <cell r="N32">
            <v>1267449.3700000001</v>
          </cell>
        </row>
        <row r="33">
          <cell r="N33">
            <v>124751.7</v>
          </cell>
        </row>
        <row r="35">
          <cell r="N35">
            <v>0</v>
          </cell>
        </row>
        <row r="36">
          <cell r="N36">
            <v>145527.44</v>
          </cell>
        </row>
        <row r="37">
          <cell r="N37">
            <v>34386.06</v>
          </cell>
        </row>
        <row r="43">
          <cell r="N43">
            <v>7817518.2400000002</v>
          </cell>
        </row>
      </sheetData>
      <sheetData sheetId="1">
        <row r="9">
          <cell r="A9" t="str">
            <v>Expense Month: December 2021</v>
          </cell>
        </row>
      </sheetData>
      <sheetData sheetId="2"/>
      <sheetData sheetId="3" refreshError="1"/>
      <sheetData sheetId="4">
        <row r="35">
          <cell r="F35">
            <v>13136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(Not Filed)"/>
      <sheetName val="FAC - Page 1"/>
      <sheetName val="FAC - Page 2"/>
      <sheetName val="FAC - Page 3"/>
      <sheetName val="FAC - Page 4"/>
      <sheetName val="Appendix A (IfApplicable)"/>
    </sheetNames>
    <sheetDataSet>
      <sheetData sheetId="0">
        <row r="18">
          <cell r="N18">
            <v>15736988.42</v>
          </cell>
        </row>
        <row r="19">
          <cell r="N19">
            <v>0</v>
          </cell>
        </row>
        <row r="20">
          <cell r="N20">
            <v>669715.44999999995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18055.89</v>
          </cell>
        </row>
        <row r="24">
          <cell r="N24">
            <v>1211109.04</v>
          </cell>
        </row>
        <row r="25">
          <cell r="N25">
            <v>136388.46</v>
          </cell>
        </row>
        <row r="26">
          <cell r="N26">
            <v>0</v>
          </cell>
        </row>
        <row r="27">
          <cell r="N27">
            <v>0</v>
          </cell>
        </row>
        <row r="31">
          <cell r="N31">
            <v>1091693.6100000001</v>
          </cell>
        </row>
        <row r="32">
          <cell r="N32">
            <v>1862578.52</v>
          </cell>
        </row>
        <row r="33">
          <cell r="N33">
            <v>1300406.6599999999</v>
          </cell>
        </row>
        <row r="35">
          <cell r="N35">
            <v>0</v>
          </cell>
        </row>
        <row r="36">
          <cell r="N36">
            <v>103026.06</v>
          </cell>
        </row>
        <row r="37">
          <cell r="N37">
            <v>215705.48</v>
          </cell>
        </row>
        <row r="43">
          <cell r="N43">
            <v>9508439.5899999999</v>
          </cell>
        </row>
      </sheetData>
      <sheetData sheetId="1">
        <row r="9">
          <cell r="A9" t="str">
            <v>Expense Month: January 2022</v>
          </cell>
        </row>
      </sheetData>
      <sheetData sheetId="2"/>
      <sheetData sheetId="3" refreshError="1"/>
      <sheetData sheetId="4">
        <row r="35">
          <cell r="F35">
            <v>655075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(Not Filed)"/>
      <sheetName val="FAC - Page 1"/>
      <sheetName val="FAC - Page 2"/>
      <sheetName val="FAC - Page 3"/>
      <sheetName val="FAC - Page 4"/>
      <sheetName val="Appendix A (IfApplicable)"/>
    </sheetNames>
    <sheetDataSet>
      <sheetData sheetId="0">
        <row r="18">
          <cell r="N18">
            <v>9685225.75</v>
          </cell>
        </row>
        <row r="19">
          <cell r="N19">
            <v>0</v>
          </cell>
        </row>
        <row r="20">
          <cell r="N20">
            <v>895557.15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10349.15</v>
          </cell>
        </row>
        <row r="24">
          <cell r="N24">
            <v>1593072.14</v>
          </cell>
        </row>
        <row r="25">
          <cell r="N25">
            <v>187635.86</v>
          </cell>
        </row>
        <row r="26">
          <cell r="N26">
            <v>0</v>
          </cell>
        </row>
        <row r="27">
          <cell r="N27">
            <v>0</v>
          </cell>
        </row>
        <row r="31">
          <cell r="N31">
            <v>780166.62</v>
          </cell>
        </row>
        <row r="32">
          <cell r="N32">
            <v>3924128.49</v>
          </cell>
        </row>
        <row r="33">
          <cell r="N33">
            <v>1805056.91</v>
          </cell>
        </row>
        <row r="35">
          <cell r="N35">
            <v>0</v>
          </cell>
        </row>
        <row r="36">
          <cell r="N36">
            <v>54884.959999999999</v>
          </cell>
        </row>
        <row r="37">
          <cell r="N37">
            <v>50801.1</v>
          </cell>
        </row>
        <row r="43">
          <cell r="N43">
            <v>7016264.1200000001</v>
          </cell>
        </row>
      </sheetData>
      <sheetData sheetId="1">
        <row r="9">
          <cell r="A9" t="str">
            <v>Expense Month: February 2022</v>
          </cell>
        </row>
      </sheetData>
      <sheetData sheetId="2"/>
      <sheetData sheetId="3" refreshError="1"/>
      <sheetData sheetId="4">
        <row r="35">
          <cell r="F35">
            <v>-585570</v>
          </cell>
        </row>
      </sheetData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(Not Filed)"/>
      <sheetName val="FAC - Page 1"/>
      <sheetName val="FAC - Page 2"/>
      <sheetName val="FAC - Page 3"/>
      <sheetName val="FAC - Page 4"/>
      <sheetName val="Appendix A (IfApplicable) Feb"/>
      <sheetName val="Appendix A (IfApplicable) Mar"/>
    </sheetNames>
    <sheetDataSet>
      <sheetData sheetId="0">
        <row r="18">
          <cell r="N18">
            <v>13930190.640000001</v>
          </cell>
        </row>
        <row r="19">
          <cell r="N19">
            <v>783372.25</v>
          </cell>
        </row>
        <row r="20">
          <cell r="N20">
            <v>160735.99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0</v>
          </cell>
        </row>
        <row r="24">
          <cell r="N24">
            <v>104312.14</v>
          </cell>
        </row>
        <row r="25">
          <cell r="N25">
            <v>0</v>
          </cell>
        </row>
        <row r="26">
          <cell r="N26">
            <v>0</v>
          </cell>
        </row>
        <row r="27">
          <cell r="N27">
            <v>0</v>
          </cell>
        </row>
        <row r="31">
          <cell r="N31">
            <v>789699</v>
          </cell>
        </row>
        <row r="32">
          <cell r="N32">
            <v>2602909.81</v>
          </cell>
        </row>
        <row r="33">
          <cell r="N33">
            <v>158294.78</v>
          </cell>
        </row>
        <row r="35">
          <cell r="N35">
            <v>0</v>
          </cell>
        </row>
        <row r="36">
          <cell r="N36">
            <v>589958</v>
          </cell>
        </row>
        <row r="37">
          <cell r="N37">
            <v>285328.71000000002</v>
          </cell>
        </row>
        <row r="43">
          <cell r="N43">
            <v>9771038.1899999995</v>
          </cell>
        </row>
      </sheetData>
      <sheetData sheetId="1">
        <row r="9">
          <cell r="A9" t="str">
            <v>Expense Month: March 2022</v>
          </cell>
        </row>
      </sheetData>
      <sheetData sheetId="2"/>
      <sheetData sheetId="3" refreshError="1"/>
      <sheetData sheetId="4">
        <row r="35">
          <cell r="F35">
            <v>-452870</v>
          </cell>
        </row>
      </sheetData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(Not Filed)"/>
      <sheetName val="FAC - Page 1"/>
      <sheetName val="FAC - Page 2"/>
      <sheetName val="FAC - Page 3"/>
      <sheetName val="FAC - Page 4"/>
      <sheetName val="Appendix A (IfApplicable)"/>
      <sheetName val="Appendix A (IfApplicable) Feb"/>
      <sheetName val="Appendix A (IfApplicable) Mar"/>
    </sheetNames>
    <sheetDataSet>
      <sheetData sheetId="0">
        <row r="18">
          <cell r="N18">
            <v>7623675.9800000004</v>
          </cell>
        </row>
        <row r="19">
          <cell r="N19">
            <v>0</v>
          </cell>
        </row>
        <row r="20">
          <cell r="N20">
            <v>183003.82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0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0</v>
          </cell>
        </row>
        <row r="27">
          <cell r="N27">
            <v>0</v>
          </cell>
        </row>
        <row r="31">
          <cell r="N31">
            <v>279042</v>
          </cell>
        </row>
        <row r="32">
          <cell r="N32">
            <v>7535796.2300000004</v>
          </cell>
        </row>
        <row r="33">
          <cell r="N33">
            <v>0</v>
          </cell>
        </row>
        <row r="35">
          <cell r="N35">
            <v>0</v>
          </cell>
        </row>
        <row r="36">
          <cell r="N36">
            <v>1184422.19</v>
          </cell>
        </row>
        <row r="37">
          <cell r="N37">
            <v>1874015.77</v>
          </cell>
        </row>
        <row r="43">
          <cell r="N43">
            <v>5001475.8600000003</v>
          </cell>
        </row>
      </sheetData>
      <sheetData sheetId="1">
        <row r="9">
          <cell r="A9" t="str">
            <v>Expense Month: April 2022</v>
          </cell>
        </row>
      </sheetData>
      <sheetData sheetId="2"/>
      <sheetData sheetId="3" refreshError="1"/>
      <sheetData sheetId="4">
        <row r="35">
          <cell r="F35">
            <v>-386041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1DF54"/>
    <pageSetUpPr fitToPage="1"/>
  </sheetPr>
  <dimension ref="A1:G20"/>
  <sheetViews>
    <sheetView showGridLines="0" tabSelected="1" workbookViewId="0">
      <selection activeCell="F23" sqref="F23"/>
    </sheetView>
  </sheetViews>
  <sheetFormatPr defaultRowHeight="15.75" x14ac:dyDescent="0.25"/>
  <cols>
    <col min="1" max="1" width="23.42578125" style="110" customWidth="1"/>
    <col min="2" max="2" width="21.140625" style="110" customWidth="1"/>
    <col min="3" max="3" width="9.7109375" style="109" customWidth="1"/>
    <col min="4" max="6" width="21.140625" style="110" customWidth="1"/>
    <col min="7" max="7" width="24.85546875" style="111" customWidth="1"/>
    <col min="8" max="16384" width="9.140625" style="110"/>
  </cols>
  <sheetData>
    <row r="1" spans="1:7" x14ac:dyDescent="0.25">
      <c r="A1" s="119"/>
      <c r="B1" s="119"/>
      <c r="C1" s="122"/>
      <c r="D1" s="119"/>
      <c r="E1" s="119"/>
      <c r="F1" s="119"/>
      <c r="G1" s="119"/>
    </row>
    <row r="2" spans="1:7" x14ac:dyDescent="0.25">
      <c r="A2" s="119"/>
      <c r="B2" s="119"/>
      <c r="C2" s="122"/>
      <c r="D2" s="119"/>
      <c r="E2" s="119"/>
      <c r="F2" s="119"/>
      <c r="G2" s="119"/>
    </row>
    <row r="3" spans="1:7" x14ac:dyDescent="0.25">
      <c r="A3" s="156"/>
      <c r="B3" s="157"/>
      <c r="C3" s="157"/>
      <c r="D3" s="157"/>
      <c r="E3" s="157"/>
      <c r="F3" s="157"/>
      <c r="G3" s="157"/>
    </row>
    <row r="4" spans="1:7" ht="15.75" customHeight="1" x14ac:dyDescent="0.25">
      <c r="A4" s="158" t="s">
        <v>43</v>
      </c>
      <c r="B4" s="158"/>
      <c r="C4" s="158"/>
      <c r="D4" s="158"/>
      <c r="E4" s="158"/>
      <c r="F4" s="158"/>
      <c r="G4" s="158"/>
    </row>
    <row r="5" spans="1:7" ht="15.75" customHeight="1" x14ac:dyDescent="0.25">
      <c r="A5" s="156" t="s">
        <v>49</v>
      </c>
      <c r="B5" s="156"/>
      <c r="C5" s="156"/>
      <c r="D5" s="156"/>
      <c r="E5" s="156"/>
      <c r="F5" s="156"/>
      <c r="G5" s="156"/>
    </row>
    <row r="6" spans="1:7" ht="15.75" customHeight="1" x14ac:dyDescent="0.25">
      <c r="A6" s="156" t="s">
        <v>36</v>
      </c>
      <c r="B6" s="156"/>
      <c r="C6" s="156"/>
      <c r="D6" s="156"/>
      <c r="E6" s="156"/>
      <c r="F6" s="156"/>
      <c r="G6" s="156"/>
    </row>
    <row r="8" spans="1:7" ht="82.5" customHeight="1" x14ac:dyDescent="0.25">
      <c r="A8" s="113"/>
      <c r="B8" s="114" t="s">
        <v>45</v>
      </c>
      <c r="C8" s="120"/>
      <c r="D8" s="114" t="s">
        <v>46</v>
      </c>
      <c r="E8" s="114" t="s">
        <v>47</v>
      </c>
      <c r="F8" s="114" t="s">
        <v>48</v>
      </c>
      <c r="G8" s="114" t="s">
        <v>44</v>
      </c>
    </row>
    <row r="9" spans="1:7" x14ac:dyDescent="0.25">
      <c r="A9" s="115" t="s">
        <v>37</v>
      </c>
      <c r="B9" s="116">
        <f>+'Form B FuelBurned 11.2021'!K32</f>
        <v>241.32698101982461</v>
      </c>
      <c r="C9" s="121"/>
      <c r="D9" s="117">
        <f>+'Form A - Page 2 11.2021'!E27</f>
        <v>1604655</v>
      </c>
      <c r="E9" s="117">
        <f>+'Form A - Page 2 11.2021'!E18</f>
        <v>460129</v>
      </c>
      <c r="F9" s="117">
        <f>-'Form A - Page 2 11.2021'!E17</f>
        <v>-1008793</v>
      </c>
      <c r="G9" s="117">
        <f>SUM(D9:F9)</f>
        <v>1055991</v>
      </c>
    </row>
    <row r="10" spans="1:7" x14ac:dyDescent="0.25">
      <c r="A10" s="118" t="s">
        <v>38</v>
      </c>
      <c r="B10" s="116">
        <f>+'Form B FuelBurned 12.2021'!K32</f>
        <v>111.90391370145358</v>
      </c>
      <c r="C10" s="121"/>
      <c r="D10" s="117">
        <f>+'Form A - Page 2 12.2021'!E27</f>
        <v>124752</v>
      </c>
      <c r="E10" s="117">
        <f>+'Form A - Page 2 12.2021'!E18</f>
        <v>0</v>
      </c>
      <c r="F10" s="117">
        <f>-'Form A - Page 2 12.2021'!E17</f>
        <v>-86437</v>
      </c>
      <c r="G10" s="117">
        <f t="shared" ref="G10:G14" si="0">SUM(D10:F10)</f>
        <v>38315</v>
      </c>
    </row>
    <row r="11" spans="1:7" x14ac:dyDescent="0.25">
      <c r="A11" s="115" t="s">
        <v>39</v>
      </c>
      <c r="B11" s="116">
        <f>+'Form B FuelBurned 01.2022'!K58</f>
        <v>51.295047905468721</v>
      </c>
      <c r="C11" s="121"/>
      <c r="D11" s="117">
        <f>+'Form A - Page 2 01.2022'!E27</f>
        <v>1300407</v>
      </c>
      <c r="E11" s="117">
        <f>+'Form A - Page 2 01.2022'!E18</f>
        <v>136388</v>
      </c>
      <c r="F11" s="117">
        <f>-'Form A - Page 2 01.2022'!E17</f>
        <v>-1211109</v>
      </c>
      <c r="G11" s="117">
        <f t="shared" si="0"/>
        <v>225686</v>
      </c>
    </row>
    <row r="12" spans="1:7" x14ac:dyDescent="0.25">
      <c r="A12" s="115" t="s">
        <v>40</v>
      </c>
      <c r="B12" s="116">
        <f>+'Form B uelBurned 02.2022'!K58</f>
        <v>86.979714830168078</v>
      </c>
      <c r="C12" s="121"/>
      <c r="D12" s="117">
        <f>+'Form A - Page 2 02.2022'!E27</f>
        <v>1805057</v>
      </c>
      <c r="E12" s="117">
        <f>+'Form A - Page 2 02.2022'!E18</f>
        <v>187636</v>
      </c>
      <c r="F12" s="117">
        <f>-'Form A - Page 2 02.2022'!E17</f>
        <v>-1593072</v>
      </c>
      <c r="G12" s="117">
        <f t="shared" si="0"/>
        <v>399621</v>
      </c>
    </row>
    <row r="13" spans="1:7" x14ac:dyDescent="0.25">
      <c r="A13" s="115" t="s">
        <v>41</v>
      </c>
      <c r="B13" s="116">
        <f>+'Form B FuelBurned 03.2022'!K53</f>
        <v>49.427349423132291</v>
      </c>
      <c r="C13" s="121"/>
      <c r="D13" s="117">
        <f>+'Form A - Page 2 03.2022'!E27</f>
        <v>158295</v>
      </c>
      <c r="E13" s="117">
        <f>+'Form A - Page 2 03.2022'!E18</f>
        <v>0</v>
      </c>
      <c r="F13" s="117">
        <f>-'Form A - Page 2 03.2022'!E17</f>
        <v>-104312</v>
      </c>
      <c r="G13" s="117">
        <f t="shared" si="0"/>
        <v>53983</v>
      </c>
    </row>
    <row r="14" spans="1:7" x14ac:dyDescent="0.25">
      <c r="A14" s="115" t="s">
        <v>42</v>
      </c>
      <c r="B14" s="116">
        <f>+'Form B FuelBurned 04.2022'!K53</f>
        <v>53.930803900907556</v>
      </c>
      <c r="C14" s="121"/>
      <c r="D14" s="117">
        <f>+'Form A - Page 2 04.2022'!E27</f>
        <v>0</v>
      </c>
      <c r="E14" s="117">
        <f>+'Form A - Page 2 04.2022'!E18</f>
        <v>0</v>
      </c>
      <c r="F14" s="117">
        <f>-'Form A - Page 2 04.2022'!E17</f>
        <v>0</v>
      </c>
      <c r="G14" s="117">
        <f t="shared" si="0"/>
        <v>0</v>
      </c>
    </row>
    <row r="16" spans="1:7" x14ac:dyDescent="0.25">
      <c r="A16" s="123" t="s">
        <v>50</v>
      </c>
    </row>
    <row r="17" spans="1:7" x14ac:dyDescent="0.25">
      <c r="A17" s="159" t="s">
        <v>51</v>
      </c>
      <c r="B17" s="160"/>
      <c r="C17" s="160"/>
      <c r="D17" s="160"/>
      <c r="E17" s="160"/>
      <c r="F17" s="160"/>
      <c r="G17" s="160"/>
    </row>
    <row r="18" spans="1:7" x14ac:dyDescent="0.25">
      <c r="A18" s="124" t="s">
        <v>53</v>
      </c>
    </row>
    <row r="19" spans="1:7" x14ac:dyDescent="0.25">
      <c r="A19" s="124" t="s">
        <v>52</v>
      </c>
    </row>
    <row r="20" spans="1:7" x14ac:dyDescent="0.25">
      <c r="A20" s="124" t="s">
        <v>54</v>
      </c>
    </row>
  </sheetData>
  <mergeCells count="5">
    <mergeCell ref="A3:G3"/>
    <mergeCell ref="A4:G4"/>
    <mergeCell ref="A5:G5"/>
    <mergeCell ref="A6:G6"/>
    <mergeCell ref="A17:G17"/>
  </mergeCells>
  <printOptions horizontalCentered="1"/>
  <pageMargins left="1.3" right="0.75" top="1.25" bottom="0.5" header="0.75" footer="0.55000000000000004"/>
  <pageSetup scale="80" pageOrder="overThenDown" orientation="landscape" r:id="rId1"/>
  <headerFooter>
    <oddHeader>&amp;C&amp;"Century Schoolbook,Bold"&amp;14Big Rivers Electric Corporation
Case No. 2022-00268</oddHeader>
    <oddFooter>&amp;R&amp;"Century Schoolbook,Bold"Case No. 2022-00268
Attachment for Response to PSC 1-16
Witness: Jennifer Stone 
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1DF54"/>
    <pageSetUpPr fitToPage="1"/>
  </sheetPr>
  <dimension ref="A1:G55"/>
  <sheetViews>
    <sheetView topLeftCell="A7" zoomScale="114" zoomScaleNormal="114" workbookViewId="0">
      <selection activeCell="E34" sqref="E34"/>
    </sheetView>
  </sheetViews>
  <sheetFormatPr defaultColWidth="9.140625" defaultRowHeight="12.75" x14ac:dyDescent="0.2"/>
  <cols>
    <col min="1" max="1" width="4" style="126" customWidth="1"/>
    <col min="2" max="2" width="69.5703125" style="126" customWidth="1"/>
    <col min="3" max="3" width="9.7109375" style="126" customWidth="1"/>
    <col min="4" max="4" width="2.85546875" style="126" customWidth="1"/>
    <col min="5" max="5" width="18.85546875" style="126" bestFit="1" customWidth="1"/>
    <col min="6" max="6" width="3.28515625" style="126" customWidth="1"/>
    <col min="7" max="7" width="4.5703125" style="126" customWidth="1"/>
    <col min="8" max="16384" width="9.140625" style="126"/>
  </cols>
  <sheetData>
    <row r="1" spans="1:6" x14ac:dyDescent="0.2">
      <c r="A1" s="125"/>
      <c r="B1" s="125"/>
      <c r="F1" s="127"/>
    </row>
    <row r="2" spans="1:6" x14ac:dyDescent="0.2">
      <c r="E2" s="127" t="s">
        <v>55</v>
      </c>
      <c r="F2" s="127"/>
    </row>
    <row r="3" spans="1:6" x14ac:dyDescent="0.2">
      <c r="A3" s="125"/>
      <c r="E3" s="128" t="s">
        <v>56</v>
      </c>
      <c r="F3" s="127"/>
    </row>
    <row r="4" spans="1:6" x14ac:dyDescent="0.2">
      <c r="E4" s="128"/>
      <c r="F4" s="127"/>
    </row>
    <row r="5" spans="1:6" x14ac:dyDescent="0.2">
      <c r="A5" s="170" t="s">
        <v>1</v>
      </c>
      <c r="B5" s="170"/>
      <c r="C5" s="170"/>
      <c r="D5" s="170"/>
      <c r="E5" s="170"/>
      <c r="F5" s="129"/>
    </row>
    <row r="6" spans="1:6" x14ac:dyDescent="0.2">
      <c r="A6" s="170" t="s">
        <v>57</v>
      </c>
      <c r="B6" s="170"/>
      <c r="C6" s="170"/>
      <c r="D6" s="170"/>
      <c r="E6" s="170"/>
      <c r="F6" s="129"/>
    </row>
    <row r="7" spans="1:6" ht="17.25" customHeight="1" x14ac:dyDescent="0.2">
      <c r="A7" s="130" t="s">
        <v>58</v>
      </c>
      <c r="B7" s="131"/>
      <c r="C7" s="129"/>
      <c r="D7" s="129"/>
      <c r="E7" s="129"/>
      <c r="F7" s="129"/>
    </row>
    <row r="8" spans="1:6" x14ac:dyDescent="0.2">
      <c r="A8" s="171" t="str">
        <f>'[3]FAC - Page 1'!$A$9:$G$9</f>
        <v>Expense Month: January 2022</v>
      </c>
      <c r="B8" s="171"/>
      <c r="C8" s="171"/>
      <c r="D8" s="171"/>
      <c r="E8" s="171"/>
      <c r="F8" s="129"/>
    </row>
    <row r="9" spans="1:6" ht="17.25" customHeight="1" x14ac:dyDescent="0.2">
      <c r="B9" s="172"/>
      <c r="C9" s="172"/>
      <c r="D9" s="172"/>
      <c r="E9" s="172"/>
    </row>
    <row r="10" spans="1:6" x14ac:dyDescent="0.2">
      <c r="A10" s="132" t="s">
        <v>59</v>
      </c>
      <c r="B10" s="133" t="s">
        <v>60</v>
      </c>
    </row>
    <row r="11" spans="1:6" x14ac:dyDescent="0.2">
      <c r="B11" s="126" t="s">
        <v>61</v>
      </c>
      <c r="D11" s="134" t="s">
        <v>62</v>
      </c>
      <c r="E11" s="135">
        <f>ROUND('[3]Inputs (Not Filed)'!N18,0)</f>
        <v>15736988</v>
      </c>
      <c r="F11" s="134"/>
    </row>
    <row r="12" spans="1:6" x14ac:dyDescent="0.2">
      <c r="B12" s="136" t="s">
        <v>63</v>
      </c>
      <c r="D12" s="134" t="s">
        <v>62</v>
      </c>
      <c r="E12" s="137">
        <f>ROUND('[3]Inputs (Not Filed)'!N19,0)</f>
        <v>0</v>
      </c>
      <c r="F12" s="134"/>
    </row>
    <row r="13" spans="1:6" x14ac:dyDescent="0.2">
      <c r="B13" s="126" t="s">
        <v>64</v>
      </c>
      <c r="D13" s="134" t="s">
        <v>62</v>
      </c>
      <c r="E13" s="137">
        <f>ROUND('[3]Inputs (Not Filed)'!N20,0)</f>
        <v>669715</v>
      </c>
      <c r="F13" s="134"/>
    </row>
    <row r="14" spans="1:6" ht="14.25" x14ac:dyDescent="0.2">
      <c r="A14" s="138"/>
      <c r="B14" s="126" t="s">
        <v>65</v>
      </c>
      <c r="D14" s="134" t="s">
        <v>62</v>
      </c>
      <c r="E14" s="137">
        <f>ROUND('[3]Inputs (Not Filed)'!N21,0)</f>
        <v>0</v>
      </c>
    </row>
    <row r="15" spans="1:6" x14ac:dyDescent="0.2">
      <c r="B15" s="136" t="s">
        <v>66</v>
      </c>
      <c r="D15" s="134" t="s">
        <v>62</v>
      </c>
      <c r="E15" s="137">
        <f>ROUND('[3]Inputs (Not Filed)'!N22,0)</f>
        <v>0</v>
      </c>
    </row>
    <row r="16" spans="1:6" x14ac:dyDescent="0.2">
      <c r="B16" s="139" t="s">
        <v>67</v>
      </c>
      <c r="D16" s="134" t="s">
        <v>68</v>
      </c>
      <c r="E16" s="137">
        <f>ROUND('[3]Inputs (Not Filed)'!N23,0)</f>
        <v>18056</v>
      </c>
    </row>
    <row r="17" spans="1:7" x14ac:dyDescent="0.2">
      <c r="B17" s="126" t="s">
        <v>69</v>
      </c>
      <c r="D17" s="134" t="s">
        <v>62</v>
      </c>
      <c r="E17" s="137">
        <f>ROUND('[3]Inputs (Not Filed)'!N24,0)</f>
        <v>1211109</v>
      </c>
      <c r="F17" s="140"/>
    </row>
    <row r="18" spans="1:7" x14ac:dyDescent="0.2">
      <c r="B18" s="126" t="s">
        <v>70</v>
      </c>
      <c r="D18" s="134" t="s">
        <v>68</v>
      </c>
      <c r="E18" s="141">
        <f>ROUND('[3]Inputs (Not Filed)'!N25,0)</f>
        <v>136388</v>
      </c>
      <c r="F18" s="140"/>
    </row>
    <row r="19" spans="1:7" x14ac:dyDescent="0.2">
      <c r="B19" s="126" t="s">
        <v>71</v>
      </c>
      <c r="D19" s="140" t="s">
        <v>68</v>
      </c>
      <c r="E19" s="141">
        <f>ROUND('[3]Inputs (Not Filed)'!N26,0)</f>
        <v>0</v>
      </c>
      <c r="F19" s="140"/>
    </row>
    <row r="20" spans="1:7" x14ac:dyDescent="0.2">
      <c r="B20" s="142" t="s">
        <v>72</v>
      </c>
      <c r="D20" s="140" t="s">
        <v>68</v>
      </c>
      <c r="E20" s="143">
        <f>ROUND('[3]Inputs (Not Filed)'!N27,0)</f>
        <v>0</v>
      </c>
      <c r="F20" s="140"/>
    </row>
    <row r="21" spans="1:7" x14ac:dyDescent="0.2">
      <c r="B21" s="126" t="s">
        <v>73</v>
      </c>
      <c r="E21" s="144">
        <f>E11+E12+E13+E14+E15-E16+E17-E18-E19-E20</f>
        <v>17463368</v>
      </c>
      <c r="G21" s="145"/>
    </row>
    <row r="23" spans="1:7" x14ac:dyDescent="0.2">
      <c r="A23" s="132" t="s">
        <v>74</v>
      </c>
      <c r="B23" s="142" t="s">
        <v>75</v>
      </c>
      <c r="E23" s="146"/>
    </row>
    <row r="24" spans="1:7" x14ac:dyDescent="0.2">
      <c r="B24" s="126" t="s">
        <v>76</v>
      </c>
      <c r="D24" s="134" t="s">
        <v>62</v>
      </c>
      <c r="E24" s="135">
        <f>ROUND('[3]Inputs (Not Filed)'!N31,0)</f>
        <v>1091694</v>
      </c>
    </row>
    <row r="25" spans="1:7" x14ac:dyDescent="0.2">
      <c r="B25" s="126" t="s">
        <v>77</v>
      </c>
      <c r="D25" s="134" t="s">
        <v>62</v>
      </c>
      <c r="E25" s="147">
        <f>ROUND('[3]Inputs (Not Filed)'!N32,0)</f>
        <v>1862579</v>
      </c>
    </row>
    <row r="26" spans="1:7" x14ac:dyDescent="0.2">
      <c r="B26" s="126" t="s">
        <v>78</v>
      </c>
      <c r="D26" s="134" t="s">
        <v>62</v>
      </c>
      <c r="E26" s="147">
        <f>ROUND('[3]Inputs (Not Filed)'!N33,0)</f>
        <v>1300407</v>
      </c>
    </row>
    <row r="27" spans="1:7" x14ac:dyDescent="0.2">
      <c r="B27" s="126" t="s">
        <v>79</v>
      </c>
      <c r="D27" s="134" t="s">
        <v>68</v>
      </c>
      <c r="E27" s="147">
        <f>IF((E17-E18)&gt;E26,(E17-E18),E26)</f>
        <v>1300407</v>
      </c>
      <c r="F27" s="140"/>
    </row>
    <row r="28" spans="1:7" x14ac:dyDescent="0.2">
      <c r="B28" s="136" t="s">
        <v>80</v>
      </c>
      <c r="D28" s="134" t="s">
        <v>68</v>
      </c>
      <c r="E28" s="148">
        <f>ROUND('[3]Inputs (Not Filed)'!N35,0)</f>
        <v>0</v>
      </c>
      <c r="F28" s="140"/>
    </row>
    <row r="29" spans="1:7" x14ac:dyDescent="0.2">
      <c r="B29" s="136" t="s">
        <v>81</v>
      </c>
      <c r="D29" s="140" t="s">
        <v>68</v>
      </c>
      <c r="E29" s="148">
        <f>ROUND('[3]Inputs (Not Filed)'!N36,0)</f>
        <v>103026</v>
      </c>
      <c r="F29" s="140"/>
    </row>
    <row r="30" spans="1:7" x14ac:dyDescent="0.2">
      <c r="B30" s="149" t="s">
        <v>82</v>
      </c>
      <c r="D30" s="134" t="s">
        <v>68</v>
      </c>
      <c r="E30" s="150">
        <f>ROUND('[3]Inputs (Not Filed)'!N37,0)</f>
        <v>215705</v>
      </c>
    </row>
    <row r="31" spans="1:7" x14ac:dyDescent="0.2">
      <c r="B31" s="126" t="s">
        <v>73</v>
      </c>
      <c r="E31" s="144">
        <f>+E24+E25+E26-E27-E28-E29-E30</f>
        <v>2635542</v>
      </c>
      <c r="G31" s="145"/>
    </row>
    <row r="32" spans="1:7" x14ac:dyDescent="0.2">
      <c r="B32" s="151"/>
      <c r="E32" s="152"/>
    </row>
    <row r="33" spans="1:7" x14ac:dyDescent="0.2">
      <c r="A33" s="132" t="s">
        <v>83</v>
      </c>
      <c r="B33" s="142" t="s">
        <v>84</v>
      </c>
      <c r="E33" s="152"/>
    </row>
    <row r="34" spans="1:7" x14ac:dyDescent="0.2">
      <c r="B34" s="153" t="s">
        <v>85</v>
      </c>
      <c r="D34" s="134"/>
      <c r="E34" s="154">
        <f>ROUND('[3]Inputs (Not Filed)'!N43,0)</f>
        <v>9508440</v>
      </c>
    </row>
    <row r="35" spans="1:7" x14ac:dyDescent="0.2">
      <c r="E35" s="152"/>
    </row>
    <row r="36" spans="1:7" x14ac:dyDescent="0.2">
      <c r="A36" s="132" t="s">
        <v>86</v>
      </c>
      <c r="B36" s="142" t="s">
        <v>87</v>
      </c>
      <c r="E36" s="152"/>
    </row>
    <row r="37" spans="1:7" x14ac:dyDescent="0.2">
      <c r="B37" s="136" t="s">
        <v>88</v>
      </c>
      <c r="E37" s="154">
        <f>ROUND('[3]FAC - Page 4'!F35,0)</f>
        <v>655075</v>
      </c>
    </row>
    <row r="38" spans="1:7" x14ac:dyDescent="0.2">
      <c r="E38" s="152"/>
    </row>
    <row r="39" spans="1:7" ht="13.5" thickBot="1" x14ac:dyDescent="0.25">
      <c r="B39" s="126" t="s">
        <v>89</v>
      </c>
      <c r="E39" s="155">
        <f>E21+E31-E34-E37</f>
        <v>9935395</v>
      </c>
      <c r="G39" s="145"/>
    </row>
    <row r="40" spans="1:7" ht="13.5" thickTop="1" x14ac:dyDescent="0.2">
      <c r="E40" s="154"/>
    </row>
    <row r="41" spans="1:7" x14ac:dyDescent="0.2">
      <c r="E41" s="152"/>
    </row>
    <row r="42" spans="1:7" x14ac:dyDescent="0.2">
      <c r="E42" s="152"/>
    </row>
    <row r="43" spans="1:7" x14ac:dyDescent="0.2">
      <c r="E43" s="152"/>
    </row>
    <row r="44" spans="1:7" x14ac:dyDescent="0.2">
      <c r="E44" s="153"/>
    </row>
    <row r="45" spans="1:7" x14ac:dyDescent="0.2">
      <c r="E45" s="153"/>
    </row>
    <row r="46" spans="1:7" x14ac:dyDescent="0.2">
      <c r="E46" s="153"/>
    </row>
    <row r="47" spans="1:7" x14ac:dyDescent="0.2">
      <c r="E47" s="153"/>
    </row>
    <row r="48" spans="1:7" x14ac:dyDescent="0.2">
      <c r="E48" s="153"/>
    </row>
    <row r="49" spans="5:5" x14ac:dyDescent="0.2">
      <c r="E49" s="153"/>
    </row>
    <row r="50" spans="5:5" x14ac:dyDescent="0.2">
      <c r="E50" s="153"/>
    </row>
    <row r="51" spans="5:5" x14ac:dyDescent="0.2">
      <c r="E51" s="153"/>
    </row>
    <row r="52" spans="5:5" x14ac:dyDescent="0.2">
      <c r="E52" s="153"/>
    </row>
    <row r="53" spans="5:5" x14ac:dyDescent="0.2">
      <c r="E53" s="153"/>
    </row>
    <row r="54" spans="5:5" x14ac:dyDescent="0.2">
      <c r="E54" s="153"/>
    </row>
    <row r="55" spans="5:5" x14ac:dyDescent="0.2">
      <c r="E55" s="153"/>
    </row>
  </sheetData>
  <sheetProtection sheet="1" objects="1" scenarios="1"/>
  <mergeCells count="4">
    <mergeCell ref="A5:E5"/>
    <mergeCell ref="A6:E6"/>
    <mergeCell ref="A8:E8"/>
    <mergeCell ref="B9:E9"/>
  </mergeCells>
  <pageMargins left="0.75" right="0.75" top="0.75" bottom="1" header="0.5" footer="0.5"/>
  <pageSetup scale="8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1DF54"/>
    <pageSetUpPr fitToPage="1"/>
  </sheetPr>
  <dimension ref="A1:G55"/>
  <sheetViews>
    <sheetView zoomScale="114" zoomScaleNormal="114" workbookViewId="0">
      <selection activeCell="E34" sqref="E34"/>
    </sheetView>
  </sheetViews>
  <sheetFormatPr defaultColWidth="9.140625" defaultRowHeight="12.75" x14ac:dyDescent="0.2"/>
  <cols>
    <col min="1" max="1" width="4" style="126" customWidth="1"/>
    <col min="2" max="2" width="69.5703125" style="126" customWidth="1"/>
    <col min="3" max="3" width="9.7109375" style="126" customWidth="1"/>
    <col min="4" max="4" width="2.85546875" style="126" customWidth="1"/>
    <col min="5" max="5" width="18.85546875" style="126" bestFit="1" customWidth="1"/>
    <col min="6" max="6" width="3.28515625" style="126" customWidth="1"/>
    <col min="7" max="7" width="4.5703125" style="126" customWidth="1"/>
    <col min="8" max="16384" width="9.140625" style="126"/>
  </cols>
  <sheetData>
    <row r="1" spans="1:6" x14ac:dyDescent="0.2">
      <c r="A1" s="125"/>
      <c r="B1" s="125"/>
      <c r="F1" s="127"/>
    </row>
    <row r="2" spans="1:6" x14ac:dyDescent="0.2">
      <c r="E2" s="127" t="s">
        <v>55</v>
      </c>
      <c r="F2" s="127"/>
    </row>
    <row r="3" spans="1:6" x14ac:dyDescent="0.2">
      <c r="A3" s="125"/>
      <c r="E3" s="128" t="s">
        <v>56</v>
      </c>
      <c r="F3" s="127"/>
    </row>
    <row r="4" spans="1:6" x14ac:dyDescent="0.2">
      <c r="E4" s="128"/>
      <c r="F4" s="127"/>
    </row>
    <row r="5" spans="1:6" x14ac:dyDescent="0.2">
      <c r="A5" s="170" t="s">
        <v>1</v>
      </c>
      <c r="B5" s="170"/>
      <c r="C5" s="170"/>
      <c r="D5" s="170"/>
      <c r="E5" s="170"/>
      <c r="F5" s="129"/>
    </row>
    <row r="6" spans="1:6" x14ac:dyDescent="0.2">
      <c r="A6" s="170" t="s">
        <v>57</v>
      </c>
      <c r="B6" s="170"/>
      <c r="C6" s="170"/>
      <c r="D6" s="170"/>
      <c r="E6" s="170"/>
      <c r="F6" s="129"/>
    </row>
    <row r="7" spans="1:6" ht="17.25" customHeight="1" x14ac:dyDescent="0.2">
      <c r="A7" s="130" t="s">
        <v>58</v>
      </c>
      <c r="B7" s="131"/>
      <c r="C7" s="129"/>
      <c r="D7" s="129"/>
      <c r="E7" s="129"/>
      <c r="F7" s="129"/>
    </row>
    <row r="8" spans="1:6" x14ac:dyDescent="0.2">
      <c r="A8" s="171" t="str">
        <f>'[4]FAC - Page 1'!$A$9:$G$9</f>
        <v>Expense Month: February 2022</v>
      </c>
      <c r="B8" s="171"/>
      <c r="C8" s="171"/>
      <c r="D8" s="171"/>
      <c r="E8" s="171"/>
      <c r="F8" s="129"/>
    </row>
    <row r="9" spans="1:6" ht="17.25" customHeight="1" x14ac:dyDescent="0.2">
      <c r="B9" s="172"/>
      <c r="C9" s="172"/>
      <c r="D9" s="172"/>
      <c r="E9" s="172"/>
    </row>
    <row r="10" spans="1:6" x14ac:dyDescent="0.2">
      <c r="A10" s="132" t="s">
        <v>59</v>
      </c>
      <c r="B10" s="133" t="s">
        <v>60</v>
      </c>
    </row>
    <row r="11" spans="1:6" x14ac:dyDescent="0.2">
      <c r="B11" s="126" t="s">
        <v>61</v>
      </c>
      <c r="D11" s="134" t="s">
        <v>62</v>
      </c>
      <c r="E11" s="135">
        <f>ROUND('[4]Inputs (Not Filed)'!N18,0)</f>
        <v>9685226</v>
      </c>
      <c r="F11" s="134"/>
    </row>
    <row r="12" spans="1:6" x14ac:dyDescent="0.2">
      <c r="B12" s="136" t="s">
        <v>63</v>
      </c>
      <c r="D12" s="134" t="s">
        <v>62</v>
      </c>
      <c r="E12" s="137">
        <f>ROUND('[4]Inputs (Not Filed)'!N19,0)</f>
        <v>0</v>
      </c>
      <c r="F12" s="134"/>
    </row>
    <row r="13" spans="1:6" x14ac:dyDescent="0.2">
      <c r="B13" s="126" t="s">
        <v>64</v>
      </c>
      <c r="D13" s="134" t="s">
        <v>62</v>
      </c>
      <c r="E13" s="137">
        <f>ROUND('[4]Inputs (Not Filed)'!N20,0)</f>
        <v>895557</v>
      </c>
      <c r="F13" s="134"/>
    </row>
    <row r="14" spans="1:6" ht="14.25" x14ac:dyDescent="0.2">
      <c r="A14" s="138"/>
      <c r="B14" s="126" t="s">
        <v>65</v>
      </c>
      <c r="D14" s="134" t="s">
        <v>62</v>
      </c>
      <c r="E14" s="137">
        <f>ROUND('[4]Inputs (Not Filed)'!N21,0)</f>
        <v>0</v>
      </c>
    </row>
    <row r="15" spans="1:6" x14ac:dyDescent="0.2">
      <c r="B15" s="136" t="s">
        <v>66</v>
      </c>
      <c r="D15" s="134" t="s">
        <v>62</v>
      </c>
      <c r="E15" s="137">
        <f>ROUND('[4]Inputs (Not Filed)'!N22,0)</f>
        <v>0</v>
      </c>
    </row>
    <row r="16" spans="1:6" x14ac:dyDescent="0.2">
      <c r="B16" s="139" t="s">
        <v>67</v>
      </c>
      <c r="D16" s="134" t="s">
        <v>68</v>
      </c>
      <c r="E16" s="137">
        <f>ROUND('[4]Inputs (Not Filed)'!N23,0)</f>
        <v>10349</v>
      </c>
    </row>
    <row r="17" spans="1:7" x14ac:dyDescent="0.2">
      <c r="B17" s="126" t="s">
        <v>69</v>
      </c>
      <c r="D17" s="134" t="s">
        <v>62</v>
      </c>
      <c r="E17" s="137">
        <f>ROUND('[4]Inputs (Not Filed)'!N24,0)</f>
        <v>1593072</v>
      </c>
      <c r="F17" s="140"/>
    </row>
    <row r="18" spans="1:7" x14ac:dyDescent="0.2">
      <c r="B18" s="126" t="s">
        <v>70</v>
      </c>
      <c r="D18" s="134" t="s">
        <v>68</v>
      </c>
      <c r="E18" s="141">
        <f>ROUND('[4]Inputs (Not Filed)'!N25,0)</f>
        <v>187636</v>
      </c>
      <c r="F18" s="140"/>
    </row>
    <row r="19" spans="1:7" x14ac:dyDescent="0.2">
      <c r="B19" s="126" t="s">
        <v>71</v>
      </c>
      <c r="D19" s="140" t="s">
        <v>68</v>
      </c>
      <c r="E19" s="141">
        <f>ROUND('[4]Inputs (Not Filed)'!N26,0)</f>
        <v>0</v>
      </c>
      <c r="F19" s="140"/>
    </row>
    <row r="20" spans="1:7" x14ac:dyDescent="0.2">
      <c r="B20" s="142" t="s">
        <v>72</v>
      </c>
      <c r="D20" s="140" t="s">
        <v>68</v>
      </c>
      <c r="E20" s="143">
        <f>ROUND('[4]Inputs (Not Filed)'!N27,0)</f>
        <v>0</v>
      </c>
      <c r="F20" s="140"/>
    </row>
    <row r="21" spans="1:7" x14ac:dyDescent="0.2">
      <c r="B21" s="126" t="s">
        <v>73</v>
      </c>
      <c r="E21" s="144">
        <f>E11+E12+E13+E14+E15-E16+E17-E18-E19-E20</f>
        <v>11975870</v>
      </c>
      <c r="G21" s="145"/>
    </row>
    <row r="23" spans="1:7" x14ac:dyDescent="0.2">
      <c r="A23" s="132" t="s">
        <v>74</v>
      </c>
      <c r="B23" s="142" t="s">
        <v>75</v>
      </c>
      <c r="E23" s="146"/>
    </row>
    <row r="24" spans="1:7" x14ac:dyDescent="0.2">
      <c r="B24" s="126" t="s">
        <v>76</v>
      </c>
      <c r="D24" s="134" t="s">
        <v>62</v>
      </c>
      <c r="E24" s="135">
        <f>ROUND('[4]Inputs (Not Filed)'!N31,0)</f>
        <v>780167</v>
      </c>
    </row>
    <row r="25" spans="1:7" x14ac:dyDescent="0.2">
      <c r="B25" s="126" t="s">
        <v>77</v>
      </c>
      <c r="D25" s="134" t="s">
        <v>62</v>
      </c>
      <c r="E25" s="147">
        <f>ROUND('[4]Inputs (Not Filed)'!N32,0)</f>
        <v>3924128</v>
      </c>
    </row>
    <row r="26" spans="1:7" x14ac:dyDescent="0.2">
      <c r="B26" s="126" t="s">
        <v>78</v>
      </c>
      <c r="D26" s="134" t="s">
        <v>62</v>
      </c>
      <c r="E26" s="147">
        <f>ROUND('[4]Inputs (Not Filed)'!N33,0)</f>
        <v>1805057</v>
      </c>
    </row>
    <row r="27" spans="1:7" x14ac:dyDescent="0.2">
      <c r="B27" s="126" t="s">
        <v>79</v>
      </c>
      <c r="D27" s="134" t="s">
        <v>68</v>
      </c>
      <c r="E27" s="147">
        <f>IF((E17-E18)&gt;E26,(E17-E18),E26)</f>
        <v>1805057</v>
      </c>
      <c r="F27" s="140"/>
    </row>
    <row r="28" spans="1:7" x14ac:dyDescent="0.2">
      <c r="B28" s="136" t="s">
        <v>80</v>
      </c>
      <c r="D28" s="134" t="s">
        <v>68</v>
      </c>
      <c r="E28" s="148">
        <f>ROUND('[4]Inputs (Not Filed)'!N35,0)</f>
        <v>0</v>
      </c>
      <c r="F28" s="140"/>
    </row>
    <row r="29" spans="1:7" x14ac:dyDescent="0.2">
      <c r="B29" s="136" t="s">
        <v>81</v>
      </c>
      <c r="D29" s="140" t="s">
        <v>68</v>
      </c>
      <c r="E29" s="148">
        <f>ROUND('[4]Inputs (Not Filed)'!N36,0)</f>
        <v>54885</v>
      </c>
      <c r="F29" s="140"/>
    </row>
    <row r="30" spans="1:7" x14ac:dyDescent="0.2">
      <c r="B30" s="149" t="s">
        <v>82</v>
      </c>
      <c r="D30" s="134" t="s">
        <v>68</v>
      </c>
      <c r="E30" s="150">
        <f>ROUND('[4]Inputs (Not Filed)'!N37,0)</f>
        <v>50801</v>
      </c>
    </row>
    <row r="31" spans="1:7" x14ac:dyDescent="0.2">
      <c r="B31" s="126" t="s">
        <v>73</v>
      </c>
      <c r="E31" s="144">
        <f>+E24+E25+E26-E27-E28-E29-E30</f>
        <v>4598609</v>
      </c>
      <c r="G31" s="145"/>
    </row>
    <row r="32" spans="1:7" x14ac:dyDescent="0.2">
      <c r="B32" s="151"/>
      <c r="E32" s="152"/>
    </row>
    <row r="33" spans="1:7" x14ac:dyDescent="0.2">
      <c r="A33" s="132" t="s">
        <v>83</v>
      </c>
      <c r="B33" s="142" t="s">
        <v>84</v>
      </c>
      <c r="E33" s="152"/>
    </row>
    <row r="34" spans="1:7" x14ac:dyDescent="0.2">
      <c r="B34" s="153" t="s">
        <v>85</v>
      </c>
      <c r="D34" s="134"/>
      <c r="E34" s="154">
        <f>ROUND('[4]Inputs (Not Filed)'!N43,0)</f>
        <v>7016264</v>
      </c>
    </row>
    <row r="35" spans="1:7" x14ac:dyDescent="0.2">
      <c r="E35" s="152"/>
    </row>
    <row r="36" spans="1:7" x14ac:dyDescent="0.2">
      <c r="A36" s="132" t="s">
        <v>86</v>
      </c>
      <c r="B36" s="142" t="s">
        <v>87</v>
      </c>
      <c r="E36" s="152"/>
    </row>
    <row r="37" spans="1:7" x14ac:dyDescent="0.2">
      <c r="B37" s="136" t="s">
        <v>88</v>
      </c>
      <c r="E37" s="154">
        <f>ROUND('[4]FAC - Page 4'!F35,0)</f>
        <v>-585570</v>
      </c>
    </row>
    <row r="38" spans="1:7" x14ac:dyDescent="0.2">
      <c r="E38" s="152"/>
    </row>
    <row r="39" spans="1:7" ht="13.5" thickBot="1" x14ac:dyDescent="0.25">
      <c r="B39" s="126" t="s">
        <v>89</v>
      </c>
      <c r="E39" s="155">
        <f>E21+E31-E34-E37</f>
        <v>10143785</v>
      </c>
      <c r="G39" s="145"/>
    </row>
    <row r="40" spans="1:7" ht="13.5" thickTop="1" x14ac:dyDescent="0.2">
      <c r="E40" s="154"/>
    </row>
    <row r="41" spans="1:7" x14ac:dyDescent="0.2">
      <c r="E41" s="152"/>
    </row>
    <row r="42" spans="1:7" x14ac:dyDescent="0.2">
      <c r="E42" s="152"/>
    </row>
    <row r="43" spans="1:7" x14ac:dyDescent="0.2">
      <c r="E43" s="152"/>
    </row>
    <row r="44" spans="1:7" x14ac:dyDescent="0.2">
      <c r="E44" s="153"/>
    </row>
    <row r="45" spans="1:7" x14ac:dyDescent="0.2">
      <c r="E45" s="153"/>
    </row>
    <row r="46" spans="1:7" x14ac:dyDescent="0.2">
      <c r="E46" s="153"/>
    </row>
    <row r="47" spans="1:7" x14ac:dyDescent="0.2">
      <c r="E47" s="153"/>
    </row>
    <row r="48" spans="1:7" x14ac:dyDescent="0.2">
      <c r="E48" s="153"/>
    </row>
    <row r="49" spans="5:5" x14ac:dyDescent="0.2">
      <c r="E49" s="153"/>
    </row>
    <row r="50" spans="5:5" x14ac:dyDescent="0.2">
      <c r="E50" s="153"/>
    </row>
    <row r="51" spans="5:5" x14ac:dyDescent="0.2">
      <c r="E51" s="153"/>
    </row>
    <row r="52" spans="5:5" x14ac:dyDescent="0.2">
      <c r="E52" s="153"/>
    </row>
    <row r="53" spans="5:5" x14ac:dyDescent="0.2">
      <c r="E53" s="153"/>
    </row>
    <row r="54" spans="5:5" x14ac:dyDescent="0.2">
      <c r="E54" s="153"/>
    </row>
    <row r="55" spans="5:5" x14ac:dyDescent="0.2">
      <c r="E55" s="153"/>
    </row>
  </sheetData>
  <sheetProtection sheet="1" objects="1" scenarios="1"/>
  <mergeCells count="4">
    <mergeCell ref="A5:E5"/>
    <mergeCell ref="A6:E6"/>
    <mergeCell ref="A8:E8"/>
    <mergeCell ref="B9:E9"/>
  </mergeCells>
  <pageMargins left="0.75" right="0.75" top="0.75" bottom="1" header="0.5" footer="0.5"/>
  <pageSetup scale="8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1DF54"/>
    <pageSetUpPr fitToPage="1"/>
  </sheetPr>
  <dimension ref="A1:G55"/>
  <sheetViews>
    <sheetView topLeftCell="A4" zoomScale="114" zoomScaleNormal="114" workbookViewId="0">
      <selection activeCell="E34" sqref="E34"/>
    </sheetView>
  </sheetViews>
  <sheetFormatPr defaultColWidth="9.140625" defaultRowHeight="12.75" x14ac:dyDescent="0.2"/>
  <cols>
    <col min="1" max="1" width="4" style="126" customWidth="1"/>
    <col min="2" max="2" width="69.5703125" style="126" customWidth="1"/>
    <col min="3" max="3" width="9.7109375" style="126" customWidth="1"/>
    <col min="4" max="4" width="2.85546875" style="126" customWidth="1"/>
    <col min="5" max="5" width="18.85546875" style="126" bestFit="1" customWidth="1"/>
    <col min="6" max="6" width="3.28515625" style="126" customWidth="1"/>
    <col min="7" max="7" width="4.5703125" style="126" customWidth="1"/>
    <col min="8" max="16384" width="9.140625" style="126"/>
  </cols>
  <sheetData>
    <row r="1" spans="1:6" x14ac:dyDescent="0.2">
      <c r="A1" s="125"/>
      <c r="B1" s="125"/>
      <c r="F1" s="127"/>
    </row>
    <row r="2" spans="1:6" x14ac:dyDescent="0.2">
      <c r="E2" s="127" t="s">
        <v>55</v>
      </c>
      <c r="F2" s="127"/>
    </row>
    <row r="3" spans="1:6" x14ac:dyDescent="0.2">
      <c r="A3" s="125"/>
      <c r="E3" s="128" t="s">
        <v>56</v>
      </c>
      <c r="F3" s="127"/>
    </row>
    <row r="4" spans="1:6" x14ac:dyDescent="0.2">
      <c r="E4" s="128"/>
      <c r="F4" s="127"/>
    </row>
    <row r="5" spans="1:6" x14ac:dyDescent="0.2">
      <c r="A5" s="170" t="s">
        <v>1</v>
      </c>
      <c r="B5" s="170"/>
      <c r="C5" s="170"/>
      <c r="D5" s="170"/>
      <c r="E5" s="170"/>
      <c r="F5" s="129"/>
    </row>
    <row r="6" spans="1:6" x14ac:dyDescent="0.2">
      <c r="A6" s="170" t="s">
        <v>57</v>
      </c>
      <c r="B6" s="170"/>
      <c r="C6" s="170"/>
      <c r="D6" s="170"/>
      <c r="E6" s="170"/>
      <c r="F6" s="129"/>
    </row>
    <row r="7" spans="1:6" ht="17.25" customHeight="1" x14ac:dyDescent="0.2">
      <c r="A7" s="130" t="s">
        <v>58</v>
      </c>
      <c r="B7" s="131"/>
      <c r="C7" s="129"/>
      <c r="D7" s="129"/>
      <c r="E7" s="129"/>
      <c r="F7" s="129"/>
    </row>
    <row r="8" spans="1:6" x14ac:dyDescent="0.2">
      <c r="A8" s="171" t="str">
        <f>'[5]FAC - Page 1'!$A$9:$G$9</f>
        <v>Expense Month: March 2022</v>
      </c>
      <c r="B8" s="171"/>
      <c r="C8" s="171"/>
      <c r="D8" s="171"/>
      <c r="E8" s="171"/>
      <c r="F8" s="129"/>
    </row>
    <row r="9" spans="1:6" ht="17.25" customHeight="1" x14ac:dyDescent="0.2">
      <c r="B9" s="172"/>
      <c r="C9" s="172"/>
      <c r="D9" s="172"/>
      <c r="E9" s="172"/>
    </row>
    <row r="10" spans="1:6" x14ac:dyDescent="0.2">
      <c r="A10" s="132" t="s">
        <v>59</v>
      </c>
      <c r="B10" s="133" t="s">
        <v>60</v>
      </c>
    </row>
    <row r="11" spans="1:6" x14ac:dyDescent="0.2">
      <c r="B11" s="126" t="s">
        <v>61</v>
      </c>
      <c r="D11" s="134" t="s">
        <v>62</v>
      </c>
      <c r="E11" s="135">
        <f>ROUND('[5]Inputs (Not Filed)'!N18,0)</f>
        <v>13930191</v>
      </c>
      <c r="F11" s="134"/>
    </row>
    <row r="12" spans="1:6" x14ac:dyDescent="0.2">
      <c r="B12" s="136" t="s">
        <v>63</v>
      </c>
      <c r="D12" s="134" t="s">
        <v>62</v>
      </c>
      <c r="E12" s="137">
        <f>ROUND('[5]Inputs (Not Filed)'!N19,0)</f>
        <v>783372</v>
      </c>
      <c r="F12" s="134"/>
    </row>
    <row r="13" spans="1:6" x14ac:dyDescent="0.2">
      <c r="B13" s="126" t="s">
        <v>64</v>
      </c>
      <c r="D13" s="134" t="s">
        <v>62</v>
      </c>
      <c r="E13" s="137">
        <f>ROUND('[5]Inputs (Not Filed)'!N20,0)</f>
        <v>160736</v>
      </c>
      <c r="F13" s="134"/>
    </row>
    <row r="14" spans="1:6" ht="14.25" x14ac:dyDescent="0.2">
      <c r="A14" s="138"/>
      <c r="B14" s="126" t="s">
        <v>65</v>
      </c>
      <c r="D14" s="134" t="s">
        <v>62</v>
      </c>
      <c r="E14" s="137">
        <f>ROUND('[5]Inputs (Not Filed)'!N21,0)</f>
        <v>0</v>
      </c>
    </row>
    <row r="15" spans="1:6" x14ac:dyDescent="0.2">
      <c r="B15" s="136" t="s">
        <v>66</v>
      </c>
      <c r="D15" s="134" t="s">
        <v>62</v>
      </c>
      <c r="E15" s="137">
        <f>ROUND('[5]Inputs (Not Filed)'!N22,0)</f>
        <v>0</v>
      </c>
    </row>
    <row r="16" spans="1:6" x14ac:dyDescent="0.2">
      <c r="B16" s="139" t="s">
        <v>67</v>
      </c>
      <c r="D16" s="134" t="s">
        <v>68</v>
      </c>
      <c r="E16" s="137">
        <f>ROUND('[5]Inputs (Not Filed)'!N23,0)</f>
        <v>0</v>
      </c>
    </row>
    <row r="17" spans="1:7" x14ac:dyDescent="0.2">
      <c r="B17" s="126" t="s">
        <v>69</v>
      </c>
      <c r="D17" s="134" t="s">
        <v>62</v>
      </c>
      <c r="E17" s="137">
        <f>ROUND('[5]Inputs (Not Filed)'!N24,0)</f>
        <v>104312</v>
      </c>
      <c r="F17" s="140"/>
    </row>
    <row r="18" spans="1:7" x14ac:dyDescent="0.2">
      <c r="B18" s="126" t="s">
        <v>70</v>
      </c>
      <c r="D18" s="134" t="s">
        <v>68</v>
      </c>
      <c r="E18" s="141">
        <f>ROUND('[5]Inputs (Not Filed)'!N25,0)</f>
        <v>0</v>
      </c>
      <c r="F18" s="140"/>
    </row>
    <row r="19" spans="1:7" x14ac:dyDescent="0.2">
      <c r="B19" s="126" t="s">
        <v>71</v>
      </c>
      <c r="D19" s="140" t="s">
        <v>68</v>
      </c>
      <c r="E19" s="141">
        <f>ROUND('[5]Inputs (Not Filed)'!N26,0)</f>
        <v>0</v>
      </c>
      <c r="F19" s="140"/>
    </row>
    <row r="20" spans="1:7" x14ac:dyDescent="0.2">
      <c r="B20" s="142" t="s">
        <v>72</v>
      </c>
      <c r="D20" s="140" t="s">
        <v>68</v>
      </c>
      <c r="E20" s="143">
        <f>ROUND('[5]Inputs (Not Filed)'!N27,0)</f>
        <v>0</v>
      </c>
      <c r="F20" s="140"/>
    </row>
    <row r="21" spans="1:7" x14ac:dyDescent="0.2">
      <c r="B21" s="126" t="s">
        <v>73</v>
      </c>
      <c r="E21" s="144">
        <f>E11+E12+E13+E14+E15-E16+E17-E18-E19-E20</f>
        <v>14978611</v>
      </c>
      <c r="G21" s="145"/>
    </row>
    <row r="23" spans="1:7" x14ac:dyDescent="0.2">
      <c r="A23" s="132" t="s">
        <v>74</v>
      </c>
      <c r="B23" s="142" t="s">
        <v>75</v>
      </c>
      <c r="E23" s="146"/>
    </row>
    <row r="24" spans="1:7" x14ac:dyDescent="0.2">
      <c r="B24" s="126" t="s">
        <v>76</v>
      </c>
      <c r="D24" s="134" t="s">
        <v>62</v>
      </c>
      <c r="E24" s="135">
        <f>ROUND('[5]Inputs (Not Filed)'!N31,0)</f>
        <v>789699</v>
      </c>
    </row>
    <row r="25" spans="1:7" x14ac:dyDescent="0.2">
      <c r="B25" s="126" t="s">
        <v>77</v>
      </c>
      <c r="D25" s="134" t="s">
        <v>62</v>
      </c>
      <c r="E25" s="147">
        <f>ROUND('[5]Inputs (Not Filed)'!N32,0)</f>
        <v>2602910</v>
      </c>
    </row>
    <row r="26" spans="1:7" x14ac:dyDescent="0.2">
      <c r="B26" s="126" t="s">
        <v>78</v>
      </c>
      <c r="D26" s="134" t="s">
        <v>62</v>
      </c>
      <c r="E26" s="147">
        <f>ROUND('[5]Inputs (Not Filed)'!N33,0)</f>
        <v>158295</v>
      </c>
    </row>
    <row r="27" spans="1:7" x14ac:dyDescent="0.2">
      <c r="B27" s="126" t="s">
        <v>79</v>
      </c>
      <c r="D27" s="134" t="s">
        <v>68</v>
      </c>
      <c r="E27" s="147">
        <f>IF((E17-E18)&gt;E26,(E17-E18),E26)</f>
        <v>158295</v>
      </c>
      <c r="F27" s="140"/>
    </row>
    <row r="28" spans="1:7" x14ac:dyDescent="0.2">
      <c r="B28" s="136" t="s">
        <v>80</v>
      </c>
      <c r="D28" s="134" t="s">
        <v>68</v>
      </c>
      <c r="E28" s="148">
        <f>ROUND('[5]Inputs (Not Filed)'!N35,0)</f>
        <v>0</v>
      </c>
      <c r="F28" s="140"/>
    </row>
    <row r="29" spans="1:7" x14ac:dyDescent="0.2">
      <c r="B29" s="136" t="s">
        <v>81</v>
      </c>
      <c r="D29" s="140" t="s">
        <v>68</v>
      </c>
      <c r="E29" s="148">
        <f>ROUND('[5]Inputs (Not Filed)'!N36,0)</f>
        <v>589958</v>
      </c>
      <c r="F29" s="140"/>
    </row>
    <row r="30" spans="1:7" x14ac:dyDescent="0.2">
      <c r="B30" s="149" t="s">
        <v>82</v>
      </c>
      <c r="D30" s="134" t="s">
        <v>68</v>
      </c>
      <c r="E30" s="150">
        <f>ROUND('[5]Inputs (Not Filed)'!N37,0)</f>
        <v>285329</v>
      </c>
    </row>
    <row r="31" spans="1:7" x14ac:dyDescent="0.2">
      <c r="B31" s="126" t="s">
        <v>73</v>
      </c>
      <c r="E31" s="144">
        <f>+E24+E25+E26-E27-E28-E29-E30</f>
        <v>2517322</v>
      </c>
      <c r="G31" s="145"/>
    </row>
    <row r="32" spans="1:7" x14ac:dyDescent="0.2">
      <c r="B32" s="151"/>
      <c r="E32" s="152"/>
    </row>
    <row r="33" spans="1:7" x14ac:dyDescent="0.2">
      <c r="A33" s="132" t="s">
        <v>83</v>
      </c>
      <c r="B33" s="142" t="s">
        <v>84</v>
      </c>
      <c r="E33" s="152"/>
    </row>
    <row r="34" spans="1:7" x14ac:dyDescent="0.2">
      <c r="B34" s="153" t="s">
        <v>85</v>
      </c>
      <c r="D34" s="134"/>
      <c r="E34" s="154">
        <f>ROUND('[5]Inputs (Not Filed)'!N43,0)</f>
        <v>9771038</v>
      </c>
    </row>
    <row r="35" spans="1:7" x14ac:dyDescent="0.2">
      <c r="E35" s="152"/>
    </row>
    <row r="36" spans="1:7" x14ac:dyDescent="0.2">
      <c r="A36" s="132" t="s">
        <v>86</v>
      </c>
      <c r="B36" s="142" t="s">
        <v>87</v>
      </c>
      <c r="E36" s="152"/>
    </row>
    <row r="37" spans="1:7" x14ac:dyDescent="0.2">
      <c r="B37" s="136" t="s">
        <v>88</v>
      </c>
      <c r="E37" s="154">
        <f>ROUND('[5]FAC - Page 4'!F35,0)</f>
        <v>-452870</v>
      </c>
    </row>
    <row r="38" spans="1:7" x14ac:dyDescent="0.2">
      <c r="E38" s="152"/>
    </row>
    <row r="39" spans="1:7" ht="13.5" thickBot="1" x14ac:dyDescent="0.25">
      <c r="B39" s="126" t="s">
        <v>89</v>
      </c>
      <c r="E39" s="155">
        <f>E21+E31-E34-E37</f>
        <v>8177765</v>
      </c>
      <c r="G39" s="145"/>
    </row>
    <row r="40" spans="1:7" ht="13.5" thickTop="1" x14ac:dyDescent="0.2">
      <c r="E40" s="154"/>
    </row>
    <row r="41" spans="1:7" x14ac:dyDescent="0.2">
      <c r="E41" s="152"/>
    </row>
    <row r="42" spans="1:7" x14ac:dyDescent="0.2">
      <c r="E42" s="152"/>
    </row>
    <row r="43" spans="1:7" x14ac:dyDescent="0.2">
      <c r="E43" s="152"/>
    </row>
    <row r="44" spans="1:7" x14ac:dyDescent="0.2">
      <c r="E44" s="153"/>
    </row>
    <row r="45" spans="1:7" x14ac:dyDescent="0.2">
      <c r="E45" s="153"/>
    </row>
    <row r="46" spans="1:7" x14ac:dyDescent="0.2">
      <c r="E46" s="153"/>
    </row>
    <row r="47" spans="1:7" x14ac:dyDescent="0.2">
      <c r="E47" s="153"/>
    </row>
    <row r="48" spans="1:7" x14ac:dyDescent="0.2">
      <c r="E48" s="153"/>
    </row>
    <row r="49" spans="5:5" x14ac:dyDescent="0.2">
      <c r="E49" s="153"/>
    </row>
    <row r="50" spans="5:5" x14ac:dyDescent="0.2">
      <c r="E50" s="153"/>
    </row>
    <row r="51" spans="5:5" x14ac:dyDescent="0.2">
      <c r="E51" s="153"/>
    </row>
    <row r="52" spans="5:5" x14ac:dyDescent="0.2">
      <c r="E52" s="153"/>
    </row>
    <row r="53" spans="5:5" x14ac:dyDescent="0.2">
      <c r="E53" s="153"/>
    </row>
    <row r="54" spans="5:5" x14ac:dyDescent="0.2">
      <c r="E54" s="153"/>
    </row>
    <row r="55" spans="5:5" x14ac:dyDescent="0.2">
      <c r="E55" s="153"/>
    </row>
  </sheetData>
  <sheetProtection sheet="1" objects="1" scenarios="1"/>
  <mergeCells count="4">
    <mergeCell ref="A5:E5"/>
    <mergeCell ref="A6:E6"/>
    <mergeCell ref="A8:E8"/>
    <mergeCell ref="B9:E9"/>
  </mergeCells>
  <pageMargins left="0.75" right="0.75" top="0.75" bottom="1" header="0.5" footer="0.5"/>
  <pageSetup scale="8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1DF54"/>
    <pageSetUpPr fitToPage="1"/>
  </sheetPr>
  <dimension ref="A1:G55"/>
  <sheetViews>
    <sheetView zoomScale="114" zoomScaleNormal="114" workbookViewId="0">
      <selection activeCell="E34" sqref="E34"/>
    </sheetView>
  </sheetViews>
  <sheetFormatPr defaultColWidth="9.140625" defaultRowHeight="12.75" x14ac:dyDescent="0.2"/>
  <cols>
    <col min="1" max="1" width="4" style="126" customWidth="1"/>
    <col min="2" max="2" width="69.5703125" style="126" customWidth="1"/>
    <col min="3" max="3" width="9.7109375" style="126" customWidth="1"/>
    <col min="4" max="4" width="2.85546875" style="126" customWidth="1"/>
    <col min="5" max="5" width="18.85546875" style="126" bestFit="1" customWidth="1"/>
    <col min="6" max="6" width="3.28515625" style="126" customWidth="1"/>
    <col min="7" max="7" width="4.5703125" style="126" customWidth="1"/>
    <col min="8" max="16384" width="9.140625" style="126"/>
  </cols>
  <sheetData>
    <row r="1" spans="1:6" x14ac:dyDescent="0.2">
      <c r="A1" s="125"/>
      <c r="B1" s="125"/>
      <c r="F1" s="127"/>
    </row>
    <row r="2" spans="1:6" x14ac:dyDescent="0.2">
      <c r="E2" s="127" t="s">
        <v>55</v>
      </c>
      <c r="F2" s="127"/>
    </row>
    <row r="3" spans="1:6" x14ac:dyDescent="0.2">
      <c r="A3" s="125"/>
      <c r="E3" s="128" t="s">
        <v>56</v>
      </c>
      <c r="F3" s="127"/>
    </row>
    <row r="4" spans="1:6" x14ac:dyDescent="0.2">
      <c r="E4" s="128"/>
      <c r="F4" s="127"/>
    </row>
    <row r="5" spans="1:6" x14ac:dyDescent="0.2">
      <c r="A5" s="170" t="s">
        <v>1</v>
      </c>
      <c r="B5" s="170"/>
      <c r="C5" s="170"/>
      <c r="D5" s="170"/>
      <c r="E5" s="170"/>
      <c r="F5" s="129"/>
    </row>
    <row r="6" spans="1:6" x14ac:dyDescent="0.2">
      <c r="A6" s="170" t="s">
        <v>57</v>
      </c>
      <c r="B6" s="170"/>
      <c r="C6" s="170"/>
      <c r="D6" s="170"/>
      <c r="E6" s="170"/>
      <c r="F6" s="129"/>
    </row>
    <row r="7" spans="1:6" ht="17.25" customHeight="1" x14ac:dyDescent="0.2">
      <c r="A7" s="130" t="s">
        <v>58</v>
      </c>
      <c r="B7" s="131"/>
      <c r="C7" s="129"/>
      <c r="D7" s="129"/>
      <c r="E7" s="129"/>
      <c r="F7" s="129"/>
    </row>
    <row r="8" spans="1:6" x14ac:dyDescent="0.2">
      <c r="A8" s="171" t="str">
        <f>'[6]FAC - Page 1'!$A$9:$G$9</f>
        <v>Expense Month: April 2022</v>
      </c>
      <c r="B8" s="171"/>
      <c r="C8" s="171"/>
      <c r="D8" s="171"/>
      <c r="E8" s="171"/>
      <c r="F8" s="129"/>
    </row>
    <row r="9" spans="1:6" ht="17.25" customHeight="1" x14ac:dyDescent="0.2">
      <c r="B9" s="172"/>
      <c r="C9" s="172"/>
      <c r="D9" s="172"/>
      <c r="E9" s="172"/>
    </row>
    <row r="10" spans="1:6" x14ac:dyDescent="0.2">
      <c r="A10" s="132" t="s">
        <v>59</v>
      </c>
      <c r="B10" s="133" t="s">
        <v>60</v>
      </c>
    </row>
    <row r="11" spans="1:6" x14ac:dyDescent="0.2">
      <c r="B11" s="126" t="s">
        <v>61</v>
      </c>
      <c r="D11" s="134" t="s">
        <v>62</v>
      </c>
      <c r="E11" s="135">
        <f>ROUND('[6]Inputs (Not Filed)'!N18,0)</f>
        <v>7623676</v>
      </c>
      <c r="F11" s="134"/>
    </row>
    <row r="12" spans="1:6" x14ac:dyDescent="0.2">
      <c r="B12" s="136" t="s">
        <v>63</v>
      </c>
      <c r="D12" s="134" t="s">
        <v>62</v>
      </c>
      <c r="E12" s="137">
        <f>ROUND('[6]Inputs (Not Filed)'!N19,0)</f>
        <v>0</v>
      </c>
      <c r="F12" s="134"/>
    </row>
    <row r="13" spans="1:6" x14ac:dyDescent="0.2">
      <c r="B13" s="126" t="s">
        <v>64</v>
      </c>
      <c r="D13" s="134" t="s">
        <v>62</v>
      </c>
      <c r="E13" s="137">
        <f>ROUND('[6]Inputs (Not Filed)'!N20,0)</f>
        <v>183004</v>
      </c>
      <c r="F13" s="134"/>
    </row>
    <row r="14" spans="1:6" ht="14.25" x14ac:dyDescent="0.2">
      <c r="A14" s="138"/>
      <c r="B14" s="126" t="s">
        <v>65</v>
      </c>
      <c r="D14" s="134" t="s">
        <v>62</v>
      </c>
      <c r="E14" s="137">
        <f>ROUND('[6]Inputs (Not Filed)'!N21,0)</f>
        <v>0</v>
      </c>
    </row>
    <row r="15" spans="1:6" x14ac:dyDescent="0.2">
      <c r="B15" s="136" t="s">
        <v>66</v>
      </c>
      <c r="D15" s="134" t="s">
        <v>62</v>
      </c>
      <c r="E15" s="137">
        <f>ROUND('[6]Inputs (Not Filed)'!N22,0)</f>
        <v>0</v>
      </c>
    </row>
    <row r="16" spans="1:6" x14ac:dyDescent="0.2">
      <c r="B16" s="139" t="s">
        <v>67</v>
      </c>
      <c r="D16" s="134" t="s">
        <v>68</v>
      </c>
      <c r="E16" s="137">
        <f>ROUND('[6]Inputs (Not Filed)'!N23,0)</f>
        <v>0</v>
      </c>
    </row>
    <row r="17" spans="1:7" x14ac:dyDescent="0.2">
      <c r="B17" s="126" t="s">
        <v>69</v>
      </c>
      <c r="D17" s="134" t="s">
        <v>62</v>
      </c>
      <c r="E17" s="137">
        <f>ROUND('[6]Inputs (Not Filed)'!N24,0)</f>
        <v>0</v>
      </c>
      <c r="F17" s="140"/>
    </row>
    <row r="18" spans="1:7" x14ac:dyDescent="0.2">
      <c r="B18" s="126" t="s">
        <v>70</v>
      </c>
      <c r="D18" s="134" t="s">
        <v>68</v>
      </c>
      <c r="E18" s="141">
        <f>ROUND('[6]Inputs (Not Filed)'!N25,0)</f>
        <v>0</v>
      </c>
      <c r="F18" s="140"/>
    </row>
    <row r="19" spans="1:7" x14ac:dyDescent="0.2">
      <c r="B19" s="126" t="s">
        <v>71</v>
      </c>
      <c r="D19" s="140" t="s">
        <v>68</v>
      </c>
      <c r="E19" s="141">
        <f>ROUND('[6]Inputs (Not Filed)'!N26,0)</f>
        <v>0</v>
      </c>
      <c r="F19" s="140"/>
    </row>
    <row r="20" spans="1:7" x14ac:dyDescent="0.2">
      <c r="B20" s="142" t="s">
        <v>72</v>
      </c>
      <c r="D20" s="140" t="s">
        <v>68</v>
      </c>
      <c r="E20" s="143">
        <f>ROUND('[6]Inputs (Not Filed)'!N27,0)</f>
        <v>0</v>
      </c>
      <c r="F20" s="140"/>
    </row>
    <row r="21" spans="1:7" x14ac:dyDescent="0.2">
      <c r="B21" s="126" t="s">
        <v>73</v>
      </c>
      <c r="E21" s="144">
        <f>E11+E12+E13+E14+E15-E16+E17-E18-E19-E20</f>
        <v>7806680</v>
      </c>
      <c r="G21" s="145"/>
    </row>
    <row r="23" spans="1:7" x14ac:dyDescent="0.2">
      <c r="A23" s="132" t="s">
        <v>74</v>
      </c>
      <c r="B23" s="142" t="s">
        <v>75</v>
      </c>
      <c r="E23" s="146"/>
    </row>
    <row r="24" spans="1:7" x14ac:dyDescent="0.2">
      <c r="B24" s="126" t="s">
        <v>76</v>
      </c>
      <c r="D24" s="134" t="s">
        <v>62</v>
      </c>
      <c r="E24" s="135">
        <f>ROUND('[6]Inputs (Not Filed)'!N31,0)</f>
        <v>279042</v>
      </c>
    </row>
    <row r="25" spans="1:7" x14ac:dyDescent="0.2">
      <c r="B25" s="126" t="s">
        <v>77</v>
      </c>
      <c r="D25" s="134" t="s">
        <v>62</v>
      </c>
      <c r="E25" s="147">
        <f>ROUND('[6]Inputs (Not Filed)'!N32,0)</f>
        <v>7535796</v>
      </c>
    </row>
    <row r="26" spans="1:7" x14ac:dyDescent="0.2">
      <c r="B26" s="126" t="s">
        <v>78</v>
      </c>
      <c r="D26" s="134" t="s">
        <v>62</v>
      </c>
      <c r="E26" s="147">
        <f>ROUND('[6]Inputs (Not Filed)'!N33,0)</f>
        <v>0</v>
      </c>
    </row>
    <row r="27" spans="1:7" x14ac:dyDescent="0.2">
      <c r="B27" s="126" t="s">
        <v>79</v>
      </c>
      <c r="D27" s="134" t="s">
        <v>68</v>
      </c>
      <c r="E27" s="147">
        <f>IF((E17-E18)&gt;E26,(E17-E18),E26)</f>
        <v>0</v>
      </c>
      <c r="F27" s="140"/>
    </row>
    <row r="28" spans="1:7" x14ac:dyDescent="0.2">
      <c r="B28" s="136" t="s">
        <v>80</v>
      </c>
      <c r="D28" s="134" t="s">
        <v>68</v>
      </c>
      <c r="E28" s="148">
        <f>ROUND('[6]Inputs (Not Filed)'!N35,0)</f>
        <v>0</v>
      </c>
      <c r="F28" s="140"/>
    </row>
    <row r="29" spans="1:7" x14ac:dyDescent="0.2">
      <c r="B29" s="136" t="s">
        <v>90</v>
      </c>
      <c r="D29" s="140" t="s">
        <v>68</v>
      </c>
      <c r="E29" s="148">
        <f>ROUND('[6]Inputs (Not Filed)'!N36,0)</f>
        <v>1184422</v>
      </c>
      <c r="F29" s="140"/>
    </row>
    <row r="30" spans="1:7" x14ac:dyDescent="0.2">
      <c r="B30" s="149" t="s">
        <v>82</v>
      </c>
      <c r="D30" s="134" t="s">
        <v>68</v>
      </c>
      <c r="E30" s="150">
        <f>ROUND('[6]Inputs (Not Filed)'!N37,0)</f>
        <v>1874016</v>
      </c>
    </row>
    <row r="31" spans="1:7" x14ac:dyDescent="0.2">
      <c r="B31" s="126" t="s">
        <v>73</v>
      </c>
      <c r="E31" s="144">
        <f>+E24+E25+E26-E27-E28-E29-E30</f>
        <v>4756400</v>
      </c>
      <c r="G31" s="145"/>
    </row>
    <row r="32" spans="1:7" x14ac:dyDescent="0.2">
      <c r="B32" s="151"/>
      <c r="E32" s="152"/>
    </row>
    <row r="33" spans="1:7" x14ac:dyDescent="0.2">
      <c r="A33" s="132" t="s">
        <v>83</v>
      </c>
      <c r="B33" s="142" t="s">
        <v>84</v>
      </c>
      <c r="E33" s="152"/>
    </row>
    <row r="34" spans="1:7" x14ac:dyDescent="0.2">
      <c r="B34" s="153" t="s">
        <v>85</v>
      </c>
      <c r="D34" s="134"/>
      <c r="E34" s="154">
        <f>ROUND('[6]Inputs (Not Filed)'!N43,0)</f>
        <v>5001476</v>
      </c>
    </row>
    <row r="35" spans="1:7" x14ac:dyDescent="0.2">
      <c r="E35" s="152"/>
    </row>
    <row r="36" spans="1:7" x14ac:dyDescent="0.2">
      <c r="A36" s="132" t="s">
        <v>86</v>
      </c>
      <c r="B36" s="142" t="s">
        <v>87</v>
      </c>
      <c r="E36" s="152"/>
    </row>
    <row r="37" spans="1:7" x14ac:dyDescent="0.2">
      <c r="B37" s="136" t="s">
        <v>88</v>
      </c>
      <c r="E37" s="154">
        <f>ROUND('[6]FAC - Page 4'!F35,0)</f>
        <v>-386041</v>
      </c>
    </row>
    <row r="38" spans="1:7" x14ac:dyDescent="0.2">
      <c r="E38" s="152"/>
    </row>
    <row r="39" spans="1:7" ht="13.5" thickBot="1" x14ac:dyDescent="0.25">
      <c r="B39" s="126" t="s">
        <v>89</v>
      </c>
      <c r="E39" s="155">
        <f>E21+E31-E34-E37</f>
        <v>7947645</v>
      </c>
      <c r="G39" s="145"/>
    </row>
    <row r="40" spans="1:7" ht="13.5" thickTop="1" x14ac:dyDescent="0.2">
      <c r="E40" s="154"/>
    </row>
    <row r="41" spans="1:7" x14ac:dyDescent="0.2">
      <c r="E41" s="152"/>
    </row>
    <row r="42" spans="1:7" x14ac:dyDescent="0.2">
      <c r="E42" s="152"/>
    </row>
    <row r="43" spans="1:7" x14ac:dyDescent="0.2">
      <c r="E43" s="152"/>
    </row>
    <row r="44" spans="1:7" x14ac:dyDescent="0.2">
      <c r="E44" s="153"/>
    </row>
    <row r="45" spans="1:7" x14ac:dyDescent="0.2">
      <c r="E45" s="153"/>
    </row>
    <row r="46" spans="1:7" x14ac:dyDescent="0.2">
      <c r="E46" s="153"/>
    </row>
    <row r="47" spans="1:7" x14ac:dyDescent="0.2">
      <c r="E47" s="153"/>
    </row>
    <row r="48" spans="1:7" x14ac:dyDescent="0.2">
      <c r="E48" s="153"/>
    </row>
    <row r="49" spans="5:5" x14ac:dyDescent="0.2">
      <c r="E49" s="153"/>
    </row>
    <row r="50" spans="5:5" x14ac:dyDescent="0.2">
      <c r="E50" s="153"/>
    </row>
    <row r="51" spans="5:5" x14ac:dyDescent="0.2">
      <c r="E51" s="153"/>
    </row>
    <row r="52" spans="5:5" x14ac:dyDescent="0.2">
      <c r="E52" s="153"/>
    </row>
    <row r="53" spans="5:5" x14ac:dyDescent="0.2">
      <c r="E53" s="153"/>
    </row>
    <row r="54" spans="5:5" x14ac:dyDescent="0.2">
      <c r="E54" s="153"/>
    </row>
    <row r="55" spans="5:5" x14ac:dyDescent="0.2">
      <c r="E55" s="153"/>
    </row>
  </sheetData>
  <sheetProtection sheet="1" objects="1" scenarios="1"/>
  <mergeCells count="4">
    <mergeCell ref="A5:E5"/>
    <mergeCell ref="A6:E6"/>
    <mergeCell ref="A8:E8"/>
    <mergeCell ref="B9:E9"/>
  </mergeCells>
  <pageMargins left="0.75" right="0.75" top="0.75" bottom="1" header="0.5" footer="0.5"/>
  <pageSetup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R106"/>
  <sheetViews>
    <sheetView zoomScaleNormal="100" workbookViewId="0">
      <pane xSplit="1" ySplit="6" topLeftCell="B7" activePane="bottomRight" state="frozen"/>
      <selection activeCell="G12" sqref="G12"/>
      <selection pane="topRight" activeCell="G12" sqref="G12"/>
      <selection pane="bottomLeft" activeCell="G12" sqref="G12"/>
      <selection pane="bottomRight" activeCell="K32" sqref="K32"/>
    </sheetView>
  </sheetViews>
  <sheetFormatPr defaultColWidth="9.140625" defaultRowHeight="12" x14ac:dyDescent="0.2"/>
  <cols>
    <col min="1" max="1" width="22.28515625" style="40" customWidth="1"/>
    <col min="2" max="2" width="13.85546875" style="41" customWidth="1"/>
    <col min="3" max="3" width="18.140625" style="42" customWidth="1"/>
    <col min="4" max="4" width="3.42578125" style="41" customWidth="1"/>
    <col min="5" max="5" width="18.140625" style="3" customWidth="1"/>
    <col min="6" max="6" width="1.5703125" style="41" customWidth="1"/>
    <col min="7" max="7" width="18.140625" style="4" customWidth="1"/>
    <col min="8" max="8" width="3.28515625" style="5" customWidth="1"/>
    <col min="9" max="9" width="18.140625" style="4" customWidth="1"/>
    <col min="10" max="10" width="3" style="41" customWidth="1"/>
    <col min="11" max="11" width="12.5703125" style="6" customWidth="1"/>
    <col min="12" max="13" width="1.7109375" style="8" customWidth="1"/>
    <col min="14" max="14" width="1.7109375" style="7" customWidth="1"/>
    <col min="15" max="15" width="1.7109375" style="8" customWidth="1"/>
    <col min="16" max="16" width="17.140625" style="8" customWidth="1"/>
    <col min="17" max="17" width="15.85546875" style="45" bestFit="1" customWidth="1"/>
    <col min="18" max="16384" width="9.140625" style="45"/>
  </cols>
  <sheetData>
    <row r="1" spans="1:15" x14ac:dyDescent="0.2">
      <c r="A1" s="1" t="s">
        <v>0</v>
      </c>
      <c r="B1" s="2"/>
      <c r="C1" s="2"/>
      <c r="D1" s="2"/>
      <c r="F1" s="2"/>
      <c r="J1" s="2"/>
      <c r="L1" s="4"/>
      <c r="M1" s="4"/>
    </row>
    <row r="2" spans="1:15" x14ac:dyDescent="0.2">
      <c r="A2" s="161" t="s">
        <v>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4"/>
      <c r="M2" s="4"/>
    </row>
    <row r="3" spans="1:15" x14ac:dyDescent="0.2">
      <c r="A3" s="161" t="s">
        <v>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4"/>
      <c r="M3" s="4"/>
    </row>
    <row r="4" spans="1:15" x14ac:dyDescent="0.2">
      <c r="A4" s="1"/>
      <c r="B4" s="2"/>
      <c r="C4" s="9" t="s">
        <v>3</v>
      </c>
      <c r="D4" s="2"/>
      <c r="E4" s="162">
        <v>44530</v>
      </c>
      <c r="F4" s="163"/>
      <c r="G4" s="164"/>
      <c r="J4" s="2"/>
      <c r="L4" s="4"/>
      <c r="M4" s="4"/>
    </row>
    <row r="5" spans="1:15" x14ac:dyDescent="0.2">
      <c r="A5" s="165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5" x14ac:dyDescent="0.2">
      <c r="A6" s="1"/>
      <c r="B6" s="2"/>
      <c r="C6" s="10" t="s">
        <v>4</v>
      </c>
      <c r="D6" s="11"/>
      <c r="E6" s="12" t="s">
        <v>5</v>
      </c>
      <c r="F6" s="11"/>
      <c r="G6" s="13" t="s">
        <v>6</v>
      </c>
      <c r="I6" s="13" t="s">
        <v>7</v>
      </c>
      <c r="J6" s="11"/>
      <c r="K6" s="14" t="s">
        <v>8</v>
      </c>
      <c r="L6" s="4"/>
      <c r="M6" s="4"/>
    </row>
    <row r="7" spans="1:15" ht="6.75" customHeight="1" x14ac:dyDescent="0.2">
      <c r="A7" s="1"/>
      <c r="B7" s="2"/>
      <c r="C7" s="15"/>
      <c r="D7" s="2"/>
      <c r="F7" s="2"/>
      <c r="J7" s="2"/>
      <c r="L7" s="4"/>
      <c r="M7" s="4"/>
    </row>
    <row r="8" spans="1:15" x14ac:dyDescent="0.2">
      <c r="A8" s="16" t="s">
        <v>9</v>
      </c>
      <c r="B8" s="1"/>
      <c r="C8" s="17"/>
      <c r="D8" s="18"/>
      <c r="E8" s="19">
        <f>SUM(E9:E11)</f>
        <v>0</v>
      </c>
      <c r="F8" s="18"/>
      <c r="G8" s="20">
        <v>0</v>
      </c>
      <c r="I8" s="20">
        <v>-933991</v>
      </c>
      <c r="J8" s="2"/>
      <c r="K8" s="21">
        <f>IFERROR(E8/I8*1000,0)</f>
        <v>0</v>
      </c>
      <c r="L8" s="4"/>
      <c r="M8" s="4"/>
    </row>
    <row r="9" spans="1:15" x14ac:dyDescent="0.2">
      <c r="A9" s="22" t="s">
        <v>10</v>
      </c>
      <c r="B9" s="1"/>
      <c r="C9" s="23">
        <v>0</v>
      </c>
      <c r="D9" s="24"/>
      <c r="E9" s="25">
        <v>0</v>
      </c>
      <c r="F9" s="18"/>
      <c r="G9" s="26"/>
      <c r="J9" s="18"/>
      <c r="K9" s="27"/>
      <c r="L9" s="4"/>
      <c r="M9" s="4"/>
    </row>
    <row r="10" spans="1:15" x14ac:dyDescent="0.2">
      <c r="A10" s="22" t="s">
        <v>11</v>
      </c>
      <c r="B10" s="1"/>
      <c r="C10" s="23">
        <v>0</v>
      </c>
      <c r="D10" s="24"/>
      <c r="E10" s="25">
        <v>0</v>
      </c>
      <c r="F10" s="18"/>
      <c r="G10" s="26"/>
      <c r="I10" s="26"/>
      <c r="J10" s="18"/>
      <c r="K10" s="27"/>
      <c r="L10" s="4"/>
      <c r="M10" s="4"/>
    </row>
    <row r="11" spans="1:15" ht="6.75" customHeight="1" x14ac:dyDescent="0.2">
      <c r="A11" s="1"/>
      <c r="B11" s="2"/>
      <c r="C11" s="15"/>
      <c r="D11" s="2"/>
      <c r="F11" s="2"/>
      <c r="J11" s="2"/>
      <c r="L11" s="4"/>
      <c r="M11" s="4"/>
    </row>
    <row r="12" spans="1:15" x14ac:dyDescent="0.2">
      <c r="A12" s="16" t="s">
        <v>12</v>
      </c>
      <c r="B12" s="2"/>
      <c r="C12" s="15"/>
      <c r="D12" s="2"/>
      <c r="E12" s="19">
        <f>SUM(E13:E15)</f>
        <v>0</v>
      </c>
      <c r="F12" s="2"/>
      <c r="G12" s="20">
        <v>0</v>
      </c>
      <c r="I12" s="20">
        <v>-61031</v>
      </c>
      <c r="J12" s="2"/>
      <c r="K12" s="21">
        <f>IFERROR(E12/I12*1000,0)</f>
        <v>0</v>
      </c>
      <c r="L12" s="28"/>
      <c r="M12" s="4"/>
    </row>
    <row r="13" spans="1:15" x14ac:dyDescent="0.2">
      <c r="A13" s="22" t="s">
        <v>10</v>
      </c>
      <c r="B13" s="2"/>
      <c r="C13" s="23">
        <v>0</v>
      </c>
      <c r="D13" s="24"/>
      <c r="E13" s="25">
        <v>0</v>
      </c>
      <c r="F13" s="2"/>
      <c r="J13" s="2"/>
      <c r="L13" s="28"/>
      <c r="M13" s="4"/>
    </row>
    <row r="14" spans="1:15" x14ac:dyDescent="0.2">
      <c r="A14" s="22" t="s">
        <v>13</v>
      </c>
      <c r="B14" s="2"/>
      <c r="C14" s="23">
        <v>0</v>
      </c>
      <c r="D14" s="24"/>
      <c r="E14" s="25">
        <v>0</v>
      </c>
      <c r="F14" s="2"/>
      <c r="J14" s="2"/>
      <c r="L14" s="28"/>
      <c r="M14" s="4"/>
    </row>
    <row r="15" spans="1:15" x14ac:dyDescent="0.2">
      <c r="A15" s="22" t="s">
        <v>14</v>
      </c>
      <c r="B15" s="2"/>
      <c r="C15" s="23">
        <v>0</v>
      </c>
      <c r="D15" s="24"/>
      <c r="E15" s="25">
        <v>0</v>
      </c>
      <c r="F15" s="2"/>
      <c r="J15" s="2"/>
      <c r="L15" s="4"/>
      <c r="M15" s="4"/>
    </row>
    <row r="16" spans="1:15" ht="6.75" customHeight="1" x14ac:dyDescent="0.2">
      <c r="A16" s="1"/>
      <c r="B16" s="2"/>
      <c r="C16" s="15"/>
      <c r="D16" s="2"/>
      <c r="F16" s="2"/>
      <c r="J16" s="2"/>
      <c r="L16" s="4"/>
      <c r="M16" s="4"/>
    </row>
    <row r="17" spans="1:11" x14ac:dyDescent="0.2">
      <c r="A17" s="16" t="s">
        <v>15</v>
      </c>
      <c r="B17" s="2"/>
      <c r="C17" s="15"/>
      <c r="D17" s="2"/>
      <c r="E17" s="19">
        <f>SUM(E18:E20)</f>
        <v>0</v>
      </c>
      <c r="F17" s="2"/>
      <c r="G17" s="20">
        <v>0</v>
      </c>
      <c r="I17" s="20">
        <v>-61031</v>
      </c>
      <c r="J17" s="2"/>
      <c r="K17" s="21">
        <f>IFERROR(E17/I17*1000,0)</f>
        <v>0</v>
      </c>
    </row>
    <row r="18" spans="1:11" x14ac:dyDescent="0.2">
      <c r="A18" s="22" t="s">
        <v>10</v>
      </c>
      <c r="B18" s="2"/>
      <c r="C18" s="23">
        <v>0</v>
      </c>
      <c r="D18" s="24"/>
      <c r="E18" s="25">
        <v>0</v>
      </c>
      <c r="F18" s="2"/>
      <c r="J18" s="2"/>
    </row>
    <row r="19" spans="1:11" x14ac:dyDescent="0.2">
      <c r="A19" s="22" t="s">
        <v>13</v>
      </c>
      <c r="B19" s="2"/>
      <c r="C19" s="23">
        <v>0</v>
      </c>
      <c r="D19" s="24"/>
      <c r="E19" s="25">
        <v>0</v>
      </c>
      <c r="F19" s="2"/>
      <c r="J19" s="2"/>
    </row>
    <row r="20" spans="1:11" x14ac:dyDescent="0.2">
      <c r="A20" s="22" t="s">
        <v>14</v>
      </c>
      <c r="B20" s="2"/>
      <c r="C20" s="23">
        <v>0</v>
      </c>
      <c r="D20" s="24"/>
      <c r="E20" s="25">
        <v>0</v>
      </c>
      <c r="F20" s="2"/>
      <c r="J20" s="2"/>
    </row>
    <row r="21" spans="1:11" ht="6.75" customHeight="1" x14ac:dyDescent="0.2">
      <c r="A21" s="1"/>
      <c r="B21" s="2"/>
      <c r="C21" s="15"/>
      <c r="D21" s="2"/>
      <c r="F21" s="2"/>
      <c r="J21" s="2"/>
    </row>
    <row r="22" spans="1:11" x14ac:dyDescent="0.2">
      <c r="A22" s="16" t="s">
        <v>16</v>
      </c>
      <c r="B22" s="2"/>
      <c r="C22" s="15"/>
      <c r="D22" s="2"/>
      <c r="E22" s="19">
        <f>SUM(E23:E25)</f>
        <v>0</v>
      </c>
      <c r="F22" s="2"/>
      <c r="G22" s="20">
        <v>0</v>
      </c>
      <c r="I22" s="20">
        <v>-61031</v>
      </c>
      <c r="J22" s="2"/>
      <c r="K22" s="21">
        <f>IFERROR(E22/I22*1000,0)</f>
        <v>0</v>
      </c>
    </row>
    <row r="23" spans="1:11" x14ac:dyDescent="0.2">
      <c r="A23" s="22" t="s">
        <v>10</v>
      </c>
      <c r="B23" s="29"/>
      <c r="C23" s="23">
        <v>0</v>
      </c>
      <c r="D23" s="24"/>
      <c r="E23" s="25">
        <v>0</v>
      </c>
      <c r="F23" s="2"/>
      <c r="J23" s="2"/>
    </row>
    <row r="24" spans="1:11" x14ac:dyDescent="0.2">
      <c r="A24" s="22" t="s">
        <v>13</v>
      </c>
      <c r="B24" s="2"/>
      <c r="C24" s="23">
        <v>0</v>
      </c>
      <c r="D24" s="24"/>
      <c r="E24" s="25">
        <v>0</v>
      </c>
      <c r="F24" s="2"/>
      <c r="J24" s="2"/>
    </row>
    <row r="25" spans="1:11" x14ac:dyDescent="0.2">
      <c r="A25" s="22" t="s">
        <v>14</v>
      </c>
      <c r="B25" s="2"/>
      <c r="C25" s="23">
        <v>0</v>
      </c>
      <c r="D25" s="24"/>
      <c r="E25" s="25">
        <v>0</v>
      </c>
      <c r="F25" s="2"/>
      <c r="J25" s="2"/>
    </row>
    <row r="26" spans="1:11" ht="6.75" customHeight="1" x14ac:dyDescent="0.2">
      <c r="A26" s="1"/>
      <c r="B26" s="2"/>
      <c r="C26" s="15"/>
      <c r="D26" s="2"/>
      <c r="F26" s="2"/>
      <c r="J26" s="2"/>
    </row>
    <row r="27" spans="1:11" x14ac:dyDescent="0.2">
      <c r="A27" s="16" t="s">
        <v>17</v>
      </c>
      <c r="B27" s="1"/>
      <c r="C27" s="17"/>
      <c r="D27" s="18"/>
      <c r="E27" s="19">
        <f>SUM(E28:E30)</f>
        <v>0</v>
      </c>
      <c r="F27" s="18"/>
      <c r="G27" s="30">
        <f>SUM(G12:G25)</f>
        <v>0</v>
      </c>
      <c r="I27" s="30">
        <f>SUM(I12:I25)</f>
        <v>-183093</v>
      </c>
      <c r="J27" s="18"/>
      <c r="K27" s="21">
        <f>IFERROR(E27/I27*1000,0)</f>
        <v>0</v>
      </c>
    </row>
    <row r="28" spans="1:11" x14ac:dyDescent="0.2">
      <c r="A28" s="22" t="s">
        <v>10</v>
      </c>
      <c r="B28" s="1"/>
      <c r="C28" s="31">
        <f>C13+C18+C23</f>
        <v>0</v>
      </c>
      <c r="D28" s="32"/>
      <c r="E28" s="33">
        <f>E13+E18+E23</f>
        <v>0</v>
      </c>
      <c r="F28" s="18"/>
      <c r="G28" s="26"/>
      <c r="I28" s="26"/>
      <c r="J28" s="18"/>
      <c r="K28" s="27"/>
    </row>
    <row r="29" spans="1:11" x14ac:dyDescent="0.2">
      <c r="A29" s="22" t="s">
        <v>13</v>
      </c>
      <c r="B29" s="1"/>
      <c r="C29" s="31">
        <f>C14+C19+C24</f>
        <v>0</v>
      </c>
      <c r="D29" s="32"/>
      <c r="E29" s="33">
        <f>E14+E19+E24</f>
        <v>0</v>
      </c>
      <c r="F29" s="18"/>
      <c r="G29" s="26"/>
      <c r="I29" s="26"/>
      <c r="J29" s="18"/>
      <c r="K29" s="27"/>
    </row>
    <row r="30" spans="1:11" x14ac:dyDescent="0.2">
      <c r="A30" s="22" t="s">
        <v>14</v>
      </c>
      <c r="B30" s="1"/>
      <c r="C30" s="31">
        <f>C15+C20+C25</f>
        <v>0</v>
      </c>
      <c r="D30" s="32"/>
      <c r="E30" s="33">
        <f>E15+E20+E25</f>
        <v>0</v>
      </c>
      <c r="F30" s="18"/>
      <c r="G30" s="26"/>
      <c r="I30" s="26"/>
      <c r="J30" s="18"/>
      <c r="K30" s="27"/>
    </row>
    <row r="31" spans="1:11" ht="6.75" customHeight="1" x14ac:dyDescent="0.2">
      <c r="A31" s="1"/>
      <c r="B31" s="2"/>
      <c r="C31" s="15"/>
      <c r="D31" s="2"/>
      <c r="F31" s="2"/>
      <c r="J31" s="2"/>
    </row>
    <row r="32" spans="1:11" x14ac:dyDescent="0.2">
      <c r="A32" s="16" t="s">
        <v>18</v>
      </c>
      <c r="B32" s="1"/>
      <c r="C32" s="17"/>
      <c r="D32" s="18"/>
      <c r="E32" s="19">
        <f>E33+E34</f>
        <v>25149.65</v>
      </c>
      <c r="F32" s="18"/>
      <c r="G32" s="20">
        <v>198435</v>
      </c>
      <c r="I32" s="20">
        <v>104214</v>
      </c>
      <c r="J32" s="2"/>
      <c r="K32" s="112">
        <f>IFERROR(E32/I32*1000,0)</f>
        <v>241.32698101982461</v>
      </c>
    </row>
    <row r="33" spans="1:14" x14ac:dyDescent="0.2">
      <c r="A33" s="22" t="s">
        <v>11</v>
      </c>
      <c r="B33" s="1"/>
      <c r="C33" s="23">
        <v>0</v>
      </c>
      <c r="D33" s="24"/>
      <c r="E33" s="25">
        <v>0</v>
      </c>
      <c r="F33" s="18"/>
      <c r="G33" s="26"/>
      <c r="I33" s="26"/>
      <c r="J33" s="18"/>
      <c r="K33" s="27"/>
    </row>
    <row r="34" spans="1:14" x14ac:dyDescent="0.2">
      <c r="A34" s="22" t="s">
        <v>19</v>
      </c>
      <c r="B34" s="1"/>
      <c r="C34" s="23">
        <v>4020</v>
      </c>
      <c r="D34" s="24"/>
      <c r="E34" s="25">
        <v>25149.65</v>
      </c>
      <c r="F34" s="18"/>
      <c r="G34" s="26"/>
      <c r="I34" s="26"/>
      <c r="J34" s="18"/>
      <c r="K34" s="27"/>
    </row>
    <row r="35" spans="1:14" ht="6.75" customHeight="1" x14ac:dyDescent="0.2">
      <c r="A35" s="1"/>
      <c r="B35" s="2"/>
      <c r="C35" s="15"/>
      <c r="D35" s="2"/>
      <c r="F35" s="2"/>
      <c r="J35" s="2"/>
    </row>
    <row r="36" spans="1:14" x14ac:dyDescent="0.2">
      <c r="A36" s="16" t="s">
        <v>20</v>
      </c>
      <c r="B36" s="1"/>
      <c r="C36" s="17"/>
      <c r="D36" s="18"/>
      <c r="E36" s="19">
        <f>SUM(E37:E39)</f>
        <v>5368666.83</v>
      </c>
      <c r="F36" s="18"/>
      <c r="G36" s="20">
        <v>268853820</v>
      </c>
      <c r="I36" s="20">
        <v>249510690</v>
      </c>
      <c r="J36" s="2"/>
      <c r="K36" s="21">
        <f>IFERROR(E36/I36*1000,0)</f>
        <v>21.516780824100163</v>
      </c>
    </row>
    <row r="37" spans="1:14" x14ac:dyDescent="0.2">
      <c r="A37" s="22" t="s">
        <v>10</v>
      </c>
      <c r="B37" s="1"/>
      <c r="C37" s="23">
        <v>114501.26</v>
      </c>
      <c r="D37" s="24"/>
      <c r="E37" s="25">
        <v>5252891.88</v>
      </c>
      <c r="F37" s="18"/>
      <c r="G37" s="26"/>
      <c r="I37" s="26"/>
      <c r="J37" s="18"/>
      <c r="K37" s="27"/>
    </row>
    <row r="38" spans="1:14" x14ac:dyDescent="0.2">
      <c r="A38" s="22" t="s">
        <v>21</v>
      </c>
      <c r="B38" s="1"/>
      <c r="C38" s="23">
        <v>0</v>
      </c>
      <c r="D38" s="24"/>
      <c r="E38" s="25">
        <v>0</v>
      </c>
      <c r="F38" s="18"/>
      <c r="G38" s="26"/>
      <c r="I38" s="26"/>
      <c r="J38" s="18"/>
      <c r="K38" s="27"/>
    </row>
    <row r="39" spans="1:14" x14ac:dyDescent="0.2">
      <c r="A39" s="22" t="s">
        <v>11</v>
      </c>
      <c r="B39" s="1"/>
      <c r="C39" s="23">
        <v>50468.05</v>
      </c>
      <c r="D39" s="24"/>
      <c r="E39" s="25">
        <v>115774.95</v>
      </c>
      <c r="F39" s="18"/>
      <c r="G39" s="26"/>
      <c r="I39" s="26"/>
      <c r="J39" s="18"/>
      <c r="K39" s="27"/>
      <c r="N39" s="8"/>
    </row>
    <row r="40" spans="1:14" ht="6.75" customHeight="1" x14ac:dyDescent="0.2">
      <c r="A40" s="1"/>
      <c r="B40" s="2"/>
      <c r="C40" s="15"/>
      <c r="D40" s="2"/>
      <c r="F40" s="2"/>
      <c r="J40" s="2"/>
      <c r="N40" s="8"/>
    </row>
    <row r="41" spans="1:14" x14ac:dyDescent="0.2">
      <c r="A41" s="16" t="s">
        <v>22</v>
      </c>
      <c r="B41" s="2"/>
      <c r="C41" s="15"/>
      <c r="D41" s="2"/>
      <c r="E41" s="19">
        <f>SUM(E42:E43)</f>
        <v>0</v>
      </c>
      <c r="F41" s="2"/>
      <c r="G41" s="20">
        <v>0</v>
      </c>
      <c r="H41" s="34"/>
      <c r="I41" s="20">
        <v>-206634</v>
      </c>
      <c r="J41" s="2"/>
      <c r="K41" s="21">
        <f>IFERROR(E41/I41*1000,0)</f>
        <v>0</v>
      </c>
      <c r="N41" s="8"/>
    </row>
    <row r="42" spans="1:14" x14ac:dyDescent="0.2">
      <c r="A42" s="22" t="s">
        <v>10</v>
      </c>
      <c r="B42" s="2"/>
      <c r="C42" s="23">
        <v>0</v>
      </c>
      <c r="D42" s="5"/>
      <c r="E42" s="25">
        <v>0</v>
      </c>
      <c r="F42" s="2"/>
      <c r="G42" s="35"/>
      <c r="J42" s="2"/>
      <c r="N42" s="8"/>
    </row>
    <row r="43" spans="1:14" x14ac:dyDescent="0.2">
      <c r="A43" s="22" t="s">
        <v>11</v>
      </c>
      <c r="B43" s="2"/>
      <c r="C43" s="23">
        <v>0</v>
      </c>
      <c r="D43" s="24"/>
      <c r="E43" s="25">
        <v>0</v>
      </c>
      <c r="F43" s="2"/>
      <c r="J43" s="2"/>
      <c r="N43" s="8"/>
    </row>
    <row r="44" spans="1:14" ht="6.75" customHeight="1" x14ac:dyDescent="0.2">
      <c r="A44" s="1"/>
      <c r="B44" s="2"/>
      <c r="C44" s="15"/>
      <c r="D44" s="2"/>
      <c r="F44" s="2"/>
      <c r="J44" s="2"/>
      <c r="N44" s="8"/>
    </row>
    <row r="45" spans="1:14" x14ac:dyDescent="0.2">
      <c r="A45" s="16" t="s">
        <v>23</v>
      </c>
      <c r="B45" s="2"/>
      <c r="C45" s="15"/>
      <c r="D45" s="2"/>
      <c r="E45" s="19">
        <f>SUM(E46:E47)</f>
        <v>0</v>
      </c>
      <c r="F45" s="2"/>
      <c r="G45" s="20">
        <v>0</v>
      </c>
      <c r="H45" s="34"/>
      <c r="I45" s="20">
        <v>-206634</v>
      </c>
      <c r="J45" s="2"/>
      <c r="K45" s="21">
        <f>IFERROR(E45/I45*1000,0)</f>
        <v>0</v>
      </c>
      <c r="N45" s="8"/>
    </row>
    <row r="46" spans="1:14" x14ac:dyDescent="0.2">
      <c r="A46" s="22" t="s">
        <v>10</v>
      </c>
      <c r="B46" s="2"/>
      <c r="C46" s="23">
        <v>0</v>
      </c>
      <c r="D46" s="5"/>
      <c r="E46" s="25">
        <v>0</v>
      </c>
      <c r="F46" s="2"/>
      <c r="J46" s="2"/>
      <c r="N46" s="8"/>
    </row>
    <row r="47" spans="1:14" x14ac:dyDescent="0.2">
      <c r="A47" s="22" t="s">
        <v>11</v>
      </c>
      <c r="B47" s="2"/>
      <c r="C47" s="23">
        <v>0</v>
      </c>
      <c r="D47" s="24"/>
      <c r="E47" s="25">
        <v>0</v>
      </c>
      <c r="F47" s="2"/>
      <c r="J47" s="2"/>
      <c r="N47" s="8"/>
    </row>
    <row r="48" spans="1:14" x14ac:dyDescent="0.2">
      <c r="A48" s="1"/>
      <c r="B48" s="2"/>
      <c r="C48" s="36"/>
      <c r="D48" s="37"/>
      <c r="F48" s="2"/>
      <c r="J48" s="2"/>
      <c r="N48" s="8"/>
    </row>
    <row r="49" spans="1:14" x14ac:dyDescent="0.2">
      <c r="A49" s="16" t="s">
        <v>24</v>
      </c>
      <c r="B49" s="2"/>
      <c r="C49" s="15"/>
      <c r="D49" s="37"/>
      <c r="E49" s="19">
        <f>SUM(E50:E51)</f>
        <v>0</v>
      </c>
      <c r="F49" s="2"/>
      <c r="G49" s="38">
        <f>SUM(G41:G46)</f>
        <v>0</v>
      </c>
      <c r="H49" s="34"/>
      <c r="I49" s="38">
        <f>SUM(I41:I45)</f>
        <v>-413268</v>
      </c>
      <c r="J49" s="2"/>
      <c r="K49" s="21">
        <f>IFERROR(E49/I49*1000,0)</f>
        <v>0</v>
      </c>
      <c r="L49" s="4"/>
      <c r="N49" s="8"/>
    </row>
    <row r="50" spans="1:14" x14ac:dyDescent="0.2">
      <c r="A50" s="22" t="s">
        <v>10</v>
      </c>
      <c r="B50" s="2"/>
      <c r="C50" s="31">
        <f>C42+C46</f>
        <v>0</v>
      </c>
      <c r="D50" s="39"/>
      <c r="E50" s="33">
        <f>E42+E46</f>
        <v>0</v>
      </c>
      <c r="F50" s="2"/>
      <c r="J50" s="2"/>
      <c r="L50" s="4"/>
      <c r="N50" s="8"/>
    </row>
    <row r="51" spans="1:14" x14ac:dyDescent="0.2">
      <c r="A51" s="22" t="s">
        <v>11</v>
      </c>
      <c r="B51" s="2"/>
      <c r="C51" s="31">
        <f>C43+C47</f>
        <v>0</v>
      </c>
      <c r="D51" s="24"/>
      <c r="E51" s="33">
        <f>E43+E47</f>
        <v>0</v>
      </c>
      <c r="F51" s="2"/>
      <c r="J51" s="2"/>
      <c r="L51" s="4"/>
      <c r="N51" s="8"/>
    </row>
    <row r="52" spans="1:14" x14ac:dyDescent="0.2">
      <c r="A52" s="1"/>
      <c r="B52" s="2"/>
      <c r="C52" s="15"/>
      <c r="D52" s="37"/>
      <c r="F52" s="2"/>
      <c r="J52" s="2"/>
      <c r="L52" s="4"/>
      <c r="N52" s="8"/>
    </row>
    <row r="53" spans="1:14" x14ac:dyDescent="0.2">
      <c r="A53" s="16" t="s">
        <v>25</v>
      </c>
      <c r="B53" s="2"/>
      <c r="C53" s="15"/>
      <c r="D53" s="37"/>
      <c r="E53" s="19">
        <f>SUM(E54:E56)</f>
        <v>4769165.43</v>
      </c>
      <c r="F53" s="2"/>
      <c r="G53" s="20">
        <v>151702802</v>
      </c>
      <c r="I53" s="20">
        <v>137277682</v>
      </c>
      <c r="J53" s="2"/>
      <c r="K53" s="21">
        <f>IFERROR(E53/I53*1000,0)</f>
        <v>34.741010778430827</v>
      </c>
      <c r="L53" s="4"/>
      <c r="N53" s="8"/>
    </row>
    <row r="54" spans="1:14" x14ac:dyDescent="0.2">
      <c r="A54" s="22" t="s">
        <v>10</v>
      </c>
      <c r="B54" s="2"/>
      <c r="C54" s="23">
        <v>66169.740000000005</v>
      </c>
      <c r="D54" s="5"/>
      <c r="E54" s="25">
        <v>4694528.72</v>
      </c>
      <c r="F54" s="2"/>
      <c r="J54" s="2"/>
      <c r="L54" s="4"/>
      <c r="N54" s="8"/>
    </row>
    <row r="55" spans="1:14" x14ac:dyDescent="0.2">
      <c r="A55" s="22" t="s">
        <v>21</v>
      </c>
      <c r="B55" s="2"/>
      <c r="C55" s="23">
        <v>0</v>
      </c>
      <c r="D55" s="5"/>
      <c r="E55" s="25">
        <v>0</v>
      </c>
      <c r="F55" s="2"/>
      <c r="J55" s="2"/>
      <c r="L55" s="4"/>
      <c r="N55" s="8"/>
    </row>
    <row r="56" spans="1:14" x14ac:dyDescent="0.2">
      <c r="A56" s="22" t="s">
        <v>11</v>
      </c>
      <c r="B56" s="2"/>
      <c r="C56" s="23">
        <v>32551</v>
      </c>
      <c r="D56" s="5"/>
      <c r="E56" s="25">
        <v>74636.710000000006</v>
      </c>
      <c r="F56" s="2"/>
      <c r="J56" s="2"/>
      <c r="L56" s="4"/>
    </row>
    <row r="57" spans="1:14" ht="6.75" customHeight="1" x14ac:dyDescent="0.2">
      <c r="A57" s="1"/>
      <c r="B57" s="2"/>
      <c r="C57" s="15"/>
      <c r="D57" s="37"/>
      <c r="F57" s="2"/>
      <c r="J57" s="2"/>
      <c r="L57" s="4"/>
    </row>
    <row r="58" spans="1:14" x14ac:dyDescent="0.2">
      <c r="A58" s="16" t="s">
        <v>26</v>
      </c>
      <c r="B58" s="2"/>
      <c r="C58" s="15"/>
      <c r="D58" s="37"/>
      <c r="E58" s="19">
        <f>SUM(E59:E61)</f>
        <v>5113452.6399999997</v>
      </c>
      <c r="F58" s="2"/>
      <c r="G58" s="20">
        <v>159487305</v>
      </c>
      <c r="I58" s="20">
        <v>145115861</v>
      </c>
      <c r="J58" s="2"/>
      <c r="K58" s="21">
        <f>IFERROR(E58/I58*1000,0)</f>
        <v>35.237034771822763</v>
      </c>
      <c r="L58" s="4"/>
    </row>
    <row r="59" spans="1:14" x14ac:dyDescent="0.2">
      <c r="A59" s="22" t="s">
        <v>10</v>
      </c>
      <c r="B59" s="2"/>
      <c r="C59" s="23">
        <v>70988.850000000006</v>
      </c>
      <c r="D59" s="5"/>
      <c r="E59" s="25">
        <v>5036429</v>
      </c>
      <c r="F59" s="2"/>
      <c r="G59" s="3"/>
      <c r="J59" s="2"/>
      <c r="L59" s="4"/>
    </row>
    <row r="60" spans="1:14" x14ac:dyDescent="0.2">
      <c r="A60" s="22" t="s">
        <v>21</v>
      </c>
      <c r="B60" s="2"/>
      <c r="C60" s="23">
        <v>0</v>
      </c>
      <c r="D60" s="5"/>
      <c r="E60" s="25">
        <v>0</v>
      </c>
      <c r="F60" s="2"/>
      <c r="G60" s="3"/>
      <c r="J60" s="2"/>
      <c r="L60" s="4"/>
    </row>
    <row r="61" spans="1:14" x14ac:dyDescent="0.2">
      <c r="A61" s="22" t="s">
        <v>11</v>
      </c>
      <c r="B61" s="2"/>
      <c r="C61" s="23">
        <v>33592</v>
      </c>
      <c r="D61" s="5"/>
      <c r="E61" s="25">
        <v>77023.64</v>
      </c>
      <c r="F61" s="2"/>
      <c r="G61" s="3"/>
      <c r="J61" s="2"/>
      <c r="L61" s="4"/>
    </row>
    <row r="62" spans="1:14" x14ac:dyDescent="0.2">
      <c r="D62" s="43"/>
    </row>
    <row r="63" spans="1:14" x14ac:dyDescent="0.2">
      <c r="A63" s="16" t="s">
        <v>27</v>
      </c>
      <c r="B63" s="1"/>
      <c r="C63" s="17"/>
      <c r="D63" s="44"/>
      <c r="E63" s="19">
        <f>SUM(E64:E66)</f>
        <v>9882618.0699999984</v>
      </c>
      <c r="F63" s="18"/>
      <c r="G63" s="30">
        <f>SUM(G53:G60)</f>
        <v>311190107</v>
      </c>
      <c r="I63" s="30">
        <f>SUM(I53:I60)</f>
        <v>282393543</v>
      </c>
      <c r="J63" s="18"/>
      <c r="K63" s="21">
        <f>IFERROR(E63/I63*1000,0)</f>
        <v>34.995906652157402</v>
      </c>
      <c r="L63" s="26"/>
    </row>
    <row r="64" spans="1:14" x14ac:dyDescent="0.2">
      <c r="A64" s="22" t="s">
        <v>10</v>
      </c>
      <c r="B64" s="1"/>
      <c r="C64" s="31">
        <f>C54+C59</f>
        <v>137158.59000000003</v>
      </c>
      <c r="D64" s="32"/>
      <c r="E64" s="33">
        <f>E54+E59</f>
        <v>9730957.7199999988</v>
      </c>
      <c r="F64" s="18"/>
      <c r="G64" s="26"/>
      <c r="I64" s="26"/>
      <c r="J64" s="18"/>
      <c r="K64" s="27"/>
      <c r="L64" s="26"/>
    </row>
    <row r="65" spans="1:16" x14ac:dyDescent="0.2">
      <c r="A65" s="22" t="s">
        <v>21</v>
      </c>
      <c r="B65" s="1"/>
      <c r="C65" s="31">
        <f>C55+C60</f>
        <v>0</v>
      </c>
      <c r="D65" s="32"/>
      <c r="E65" s="33">
        <f>E55+E60</f>
        <v>0</v>
      </c>
      <c r="F65" s="18"/>
      <c r="G65" s="26"/>
      <c r="I65" s="26"/>
      <c r="J65" s="18"/>
      <c r="K65" s="27"/>
      <c r="L65" s="26"/>
    </row>
    <row r="66" spans="1:16" x14ac:dyDescent="0.2">
      <c r="A66" s="22" t="s">
        <v>11</v>
      </c>
      <c r="B66" s="1"/>
      <c r="C66" s="31">
        <f>C56+C61</f>
        <v>66143</v>
      </c>
      <c r="D66" s="32"/>
      <c r="E66" s="33">
        <f>E56+E61</f>
        <v>151660.35</v>
      </c>
      <c r="F66" s="18"/>
      <c r="G66" s="26"/>
      <c r="I66" s="26"/>
      <c r="J66" s="18"/>
      <c r="K66" s="27"/>
      <c r="L66" s="26"/>
    </row>
    <row r="67" spans="1:16" ht="6" customHeight="1" x14ac:dyDescent="0.2">
      <c r="D67" s="43"/>
    </row>
    <row r="68" spans="1:16" ht="15" customHeight="1" x14ac:dyDescent="0.2">
      <c r="A68" s="16" t="s">
        <v>28</v>
      </c>
      <c r="B68" s="1"/>
      <c r="C68" s="1"/>
      <c r="D68" s="46"/>
      <c r="E68" s="47">
        <f>SUM(E58,E53,E45,E41,E36,E32,E22,E17,E12,E8)</f>
        <v>15276434.550000001</v>
      </c>
      <c r="F68" s="48"/>
      <c r="G68" s="49">
        <f>SUM(G58,G53,G45,G41,G36,G32,G22,G17,G12,G8)</f>
        <v>580242362</v>
      </c>
      <c r="H68" s="50"/>
      <c r="I68" s="51">
        <f>SUM(I58,I53,I45,I41,I36,I32,I22,I17,I12,I8)</f>
        <v>530478095</v>
      </c>
      <c r="J68" s="48"/>
      <c r="K68" s="52">
        <f>IFERROR(E68/I68*1000,0)</f>
        <v>28.797484182640947</v>
      </c>
      <c r="L68" s="30"/>
    </row>
    <row r="69" spans="1:16" ht="9.75" customHeight="1" x14ac:dyDescent="0.2">
      <c r="E69" s="19"/>
      <c r="G69" s="30"/>
      <c r="I69" s="49"/>
      <c r="J69" s="53"/>
      <c r="K69" s="54"/>
    </row>
    <row r="70" spans="1:16" ht="15" customHeight="1" x14ac:dyDescent="0.2">
      <c r="A70" s="30" t="s">
        <v>29</v>
      </c>
      <c r="B70" s="2"/>
      <c r="C70" s="2"/>
      <c r="D70" s="2"/>
      <c r="F70" s="2"/>
      <c r="G70" s="30"/>
      <c r="I70" s="20">
        <v>12069796</v>
      </c>
      <c r="J70" s="55"/>
      <c r="K70" s="56"/>
      <c r="L70" s="4"/>
    </row>
    <row r="71" spans="1:16" ht="9.75" customHeight="1" x14ac:dyDescent="0.2">
      <c r="A71" s="57"/>
      <c r="B71" s="37"/>
      <c r="C71" s="37"/>
      <c r="D71" s="37"/>
      <c r="E71" s="58"/>
      <c r="F71" s="2"/>
      <c r="G71" s="30"/>
      <c r="I71" s="59"/>
      <c r="J71" s="55"/>
      <c r="K71" s="54"/>
      <c r="L71" s="4"/>
    </row>
    <row r="72" spans="1:16" ht="15" customHeight="1" x14ac:dyDescent="0.2">
      <c r="A72" s="60" t="s">
        <v>30</v>
      </c>
      <c r="B72" s="61"/>
      <c r="C72" s="62"/>
      <c r="D72" s="37"/>
      <c r="E72" s="63"/>
      <c r="F72" s="2"/>
      <c r="G72" s="30"/>
      <c r="I72" s="51">
        <f>I68-I70</f>
        <v>518408299</v>
      </c>
      <c r="J72" s="55"/>
      <c r="K72" s="52">
        <f>E68/I72*1000</f>
        <v>29.467959096079209</v>
      </c>
      <c r="L72" s="4"/>
    </row>
    <row r="73" spans="1:16" s="73" customFormat="1" ht="15" customHeight="1" x14ac:dyDescent="0.2">
      <c r="A73" s="64" t="s">
        <v>31</v>
      </c>
      <c r="B73" s="43"/>
      <c r="C73" s="37"/>
      <c r="D73" s="37"/>
      <c r="E73" s="58"/>
      <c r="F73" s="37"/>
      <c r="G73" s="65"/>
      <c r="H73" s="39"/>
      <c r="I73" s="66">
        <f>+I8+I27+I49</f>
        <v>-1530352</v>
      </c>
      <c r="J73" s="67"/>
      <c r="K73" s="68"/>
      <c r="L73" s="69"/>
      <c r="M73" s="70"/>
      <c r="N73" s="71"/>
      <c r="O73" s="72"/>
      <c r="P73" s="70"/>
    </row>
    <row r="74" spans="1:16" s="83" customFormat="1" ht="15" customHeight="1" x14ac:dyDescent="0.2">
      <c r="A74" s="74" t="s">
        <v>32</v>
      </c>
      <c r="B74" s="75"/>
      <c r="C74" s="76"/>
      <c r="D74" s="76"/>
      <c r="E74" s="77"/>
      <c r="F74" s="76"/>
      <c r="G74" s="74"/>
      <c r="H74" s="78"/>
      <c r="I74" s="51">
        <f>I72-I73</f>
        <v>519938651</v>
      </c>
      <c r="J74" s="48"/>
      <c r="K74" s="79">
        <f>E68/I74*1000</f>
        <v>29.381225113037424</v>
      </c>
      <c r="L74" s="80"/>
      <c r="M74" s="81"/>
      <c r="N74" s="82"/>
      <c r="O74" s="81"/>
      <c r="P74" s="81"/>
    </row>
    <row r="75" spans="1:16" ht="15" x14ac:dyDescent="0.35">
      <c r="A75" s="84"/>
      <c r="C75" s="2"/>
      <c r="D75" s="2"/>
      <c r="E75" s="19"/>
      <c r="F75" s="2"/>
      <c r="G75" s="30"/>
      <c r="I75" s="66"/>
      <c r="J75" s="2"/>
      <c r="K75" s="85"/>
      <c r="L75" s="4"/>
    </row>
    <row r="76" spans="1:16" ht="15" x14ac:dyDescent="0.35">
      <c r="A76" s="84"/>
      <c r="C76" s="2"/>
      <c r="D76" s="2"/>
      <c r="E76" s="19"/>
      <c r="F76" s="2"/>
      <c r="G76" s="30"/>
      <c r="I76" s="86"/>
      <c r="J76" s="2"/>
      <c r="K76" s="85"/>
      <c r="L76" s="4"/>
    </row>
    <row r="77" spans="1:16" x14ac:dyDescent="0.2">
      <c r="B77" s="87" t="s">
        <v>33</v>
      </c>
      <c r="D77" s="43"/>
      <c r="H77" s="88"/>
      <c r="I77" s="89"/>
    </row>
    <row r="78" spans="1:16" x14ac:dyDescent="0.2">
      <c r="A78" s="1"/>
      <c r="B78" s="2"/>
      <c r="C78" s="90" t="s">
        <v>10</v>
      </c>
      <c r="D78" s="91"/>
      <c r="E78" s="92">
        <f>SUM(E9,E13,E18,E23,E37,E42,E46,E54,E59)</f>
        <v>14983849.6</v>
      </c>
      <c r="F78" s="2"/>
      <c r="J78" s="2"/>
      <c r="L78" s="4"/>
    </row>
    <row r="79" spans="1:16" x14ac:dyDescent="0.2">
      <c r="A79" s="1"/>
      <c r="B79" s="2"/>
      <c r="C79" s="93" t="s">
        <v>34</v>
      </c>
      <c r="D79" s="94"/>
      <c r="E79" s="95">
        <f>SUM(E38,E55,E60)</f>
        <v>0</v>
      </c>
      <c r="F79" s="2"/>
      <c r="J79" s="2"/>
      <c r="L79" s="4"/>
    </row>
    <row r="80" spans="1:16" x14ac:dyDescent="0.2">
      <c r="A80" s="1"/>
      <c r="B80" s="2"/>
      <c r="C80" s="93" t="s">
        <v>11</v>
      </c>
      <c r="D80" s="94"/>
      <c r="E80" s="95">
        <f>SUM(E10,E33,E39,E43,E47,E56,E61)</f>
        <v>267435.3</v>
      </c>
      <c r="F80" s="2"/>
      <c r="J80" s="2"/>
      <c r="L80" s="4"/>
    </row>
    <row r="81" spans="1:18" x14ac:dyDescent="0.2">
      <c r="A81" s="1"/>
      <c r="B81" s="2"/>
      <c r="C81" s="93" t="s">
        <v>19</v>
      </c>
      <c r="D81" s="94"/>
      <c r="E81" s="95">
        <f>SUM(E14,E19,E24,E34)</f>
        <v>25149.65</v>
      </c>
      <c r="F81" s="2"/>
      <c r="J81" s="2"/>
      <c r="L81" s="4"/>
    </row>
    <row r="82" spans="1:18" x14ac:dyDescent="0.2">
      <c r="A82" s="1"/>
      <c r="B82" s="2"/>
      <c r="C82" s="93" t="s">
        <v>14</v>
      </c>
      <c r="D82" s="94"/>
      <c r="E82" s="95">
        <f>SUM(E15,E20,E25)</f>
        <v>0</v>
      </c>
      <c r="F82" s="2"/>
      <c r="J82" s="2"/>
      <c r="L82" s="4"/>
    </row>
    <row r="83" spans="1:18" ht="12.75" thickBot="1" x14ac:dyDescent="0.25">
      <c r="A83" s="1"/>
      <c r="B83" s="2"/>
      <c r="C83" s="96" t="s">
        <v>35</v>
      </c>
      <c r="D83" s="94"/>
      <c r="E83" s="97">
        <f>SUM(E78:E82)</f>
        <v>15276434.550000001</v>
      </c>
      <c r="F83" s="2"/>
      <c r="J83" s="2"/>
      <c r="L83" s="4"/>
    </row>
    <row r="84" spans="1:18" ht="4.5" customHeight="1" thickTop="1" x14ac:dyDescent="0.2">
      <c r="A84" s="1"/>
      <c r="B84" s="2"/>
      <c r="C84" s="98"/>
      <c r="D84" s="99"/>
      <c r="E84" s="100"/>
      <c r="F84" s="2"/>
      <c r="J84" s="2"/>
      <c r="L84" s="4"/>
    </row>
    <row r="86" spans="1:18" x14ac:dyDescent="0.2">
      <c r="A86" s="167"/>
      <c r="B86" s="168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</row>
    <row r="87" spans="1:18" x14ac:dyDescent="0.2">
      <c r="A87" s="168"/>
      <c r="B87" s="168"/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</row>
    <row r="88" spans="1:18" x14ac:dyDescent="0.2">
      <c r="A88" s="169"/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</row>
    <row r="89" spans="1:18" x14ac:dyDescent="0.2">
      <c r="A89" s="169"/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01"/>
      <c r="Q89" s="57"/>
      <c r="R89" s="57"/>
    </row>
    <row r="90" spans="1:18" x14ac:dyDescent="0.2">
      <c r="E90" s="58"/>
      <c r="F90" s="43"/>
      <c r="G90" s="65"/>
      <c r="H90" s="39"/>
      <c r="I90" s="65"/>
      <c r="J90" s="43"/>
      <c r="K90" s="32"/>
      <c r="L90" s="102"/>
      <c r="M90" s="101"/>
      <c r="N90" s="65"/>
      <c r="O90" s="101"/>
      <c r="P90" s="101"/>
      <c r="Q90" s="57"/>
      <c r="R90" s="57"/>
    </row>
    <row r="91" spans="1:18" x14ac:dyDescent="0.2">
      <c r="E91" s="58"/>
      <c r="F91" s="43"/>
      <c r="G91" s="65"/>
      <c r="H91" s="39"/>
      <c r="I91" s="65"/>
      <c r="J91" s="43"/>
      <c r="K91" s="32"/>
      <c r="L91" s="102"/>
      <c r="M91" s="103"/>
      <c r="N91" s="104"/>
      <c r="O91" s="101"/>
      <c r="P91" s="101"/>
      <c r="Q91" s="105"/>
      <c r="R91" s="57"/>
    </row>
    <row r="92" spans="1:18" x14ac:dyDescent="0.2">
      <c r="E92" s="58"/>
      <c r="F92" s="43"/>
      <c r="G92" s="65"/>
      <c r="H92" s="39"/>
      <c r="I92" s="65"/>
      <c r="J92" s="43"/>
      <c r="K92" s="32"/>
      <c r="L92" s="102"/>
      <c r="M92" s="101"/>
      <c r="N92" s="106"/>
      <c r="O92" s="101"/>
      <c r="P92" s="101"/>
      <c r="Q92" s="107"/>
      <c r="R92" s="57"/>
    </row>
    <row r="93" spans="1:18" x14ac:dyDescent="0.2">
      <c r="E93" s="58"/>
      <c r="F93" s="43"/>
      <c r="G93" s="65"/>
      <c r="H93" s="39"/>
      <c r="I93" s="65"/>
      <c r="J93" s="43"/>
      <c r="K93" s="32"/>
      <c r="L93" s="102"/>
      <c r="M93" s="101"/>
      <c r="N93" s="106"/>
      <c r="O93" s="101"/>
      <c r="P93" s="101"/>
      <c r="Q93" s="57"/>
      <c r="R93" s="57"/>
    </row>
    <row r="94" spans="1:18" x14ac:dyDescent="0.2">
      <c r="E94" s="58"/>
      <c r="F94" s="43"/>
      <c r="G94" s="65"/>
      <c r="H94" s="39"/>
      <c r="I94" s="65"/>
      <c r="J94" s="43"/>
      <c r="K94" s="108"/>
      <c r="L94" s="101"/>
      <c r="M94" s="101"/>
      <c r="N94" s="106"/>
      <c r="O94" s="101"/>
      <c r="P94" s="101"/>
      <c r="Q94" s="57"/>
      <c r="R94" s="57"/>
    </row>
    <row r="95" spans="1:18" x14ac:dyDescent="0.2">
      <c r="E95" s="58"/>
      <c r="F95" s="43"/>
      <c r="G95" s="65"/>
      <c r="H95" s="39"/>
      <c r="I95" s="65"/>
      <c r="J95" s="43"/>
      <c r="K95" s="108"/>
      <c r="L95" s="101"/>
      <c r="M95" s="101"/>
      <c r="N95" s="106"/>
      <c r="O95" s="101"/>
      <c r="P95" s="101"/>
      <c r="Q95" s="57"/>
      <c r="R95" s="57"/>
    </row>
    <row r="96" spans="1:18" x14ac:dyDescent="0.2">
      <c r="E96" s="58"/>
      <c r="F96" s="43"/>
      <c r="G96" s="65"/>
      <c r="H96" s="39"/>
      <c r="I96" s="65"/>
      <c r="J96" s="43"/>
      <c r="K96" s="108"/>
      <c r="L96" s="101"/>
      <c r="M96" s="101"/>
      <c r="N96" s="106"/>
      <c r="O96" s="101"/>
      <c r="P96" s="101"/>
      <c r="Q96" s="57"/>
      <c r="R96" s="57"/>
    </row>
    <row r="97" spans="5:18" x14ac:dyDescent="0.2">
      <c r="E97" s="58"/>
      <c r="F97" s="43"/>
      <c r="G97" s="65"/>
      <c r="H97" s="39"/>
      <c r="I97" s="65"/>
      <c r="J97" s="43"/>
      <c r="K97" s="108"/>
      <c r="L97" s="101"/>
      <c r="M97" s="101"/>
      <c r="N97" s="106"/>
      <c r="O97" s="101"/>
      <c r="P97" s="101"/>
      <c r="Q97" s="57"/>
      <c r="R97" s="57"/>
    </row>
    <row r="98" spans="5:18" x14ac:dyDescent="0.2">
      <c r="E98" s="58"/>
      <c r="F98" s="43"/>
      <c r="G98" s="65"/>
      <c r="H98" s="39"/>
      <c r="I98" s="65"/>
      <c r="J98" s="43"/>
      <c r="K98" s="108"/>
      <c r="L98" s="101"/>
      <c r="M98" s="101"/>
      <c r="N98" s="106"/>
      <c r="O98" s="101"/>
      <c r="P98" s="101"/>
      <c r="Q98" s="57"/>
      <c r="R98" s="57"/>
    </row>
    <row r="99" spans="5:18" x14ac:dyDescent="0.2">
      <c r="E99" s="58"/>
      <c r="F99" s="43"/>
      <c r="G99" s="65"/>
      <c r="H99" s="39"/>
      <c r="I99" s="65"/>
      <c r="J99" s="43"/>
      <c r="K99" s="108"/>
      <c r="L99" s="101"/>
      <c r="M99" s="101"/>
      <c r="N99" s="106"/>
      <c r="O99" s="101"/>
      <c r="P99" s="101"/>
      <c r="Q99" s="57"/>
      <c r="R99" s="57"/>
    </row>
    <row r="100" spans="5:18" x14ac:dyDescent="0.2">
      <c r="E100" s="58"/>
      <c r="F100" s="43"/>
      <c r="G100" s="65"/>
      <c r="H100" s="39"/>
      <c r="I100" s="65"/>
      <c r="J100" s="43"/>
      <c r="K100" s="108"/>
      <c r="L100" s="101"/>
      <c r="M100" s="101"/>
      <c r="N100" s="106"/>
      <c r="O100" s="101"/>
      <c r="P100" s="101"/>
      <c r="Q100" s="57"/>
      <c r="R100" s="57"/>
    </row>
    <row r="101" spans="5:18" x14ac:dyDescent="0.2">
      <c r="E101" s="58"/>
      <c r="F101" s="43"/>
      <c r="G101" s="65"/>
      <c r="H101" s="39"/>
      <c r="I101" s="65"/>
      <c r="J101" s="43"/>
      <c r="K101" s="32"/>
      <c r="L101" s="101"/>
      <c r="M101" s="101"/>
      <c r="N101" s="106"/>
      <c r="O101" s="101"/>
      <c r="P101" s="101"/>
      <c r="Q101" s="57"/>
      <c r="R101" s="57"/>
    </row>
    <row r="102" spans="5:18" x14ac:dyDescent="0.2">
      <c r="E102" s="58"/>
      <c r="F102" s="43"/>
      <c r="G102" s="65"/>
      <c r="H102" s="39"/>
      <c r="I102" s="65"/>
      <c r="J102" s="43"/>
      <c r="K102" s="32"/>
      <c r="L102" s="101"/>
      <c r="M102" s="101"/>
      <c r="N102" s="106"/>
      <c r="O102" s="101"/>
      <c r="P102" s="101"/>
      <c r="Q102" s="57"/>
      <c r="R102" s="57"/>
    </row>
    <row r="103" spans="5:18" x14ac:dyDescent="0.2">
      <c r="E103" s="58"/>
      <c r="F103" s="43"/>
      <c r="G103" s="65"/>
      <c r="H103" s="39"/>
      <c r="I103" s="65"/>
      <c r="J103" s="43"/>
      <c r="K103" s="32"/>
      <c r="L103" s="103"/>
      <c r="M103" s="101"/>
      <c r="N103" s="106"/>
      <c r="O103" s="101"/>
      <c r="P103" s="101"/>
      <c r="Q103" s="57"/>
      <c r="R103" s="57"/>
    </row>
    <row r="104" spans="5:18" x14ac:dyDescent="0.2">
      <c r="E104" s="58"/>
      <c r="F104" s="43"/>
      <c r="G104" s="65"/>
      <c r="H104" s="39"/>
      <c r="I104" s="65"/>
      <c r="J104" s="43"/>
      <c r="K104" s="32"/>
      <c r="L104" s="101"/>
      <c r="M104" s="101"/>
      <c r="N104" s="106"/>
      <c r="O104" s="101"/>
      <c r="P104" s="101"/>
      <c r="Q104" s="57"/>
      <c r="R104" s="57"/>
    </row>
    <row r="105" spans="5:18" x14ac:dyDescent="0.2">
      <c r="E105" s="58"/>
      <c r="F105" s="43"/>
      <c r="G105" s="65"/>
      <c r="H105" s="39"/>
      <c r="I105" s="65"/>
      <c r="J105" s="43"/>
      <c r="K105" s="32"/>
      <c r="L105" s="101"/>
      <c r="M105" s="101"/>
      <c r="N105" s="106"/>
      <c r="O105" s="101"/>
      <c r="P105" s="101"/>
      <c r="Q105" s="57"/>
      <c r="R105" s="57"/>
    </row>
    <row r="106" spans="5:18" x14ac:dyDescent="0.2">
      <c r="E106" s="58"/>
      <c r="F106" s="43"/>
      <c r="G106" s="65"/>
      <c r="H106" s="39"/>
      <c r="I106" s="65"/>
      <c r="J106" s="43"/>
      <c r="K106" s="108"/>
      <c r="L106" s="101"/>
      <c r="M106" s="101"/>
      <c r="N106" s="106"/>
      <c r="O106" s="101"/>
      <c r="P106" s="101"/>
      <c r="Q106" s="57"/>
      <c r="R106" s="57"/>
    </row>
  </sheetData>
  <mergeCells count="5">
    <mergeCell ref="A2:K2"/>
    <mergeCell ref="A3:K3"/>
    <mergeCell ref="E4:G4"/>
    <mergeCell ref="A5:O5"/>
    <mergeCell ref="A86:O89"/>
  </mergeCells>
  <pageMargins left="1.3" right="1" top="0.5" bottom="0.5" header="0" footer="0.25"/>
  <pageSetup scale="55" orientation="landscape" r:id="rId1"/>
  <headerFooter>
    <oddFooter>&amp;RCase No. 2022-00268
Attachment for Response to PSC 1-16
Witness: Jennifer Stone 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R106"/>
  <sheetViews>
    <sheetView zoomScaleNormal="100" workbookViewId="0">
      <pane xSplit="1" ySplit="6" topLeftCell="B31" activePane="bottomRight" state="frozen"/>
      <selection activeCell="H8" sqref="H8:H73"/>
      <selection pane="topRight" activeCell="H8" sqref="H8:H73"/>
      <selection pane="bottomLeft" activeCell="H8" sqref="H8:H73"/>
      <selection pane="bottomRight" activeCell="H8" sqref="H8:H73"/>
    </sheetView>
  </sheetViews>
  <sheetFormatPr defaultColWidth="9.140625" defaultRowHeight="12" x14ac:dyDescent="0.2"/>
  <cols>
    <col min="1" max="1" width="22.28515625" style="40" customWidth="1"/>
    <col min="2" max="2" width="13.85546875" style="41" customWidth="1"/>
    <col min="3" max="3" width="18.140625" style="42" customWidth="1"/>
    <col min="4" max="4" width="3.42578125" style="41" customWidth="1"/>
    <col min="5" max="5" width="18.140625" style="3" customWidth="1"/>
    <col min="6" max="6" width="1.5703125" style="41" customWidth="1"/>
    <col min="7" max="7" width="18.140625" style="4" customWidth="1"/>
    <col min="8" max="8" width="3.28515625" style="5" customWidth="1"/>
    <col min="9" max="9" width="18.140625" style="4" customWidth="1"/>
    <col min="10" max="10" width="3" style="41" customWidth="1"/>
    <col min="11" max="11" width="12.5703125" style="6" customWidth="1"/>
    <col min="12" max="13" width="1.7109375" style="8" customWidth="1"/>
    <col min="14" max="14" width="1.7109375" style="7" customWidth="1"/>
    <col min="15" max="15" width="1.7109375" style="8" customWidth="1"/>
    <col min="16" max="16" width="17.140625" style="8" customWidth="1"/>
    <col min="17" max="17" width="15.85546875" style="45" bestFit="1" customWidth="1"/>
    <col min="18" max="16384" width="9.140625" style="45"/>
  </cols>
  <sheetData>
    <row r="1" spans="1:15" x14ac:dyDescent="0.2">
      <c r="A1" s="1" t="s">
        <v>0</v>
      </c>
      <c r="B1" s="2"/>
      <c r="C1" s="2"/>
      <c r="D1" s="2"/>
      <c r="F1" s="2"/>
      <c r="J1" s="2"/>
      <c r="L1" s="4"/>
      <c r="M1" s="4"/>
    </row>
    <row r="2" spans="1:15" x14ac:dyDescent="0.2">
      <c r="A2" s="161" t="s">
        <v>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4"/>
      <c r="M2" s="4"/>
    </row>
    <row r="3" spans="1:15" x14ac:dyDescent="0.2">
      <c r="A3" s="161" t="s">
        <v>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4"/>
      <c r="M3" s="4"/>
    </row>
    <row r="4" spans="1:15" x14ac:dyDescent="0.2">
      <c r="A4" s="1"/>
      <c r="B4" s="2"/>
      <c r="C4" s="9" t="s">
        <v>3</v>
      </c>
      <c r="D4" s="2"/>
      <c r="E4" s="162">
        <v>44561</v>
      </c>
      <c r="F4" s="163"/>
      <c r="G4" s="164"/>
      <c r="J4" s="2"/>
      <c r="L4" s="4"/>
      <c r="M4" s="4"/>
    </row>
    <row r="5" spans="1:15" x14ac:dyDescent="0.2">
      <c r="A5" s="165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5" x14ac:dyDescent="0.2">
      <c r="A6" s="1"/>
      <c r="B6" s="2"/>
      <c r="C6" s="10" t="s">
        <v>4</v>
      </c>
      <c r="D6" s="11"/>
      <c r="E6" s="12" t="s">
        <v>5</v>
      </c>
      <c r="F6" s="11"/>
      <c r="G6" s="13" t="s">
        <v>6</v>
      </c>
      <c r="I6" s="13" t="s">
        <v>7</v>
      </c>
      <c r="J6" s="11"/>
      <c r="K6" s="14" t="s">
        <v>8</v>
      </c>
      <c r="L6" s="4"/>
      <c r="M6" s="4"/>
    </row>
    <row r="7" spans="1:15" ht="6.75" customHeight="1" x14ac:dyDescent="0.2">
      <c r="A7" s="1"/>
      <c r="B7" s="2"/>
      <c r="C7" s="15"/>
      <c r="D7" s="2"/>
      <c r="F7" s="2"/>
      <c r="J7" s="2"/>
      <c r="L7" s="4"/>
      <c r="M7" s="4"/>
    </row>
    <row r="8" spans="1:15" x14ac:dyDescent="0.2">
      <c r="A8" s="16" t="s">
        <v>9</v>
      </c>
      <c r="B8" s="1"/>
      <c r="C8" s="17"/>
      <c r="D8" s="18"/>
      <c r="E8" s="19">
        <f>SUM(E9:E11)</f>
        <v>0</v>
      </c>
      <c r="F8" s="18"/>
      <c r="G8" s="20">
        <v>0</v>
      </c>
      <c r="I8" s="20">
        <v>-963108</v>
      </c>
      <c r="J8" s="2"/>
      <c r="K8" s="21">
        <f>IFERROR(E8/I8*1000,0)</f>
        <v>0</v>
      </c>
      <c r="L8" s="4"/>
      <c r="M8" s="4"/>
    </row>
    <row r="9" spans="1:15" x14ac:dyDescent="0.2">
      <c r="A9" s="22" t="s">
        <v>10</v>
      </c>
      <c r="B9" s="1"/>
      <c r="C9" s="23">
        <v>0</v>
      </c>
      <c r="D9" s="24"/>
      <c r="E9" s="25">
        <v>0</v>
      </c>
      <c r="F9" s="18"/>
      <c r="G9" s="26"/>
      <c r="J9" s="18"/>
      <c r="K9" s="27"/>
      <c r="L9" s="4"/>
      <c r="M9" s="4"/>
    </row>
    <row r="10" spans="1:15" x14ac:dyDescent="0.2">
      <c r="A10" s="22" t="s">
        <v>11</v>
      </c>
      <c r="B10" s="1"/>
      <c r="C10" s="23">
        <v>0</v>
      </c>
      <c r="D10" s="24"/>
      <c r="E10" s="25">
        <v>0</v>
      </c>
      <c r="F10" s="18"/>
      <c r="G10" s="26"/>
      <c r="I10" s="26"/>
      <c r="J10" s="18"/>
      <c r="K10" s="27"/>
      <c r="L10" s="4"/>
      <c r="M10" s="4"/>
    </row>
    <row r="11" spans="1:15" ht="6.75" customHeight="1" x14ac:dyDescent="0.2">
      <c r="A11" s="1"/>
      <c r="B11" s="2"/>
      <c r="C11" s="15"/>
      <c r="D11" s="2"/>
      <c r="F11" s="2"/>
      <c r="J11" s="2"/>
      <c r="L11" s="4"/>
      <c r="M11" s="4"/>
    </row>
    <row r="12" spans="1:15" x14ac:dyDescent="0.2">
      <c r="A12" s="16" t="s">
        <v>12</v>
      </c>
      <c r="B12" s="2"/>
      <c r="C12" s="15"/>
      <c r="D12" s="2"/>
      <c r="E12" s="19">
        <f>SUM(E13:E15)</f>
        <v>0</v>
      </c>
      <c r="F12" s="2"/>
      <c r="G12" s="20">
        <v>0</v>
      </c>
      <c r="I12" s="20">
        <v>-60647</v>
      </c>
      <c r="J12" s="2"/>
      <c r="K12" s="21">
        <f>IFERROR(E12/I12*1000,0)</f>
        <v>0</v>
      </c>
      <c r="L12" s="28"/>
      <c r="M12" s="4"/>
    </row>
    <row r="13" spans="1:15" x14ac:dyDescent="0.2">
      <c r="A13" s="22" t="s">
        <v>10</v>
      </c>
      <c r="B13" s="2"/>
      <c r="C13" s="23">
        <v>0</v>
      </c>
      <c r="D13" s="24"/>
      <c r="E13" s="25">
        <v>0</v>
      </c>
      <c r="F13" s="2"/>
      <c r="J13" s="2"/>
      <c r="L13" s="28"/>
      <c r="M13" s="4"/>
    </row>
    <row r="14" spans="1:15" x14ac:dyDescent="0.2">
      <c r="A14" s="22" t="s">
        <v>13</v>
      </c>
      <c r="B14" s="2"/>
      <c r="C14" s="23">
        <v>0</v>
      </c>
      <c r="D14" s="24"/>
      <c r="E14" s="25">
        <v>0</v>
      </c>
      <c r="F14" s="2"/>
      <c r="J14" s="2"/>
      <c r="L14" s="28"/>
      <c r="M14" s="4"/>
    </row>
    <row r="15" spans="1:15" x14ac:dyDescent="0.2">
      <c r="A15" s="22" t="s">
        <v>14</v>
      </c>
      <c r="B15" s="2"/>
      <c r="C15" s="23">
        <v>0</v>
      </c>
      <c r="D15" s="24"/>
      <c r="E15" s="25">
        <v>0</v>
      </c>
      <c r="F15" s="2"/>
      <c r="J15" s="2"/>
      <c r="L15" s="4"/>
      <c r="M15" s="4"/>
    </row>
    <row r="16" spans="1:15" ht="6.75" customHeight="1" x14ac:dyDescent="0.2">
      <c r="A16" s="1"/>
      <c r="B16" s="2"/>
      <c r="C16" s="15"/>
      <c r="D16" s="2"/>
      <c r="F16" s="2"/>
      <c r="J16" s="2"/>
      <c r="L16" s="4"/>
      <c r="M16" s="4"/>
    </row>
    <row r="17" spans="1:11" x14ac:dyDescent="0.2">
      <c r="A17" s="16" t="s">
        <v>15</v>
      </c>
      <c r="B17" s="2"/>
      <c r="C17" s="15"/>
      <c r="D17" s="2"/>
      <c r="E17" s="19">
        <f>SUM(E18:E20)</f>
        <v>0</v>
      </c>
      <c r="F17" s="2"/>
      <c r="G17" s="20">
        <v>0</v>
      </c>
      <c r="I17" s="20">
        <v>-60647</v>
      </c>
      <c r="J17" s="2"/>
      <c r="K17" s="21">
        <f>IFERROR(E17/I17*1000,0)</f>
        <v>0</v>
      </c>
    </row>
    <row r="18" spans="1:11" x14ac:dyDescent="0.2">
      <c r="A18" s="22" t="s">
        <v>10</v>
      </c>
      <c r="B18" s="2"/>
      <c r="C18" s="23">
        <v>0</v>
      </c>
      <c r="D18" s="24"/>
      <c r="E18" s="25">
        <v>0</v>
      </c>
      <c r="F18" s="2"/>
      <c r="J18" s="2"/>
    </row>
    <row r="19" spans="1:11" x14ac:dyDescent="0.2">
      <c r="A19" s="22" t="s">
        <v>13</v>
      </c>
      <c r="B19" s="2"/>
      <c r="C19" s="23">
        <v>0</v>
      </c>
      <c r="D19" s="24"/>
      <c r="E19" s="25">
        <v>0</v>
      </c>
      <c r="F19" s="2"/>
      <c r="J19" s="2"/>
    </row>
    <row r="20" spans="1:11" x14ac:dyDescent="0.2">
      <c r="A20" s="22" t="s">
        <v>14</v>
      </c>
      <c r="B20" s="2"/>
      <c r="C20" s="23">
        <v>0</v>
      </c>
      <c r="D20" s="24"/>
      <c r="E20" s="25">
        <v>0</v>
      </c>
      <c r="F20" s="2"/>
      <c r="J20" s="2"/>
    </row>
    <row r="21" spans="1:11" ht="6.75" customHeight="1" x14ac:dyDescent="0.2">
      <c r="A21" s="1"/>
      <c r="B21" s="2"/>
      <c r="C21" s="15"/>
      <c r="D21" s="2"/>
      <c r="F21" s="2"/>
      <c r="J21" s="2"/>
    </row>
    <row r="22" spans="1:11" x14ac:dyDescent="0.2">
      <c r="A22" s="16" t="s">
        <v>16</v>
      </c>
      <c r="B22" s="2"/>
      <c r="C22" s="15"/>
      <c r="D22" s="2"/>
      <c r="E22" s="19">
        <f>SUM(E23:E25)</f>
        <v>0</v>
      </c>
      <c r="F22" s="2"/>
      <c r="G22" s="20">
        <v>0</v>
      </c>
      <c r="I22" s="20">
        <v>-60647</v>
      </c>
      <c r="J22" s="2"/>
      <c r="K22" s="21">
        <f>IFERROR(E22/I22*1000,0)</f>
        <v>0</v>
      </c>
    </row>
    <row r="23" spans="1:11" x14ac:dyDescent="0.2">
      <c r="A23" s="22" t="s">
        <v>10</v>
      </c>
      <c r="B23" s="29"/>
      <c r="C23" s="23">
        <v>0</v>
      </c>
      <c r="D23" s="24"/>
      <c r="E23" s="25">
        <v>0</v>
      </c>
      <c r="F23" s="2"/>
      <c r="J23" s="2"/>
    </row>
    <row r="24" spans="1:11" x14ac:dyDescent="0.2">
      <c r="A24" s="22" t="s">
        <v>13</v>
      </c>
      <c r="B24" s="2"/>
      <c r="C24" s="23">
        <v>0</v>
      </c>
      <c r="D24" s="24"/>
      <c r="E24" s="25">
        <v>0</v>
      </c>
      <c r="F24" s="2"/>
      <c r="J24" s="2"/>
    </row>
    <row r="25" spans="1:11" x14ac:dyDescent="0.2">
      <c r="A25" s="22" t="s">
        <v>14</v>
      </c>
      <c r="B25" s="2"/>
      <c r="C25" s="23">
        <v>0</v>
      </c>
      <c r="D25" s="24"/>
      <c r="E25" s="25">
        <v>0</v>
      </c>
      <c r="F25" s="2"/>
      <c r="J25" s="2"/>
    </row>
    <row r="26" spans="1:11" ht="6.75" customHeight="1" x14ac:dyDescent="0.2">
      <c r="A26" s="1"/>
      <c r="B26" s="2"/>
      <c r="C26" s="15"/>
      <c r="D26" s="2"/>
      <c r="F26" s="2"/>
      <c r="J26" s="2"/>
    </row>
    <row r="27" spans="1:11" x14ac:dyDescent="0.2">
      <c r="A27" s="16" t="s">
        <v>17</v>
      </c>
      <c r="B27" s="1"/>
      <c r="C27" s="17"/>
      <c r="D27" s="18"/>
      <c r="E27" s="19">
        <f>SUM(E28:E30)</f>
        <v>0</v>
      </c>
      <c r="F27" s="18"/>
      <c r="G27" s="30">
        <f>SUM(G12:G25)</f>
        <v>0</v>
      </c>
      <c r="I27" s="30">
        <f>SUM(I12:I25)</f>
        <v>-181941</v>
      </c>
      <c r="J27" s="18"/>
      <c r="K27" s="21">
        <f>IFERROR(E27/I27*1000,0)</f>
        <v>0</v>
      </c>
    </row>
    <row r="28" spans="1:11" x14ac:dyDescent="0.2">
      <c r="A28" s="22" t="s">
        <v>10</v>
      </c>
      <c r="B28" s="1"/>
      <c r="C28" s="31">
        <f>C13+C18+C23</f>
        <v>0</v>
      </c>
      <c r="D28" s="32"/>
      <c r="E28" s="33">
        <f>E13+E18+E23</f>
        <v>0</v>
      </c>
      <c r="F28" s="18"/>
      <c r="G28" s="26"/>
      <c r="I28" s="26"/>
      <c r="J28" s="18"/>
      <c r="K28" s="27"/>
    </row>
    <row r="29" spans="1:11" x14ac:dyDescent="0.2">
      <c r="A29" s="22" t="s">
        <v>13</v>
      </c>
      <c r="B29" s="1"/>
      <c r="C29" s="31">
        <f>C14+C19+C24</f>
        <v>0</v>
      </c>
      <c r="D29" s="32"/>
      <c r="E29" s="33">
        <f>E14+E19+E24</f>
        <v>0</v>
      </c>
      <c r="F29" s="18"/>
      <c r="G29" s="26"/>
      <c r="I29" s="26"/>
      <c r="J29" s="18"/>
      <c r="K29" s="27"/>
    </row>
    <row r="30" spans="1:11" x14ac:dyDescent="0.2">
      <c r="A30" s="22" t="s">
        <v>14</v>
      </c>
      <c r="B30" s="1"/>
      <c r="C30" s="31">
        <f>C15+C20+C25</f>
        <v>0</v>
      </c>
      <c r="D30" s="32"/>
      <c r="E30" s="33">
        <f>E15+E20+E25</f>
        <v>0</v>
      </c>
      <c r="F30" s="18"/>
      <c r="G30" s="26"/>
      <c r="I30" s="26"/>
      <c r="J30" s="18"/>
      <c r="K30" s="27"/>
    </row>
    <row r="31" spans="1:11" ht="6.75" customHeight="1" x14ac:dyDescent="0.2">
      <c r="A31" s="1"/>
      <c r="B31" s="2"/>
      <c r="C31" s="15"/>
      <c r="D31" s="2"/>
      <c r="F31" s="2"/>
      <c r="J31" s="2"/>
    </row>
    <row r="32" spans="1:11" x14ac:dyDescent="0.2">
      <c r="A32" s="16" t="s">
        <v>18</v>
      </c>
      <c r="B32" s="1"/>
      <c r="C32" s="17"/>
      <c r="D32" s="18"/>
      <c r="E32" s="19">
        <f>E33+E34</f>
        <v>55976.24</v>
      </c>
      <c r="F32" s="18"/>
      <c r="G32" s="20">
        <v>593944</v>
      </c>
      <c r="I32" s="20">
        <v>500217</v>
      </c>
      <c r="J32" s="2"/>
      <c r="K32" s="112">
        <f>IFERROR(E32/I32*1000,0)</f>
        <v>111.90391370145358</v>
      </c>
    </row>
    <row r="33" spans="1:14" x14ac:dyDescent="0.2">
      <c r="A33" s="22" t="s">
        <v>11</v>
      </c>
      <c r="B33" s="1"/>
      <c r="C33" s="23">
        <v>0</v>
      </c>
      <c r="D33" s="24"/>
      <c r="E33" s="25">
        <v>0</v>
      </c>
      <c r="F33" s="18"/>
      <c r="G33" s="26"/>
      <c r="I33" s="26"/>
      <c r="J33" s="18"/>
      <c r="K33" s="27"/>
    </row>
    <row r="34" spans="1:14" x14ac:dyDescent="0.2">
      <c r="A34" s="22" t="s">
        <v>19</v>
      </c>
      <c r="B34" s="1"/>
      <c r="C34" s="23">
        <v>11990</v>
      </c>
      <c r="D34" s="24"/>
      <c r="E34" s="25">
        <v>55976.24</v>
      </c>
      <c r="F34" s="18"/>
      <c r="G34" s="26"/>
      <c r="I34" s="26"/>
      <c r="J34" s="18"/>
      <c r="K34" s="27"/>
    </row>
    <row r="35" spans="1:14" ht="6.75" customHeight="1" x14ac:dyDescent="0.2">
      <c r="A35" s="1"/>
      <c r="B35" s="2"/>
      <c r="C35" s="15"/>
      <c r="D35" s="2"/>
      <c r="F35" s="2"/>
      <c r="J35" s="2"/>
    </row>
    <row r="36" spans="1:14" x14ac:dyDescent="0.2">
      <c r="A36" s="16" t="s">
        <v>20</v>
      </c>
      <c r="B36" s="1"/>
      <c r="C36" s="17"/>
      <c r="D36" s="18"/>
      <c r="E36" s="19">
        <f>SUM(E37:E39)</f>
        <v>7088086.79</v>
      </c>
      <c r="F36" s="18"/>
      <c r="G36" s="20">
        <v>300292130</v>
      </c>
      <c r="I36" s="20">
        <v>279167580</v>
      </c>
      <c r="J36" s="2"/>
      <c r="K36" s="21">
        <f>IFERROR(E36/I36*1000,0)</f>
        <v>25.390078568578776</v>
      </c>
    </row>
    <row r="37" spans="1:14" x14ac:dyDescent="0.2">
      <c r="A37" s="22" t="s">
        <v>10</v>
      </c>
      <c r="B37" s="1"/>
      <c r="C37" s="23">
        <v>129442.91</v>
      </c>
      <c r="D37" s="24"/>
      <c r="E37" s="25">
        <v>7045177.2000000002</v>
      </c>
      <c r="F37" s="18"/>
      <c r="G37" s="26"/>
      <c r="I37" s="26"/>
      <c r="J37" s="18"/>
      <c r="K37" s="27"/>
    </row>
    <row r="38" spans="1:14" x14ac:dyDescent="0.2">
      <c r="A38" s="22" t="s">
        <v>21</v>
      </c>
      <c r="B38" s="1"/>
      <c r="C38" s="23">
        <v>0</v>
      </c>
      <c r="D38" s="24"/>
      <c r="E38" s="25">
        <v>0</v>
      </c>
      <c r="F38" s="18"/>
      <c r="G38" s="26"/>
      <c r="I38" s="26"/>
      <c r="J38" s="18"/>
      <c r="K38" s="27"/>
    </row>
    <row r="39" spans="1:14" x14ac:dyDescent="0.2">
      <c r="A39" s="22" t="s">
        <v>11</v>
      </c>
      <c r="B39" s="1"/>
      <c r="C39" s="23">
        <v>18597.89</v>
      </c>
      <c r="D39" s="24"/>
      <c r="E39" s="25">
        <v>42909.59</v>
      </c>
      <c r="F39" s="18"/>
      <c r="G39" s="26"/>
      <c r="I39" s="26"/>
      <c r="J39" s="18"/>
      <c r="K39" s="27"/>
      <c r="N39" s="8"/>
    </row>
    <row r="40" spans="1:14" ht="6.75" customHeight="1" x14ac:dyDescent="0.2">
      <c r="A40" s="1"/>
      <c r="B40" s="2"/>
      <c r="C40" s="15"/>
      <c r="D40" s="2"/>
      <c r="F40" s="2"/>
      <c r="J40" s="2"/>
      <c r="N40" s="8"/>
    </row>
    <row r="41" spans="1:14" x14ac:dyDescent="0.2">
      <c r="A41" s="16" t="s">
        <v>22</v>
      </c>
      <c r="B41" s="2"/>
      <c r="C41" s="15"/>
      <c r="D41" s="2"/>
      <c r="E41" s="19">
        <f>SUM(E42:E43)</f>
        <v>0</v>
      </c>
      <c r="F41" s="2"/>
      <c r="G41" s="20">
        <v>0</v>
      </c>
      <c r="H41" s="34"/>
      <c r="I41" s="20">
        <v>-170111</v>
      </c>
      <c r="J41" s="2"/>
      <c r="K41" s="21">
        <f>IFERROR(E41/I41*1000,0)</f>
        <v>0</v>
      </c>
      <c r="N41" s="8"/>
    </row>
    <row r="42" spans="1:14" x14ac:dyDescent="0.2">
      <c r="A42" s="22" t="s">
        <v>10</v>
      </c>
      <c r="B42" s="2"/>
      <c r="C42" s="23">
        <v>0</v>
      </c>
      <c r="D42" s="5"/>
      <c r="E42" s="25">
        <v>0</v>
      </c>
      <c r="F42" s="2"/>
      <c r="G42" s="35"/>
      <c r="J42" s="2"/>
      <c r="N42" s="8"/>
    </row>
    <row r="43" spans="1:14" x14ac:dyDescent="0.2">
      <c r="A43" s="22" t="s">
        <v>11</v>
      </c>
      <c r="B43" s="2"/>
      <c r="C43" s="23">
        <v>0</v>
      </c>
      <c r="D43" s="24"/>
      <c r="E43" s="25">
        <v>0</v>
      </c>
      <c r="F43" s="2"/>
      <c r="J43" s="2"/>
      <c r="N43" s="8"/>
    </row>
    <row r="44" spans="1:14" ht="6.75" customHeight="1" x14ac:dyDescent="0.2">
      <c r="A44" s="1"/>
      <c r="B44" s="2"/>
      <c r="C44" s="15"/>
      <c r="D44" s="2"/>
      <c r="F44" s="2"/>
      <c r="J44" s="2"/>
      <c r="N44" s="8"/>
    </row>
    <row r="45" spans="1:14" x14ac:dyDescent="0.2">
      <c r="A45" s="16" t="s">
        <v>23</v>
      </c>
      <c r="B45" s="2"/>
      <c r="C45" s="15"/>
      <c r="D45" s="2"/>
      <c r="E45" s="19">
        <f>SUM(E46:E47)</f>
        <v>0</v>
      </c>
      <c r="F45" s="2"/>
      <c r="G45" s="20">
        <v>0</v>
      </c>
      <c r="H45" s="34"/>
      <c r="I45" s="20">
        <v>-170111</v>
      </c>
      <c r="J45" s="2"/>
      <c r="K45" s="21">
        <f>IFERROR(E45/I45*1000,0)</f>
        <v>0</v>
      </c>
      <c r="N45" s="8"/>
    </row>
    <row r="46" spans="1:14" x14ac:dyDescent="0.2">
      <c r="A46" s="22" t="s">
        <v>10</v>
      </c>
      <c r="B46" s="2"/>
      <c r="C46" s="23">
        <v>0</v>
      </c>
      <c r="D46" s="5"/>
      <c r="E46" s="25">
        <v>0</v>
      </c>
      <c r="F46" s="2"/>
      <c r="J46" s="2"/>
      <c r="N46" s="8"/>
    </row>
    <row r="47" spans="1:14" x14ac:dyDescent="0.2">
      <c r="A47" s="22" t="s">
        <v>11</v>
      </c>
      <c r="B47" s="2"/>
      <c r="C47" s="23">
        <v>0</v>
      </c>
      <c r="D47" s="24"/>
      <c r="E47" s="25">
        <v>0</v>
      </c>
      <c r="F47" s="2"/>
      <c r="J47" s="2"/>
      <c r="N47" s="8"/>
    </row>
    <row r="48" spans="1:14" x14ac:dyDescent="0.2">
      <c r="A48" s="1"/>
      <c r="B48" s="2"/>
      <c r="C48" s="36"/>
      <c r="D48" s="37"/>
      <c r="F48" s="2"/>
      <c r="J48" s="2"/>
      <c r="N48" s="8"/>
    </row>
    <row r="49" spans="1:14" x14ac:dyDescent="0.2">
      <c r="A49" s="16" t="s">
        <v>24</v>
      </c>
      <c r="B49" s="2"/>
      <c r="C49" s="15"/>
      <c r="D49" s="37"/>
      <c r="E49" s="19">
        <f>SUM(E50:E51)</f>
        <v>0</v>
      </c>
      <c r="F49" s="2"/>
      <c r="G49" s="38">
        <f>SUM(G41:G46)</f>
        <v>0</v>
      </c>
      <c r="H49" s="34"/>
      <c r="I49" s="38">
        <f>SUM(I41:I45)</f>
        <v>-340222</v>
      </c>
      <c r="J49" s="2"/>
      <c r="K49" s="21">
        <f>IFERROR(E49/I49*1000,0)</f>
        <v>0</v>
      </c>
      <c r="L49" s="4"/>
      <c r="N49" s="8"/>
    </row>
    <row r="50" spans="1:14" x14ac:dyDescent="0.2">
      <c r="A50" s="22" t="s">
        <v>10</v>
      </c>
      <c r="B50" s="2"/>
      <c r="C50" s="31">
        <f>C42+C46</f>
        <v>0</v>
      </c>
      <c r="D50" s="39"/>
      <c r="E50" s="33">
        <f>E42+E46</f>
        <v>0</v>
      </c>
      <c r="F50" s="2"/>
      <c r="J50" s="2"/>
      <c r="L50" s="4"/>
      <c r="N50" s="8"/>
    </row>
    <row r="51" spans="1:14" x14ac:dyDescent="0.2">
      <c r="A51" s="22" t="s">
        <v>11</v>
      </c>
      <c r="B51" s="2"/>
      <c r="C51" s="31">
        <f>C43+C47</f>
        <v>0</v>
      </c>
      <c r="D51" s="24"/>
      <c r="E51" s="33">
        <f>E43+E47</f>
        <v>0</v>
      </c>
      <c r="F51" s="2"/>
      <c r="J51" s="2"/>
      <c r="L51" s="4"/>
      <c r="N51" s="8"/>
    </row>
    <row r="52" spans="1:14" x14ac:dyDescent="0.2">
      <c r="A52" s="1"/>
      <c r="B52" s="2"/>
      <c r="C52" s="15"/>
      <c r="D52" s="37"/>
      <c r="F52" s="2"/>
      <c r="J52" s="2"/>
      <c r="L52" s="4"/>
      <c r="N52" s="8"/>
    </row>
    <row r="53" spans="1:14" x14ac:dyDescent="0.2">
      <c r="A53" s="16" t="s">
        <v>25</v>
      </c>
      <c r="B53" s="2"/>
      <c r="C53" s="15"/>
      <c r="D53" s="37"/>
      <c r="E53" s="19">
        <f>SUM(E54:E56)</f>
        <v>2576882.3899999997</v>
      </c>
      <c r="F53" s="2"/>
      <c r="G53" s="20">
        <v>71674767</v>
      </c>
      <c r="I53" s="20">
        <v>62031057</v>
      </c>
      <c r="J53" s="2"/>
      <c r="K53" s="21">
        <f>IFERROR(E53/I53*1000,0)</f>
        <v>41.541810096835846</v>
      </c>
      <c r="L53" s="4"/>
      <c r="N53" s="8"/>
    </row>
    <row r="54" spans="1:14" x14ac:dyDescent="0.2">
      <c r="A54" s="22" t="s">
        <v>10</v>
      </c>
      <c r="B54" s="2"/>
      <c r="C54" s="23">
        <v>32300.98</v>
      </c>
      <c r="D54" s="5"/>
      <c r="E54" s="25">
        <v>2482572.0699999998</v>
      </c>
      <c r="F54" s="2"/>
      <c r="J54" s="2"/>
      <c r="L54" s="4"/>
      <c r="N54" s="8"/>
    </row>
    <row r="55" spans="1:14" x14ac:dyDescent="0.2">
      <c r="A55" s="22" t="s">
        <v>21</v>
      </c>
      <c r="B55" s="2"/>
      <c r="C55" s="23">
        <v>0</v>
      </c>
      <c r="D55" s="5"/>
      <c r="E55" s="25">
        <v>0</v>
      </c>
      <c r="F55" s="2"/>
      <c r="J55" s="2"/>
      <c r="L55" s="4"/>
      <c r="N55" s="8"/>
    </row>
    <row r="56" spans="1:14" x14ac:dyDescent="0.2">
      <c r="A56" s="22" t="s">
        <v>11</v>
      </c>
      <c r="B56" s="2"/>
      <c r="C56" s="23">
        <v>39653</v>
      </c>
      <c r="D56" s="5"/>
      <c r="E56" s="25">
        <v>94310.32</v>
      </c>
      <c r="F56" s="2"/>
      <c r="J56" s="2"/>
      <c r="L56" s="4"/>
    </row>
    <row r="57" spans="1:14" ht="6.75" customHeight="1" x14ac:dyDescent="0.2">
      <c r="A57" s="1"/>
      <c r="B57" s="2"/>
      <c r="C57" s="15"/>
      <c r="D57" s="37"/>
      <c r="F57" s="2"/>
      <c r="J57" s="2"/>
      <c r="L57" s="4"/>
    </row>
    <row r="58" spans="1:14" x14ac:dyDescent="0.2">
      <c r="A58" s="16" t="s">
        <v>26</v>
      </c>
      <c r="B58" s="2"/>
      <c r="C58" s="15"/>
      <c r="D58" s="37"/>
      <c r="E58" s="19">
        <f>SUM(E59:E61)</f>
        <v>2002279.64</v>
      </c>
      <c r="F58" s="2"/>
      <c r="G58" s="20">
        <v>51981793</v>
      </c>
      <c r="I58" s="20">
        <v>44236427</v>
      </c>
      <c r="J58" s="2"/>
      <c r="K58" s="21">
        <f>IFERROR(E58/I58*1000,0)</f>
        <v>45.263141166441855</v>
      </c>
      <c r="L58" s="4"/>
    </row>
    <row r="59" spans="1:14" x14ac:dyDescent="0.2">
      <c r="A59" s="22" t="s">
        <v>10</v>
      </c>
      <c r="B59" s="2"/>
      <c r="C59" s="23">
        <v>24024.28</v>
      </c>
      <c r="D59" s="5"/>
      <c r="E59" s="25">
        <v>1846445.72</v>
      </c>
      <c r="F59" s="2"/>
      <c r="G59" s="3"/>
      <c r="J59" s="2"/>
      <c r="L59" s="4"/>
    </row>
    <row r="60" spans="1:14" x14ac:dyDescent="0.2">
      <c r="A60" s="22" t="s">
        <v>21</v>
      </c>
      <c r="B60" s="2"/>
      <c r="C60" s="23">
        <v>0</v>
      </c>
      <c r="D60" s="5"/>
      <c r="E60" s="25">
        <v>0</v>
      </c>
      <c r="F60" s="2"/>
      <c r="G60" s="3"/>
      <c r="J60" s="2"/>
      <c r="L60" s="4"/>
    </row>
    <row r="61" spans="1:14" x14ac:dyDescent="0.2">
      <c r="A61" s="22" t="s">
        <v>11</v>
      </c>
      <c r="B61" s="2"/>
      <c r="C61" s="23">
        <v>65491</v>
      </c>
      <c r="D61" s="5"/>
      <c r="E61" s="25">
        <v>155833.92000000001</v>
      </c>
      <c r="F61" s="2"/>
      <c r="G61" s="3"/>
      <c r="J61" s="2"/>
      <c r="L61" s="4"/>
    </row>
    <row r="62" spans="1:14" x14ac:dyDescent="0.2">
      <c r="D62" s="43"/>
    </row>
    <row r="63" spans="1:14" x14ac:dyDescent="0.2">
      <c r="A63" s="16" t="s">
        <v>27</v>
      </c>
      <c r="B63" s="1"/>
      <c r="C63" s="17"/>
      <c r="D63" s="44"/>
      <c r="E63" s="19">
        <f>SUM(E64:E66)</f>
        <v>4579162.03</v>
      </c>
      <c r="F63" s="18"/>
      <c r="G63" s="30">
        <f>SUM(G53:G60)</f>
        <v>123656560</v>
      </c>
      <c r="I63" s="30">
        <f>SUM(I53:I60)</f>
        <v>106267484</v>
      </c>
      <c r="J63" s="18"/>
      <c r="K63" s="21">
        <f>IFERROR(E63/I63*1000,0)</f>
        <v>43.090904739967307</v>
      </c>
      <c r="L63" s="26"/>
    </row>
    <row r="64" spans="1:14" x14ac:dyDescent="0.2">
      <c r="A64" s="22" t="s">
        <v>10</v>
      </c>
      <c r="B64" s="1"/>
      <c r="C64" s="31">
        <f>C54+C59</f>
        <v>56325.259999999995</v>
      </c>
      <c r="D64" s="32"/>
      <c r="E64" s="33">
        <f>E54+E59</f>
        <v>4329017.79</v>
      </c>
      <c r="F64" s="18"/>
      <c r="G64" s="26"/>
      <c r="I64" s="26"/>
      <c r="J64" s="18"/>
      <c r="K64" s="27"/>
      <c r="L64" s="26"/>
    </row>
    <row r="65" spans="1:16" x14ac:dyDescent="0.2">
      <c r="A65" s="22" t="s">
        <v>21</v>
      </c>
      <c r="B65" s="1"/>
      <c r="C65" s="31">
        <f>C55+C60</f>
        <v>0</v>
      </c>
      <c r="D65" s="32"/>
      <c r="E65" s="33">
        <f>E55+E60</f>
        <v>0</v>
      </c>
      <c r="F65" s="18"/>
      <c r="G65" s="26"/>
      <c r="I65" s="26"/>
      <c r="J65" s="18"/>
      <c r="K65" s="27"/>
      <c r="L65" s="26"/>
    </row>
    <row r="66" spans="1:16" x14ac:dyDescent="0.2">
      <c r="A66" s="22" t="s">
        <v>11</v>
      </c>
      <c r="B66" s="1"/>
      <c r="C66" s="31">
        <f>C56+C61</f>
        <v>105144</v>
      </c>
      <c r="D66" s="32"/>
      <c r="E66" s="33">
        <f>E56+E61</f>
        <v>250144.24000000002</v>
      </c>
      <c r="F66" s="18"/>
      <c r="G66" s="26"/>
      <c r="I66" s="26"/>
      <c r="J66" s="18"/>
      <c r="K66" s="27"/>
      <c r="L66" s="26"/>
    </row>
    <row r="67" spans="1:16" ht="6" customHeight="1" x14ac:dyDescent="0.2">
      <c r="D67" s="43"/>
    </row>
    <row r="68" spans="1:16" ht="15" customHeight="1" x14ac:dyDescent="0.2">
      <c r="A68" s="16" t="s">
        <v>28</v>
      </c>
      <c r="B68" s="1"/>
      <c r="C68" s="1"/>
      <c r="D68" s="46"/>
      <c r="E68" s="47">
        <f>SUM(E58,E53,E45,E41,E36,E32,E22,E17,E12,E8)</f>
        <v>11723225.060000001</v>
      </c>
      <c r="F68" s="48"/>
      <c r="G68" s="49">
        <f>SUM(G58,G53,G45,G41,G36,G32,G22,G17,G12,G8)</f>
        <v>424542634</v>
      </c>
      <c r="H68" s="50"/>
      <c r="I68" s="51">
        <f>SUM(I58,I53,I45,I41,I36,I32,I22,I17,I12,I8)</f>
        <v>384450010</v>
      </c>
      <c r="J68" s="48"/>
      <c r="K68" s="52">
        <f>IFERROR(E68/I68*1000,0)</f>
        <v>30.493496566692766</v>
      </c>
      <c r="L68" s="30"/>
    </row>
    <row r="69" spans="1:16" ht="9.75" customHeight="1" x14ac:dyDescent="0.2">
      <c r="E69" s="19"/>
      <c r="G69" s="30"/>
      <c r="I69" s="49"/>
      <c r="J69" s="53"/>
      <c r="K69" s="54"/>
    </row>
    <row r="70" spans="1:16" ht="15" customHeight="1" x14ac:dyDescent="0.2">
      <c r="A70" s="30" t="s">
        <v>29</v>
      </c>
      <c r="B70" s="2"/>
      <c r="C70" s="2"/>
      <c r="D70" s="2"/>
      <c r="F70" s="2"/>
      <c r="G70" s="30"/>
      <c r="I70" s="20">
        <v>14671064</v>
      </c>
      <c r="J70" s="55"/>
      <c r="K70" s="56"/>
      <c r="L70" s="4"/>
    </row>
    <row r="71" spans="1:16" ht="9.75" customHeight="1" x14ac:dyDescent="0.2">
      <c r="A71" s="57"/>
      <c r="B71" s="37"/>
      <c r="C71" s="37"/>
      <c r="D71" s="37"/>
      <c r="E71" s="58"/>
      <c r="F71" s="2"/>
      <c r="G71" s="30"/>
      <c r="I71" s="59"/>
      <c r="J71" s="55"/>
      <c r="K71" s="54"/>
      <c r="L71" s="4"/>
    </row>
    <row r="72" spans="1:16" ht="15" customHeight="1" x14ac:dyDescent="0.2">
      <c r="A72" s="60" t="s">
        <v>30</v>
      </c>
      <c r="B72" s="61"/>
      <c r="C72" s="62"/>
      <c r="D72" s="37"/>
      <c r="E72" s="63"/>
      <c r="F72" s="2"/>
      <c r="G72" s="30"/>
      <c r="I72" s="51">
        <f>I68-I70</f>
        <v>369778946</v>
      </c>
      <c r="J72" s="55"/>
      <c r="K72" s="52">
        <f>E68/I72*1000</f>
        <v>31.703332996140894</v>
      </c>
      <c r="L72" s="4"/>
    </row>
    <row r="73" spans="1:16" s="73" customFormat="1" ht="15" customHeight="1" x14ac:dyDescent="0.2">
      <c r="A73" s="64" t="s">
        <v>31</v>
      </c>
      <c r="B73" s="43"/>
      <c r="C73" s="37"/>
      <c r="D73" s="37"/>
      <c r="E73" s="58"/>
      <c r="F73" s="37"/>
      <c r="G73" s="65"/>
      <c r="H73" s="39"/>
      <c r="I73" s="66">
        <f>+I8+I27+I49</f>
        <v>-1485271</v>
      </c>
      <c r="J73" s="67"/>
      <c r="K73" s="68"/>
      <c r="L73" s="69"/>
      <c r="M73" s="70"/>
      <c r="N73" s="71"/>
      <c r="O73" s="72"/>
      <c r="P73" s="70"/>
    </row>
    <row r="74" spans="1:16" s="83" customFormat="1" ht="15" customHeight="1" x14ac:dyDescent="0.2">
      <c r="A74" s="74" t="s">
        <v>32</v>
      </c>
      <c r="B74" s="75"/>
      <c r="C74" s="76"/>
      <c r="D74" s="76"/>
      <c r="E74" s="77"/>
      <c r="F74" s="76"/>
      <c r="G74" s="74"/>
      <c r="H74" s="78"/>
      <c r="I74" s="51">
        <f>I72-I73</f>
        <v>371264217</v>
      </c>
      <c r="J74" s="48"/>
      <c r="K74" s="79">
        <f>E68/I74*1000</f>
        <v>31.576501378801073</v>
      </c>
      <c r="L74" s="80"/>
      <c r="M74" s="81"/>
      <c r="N74" s="82"/>
      <c r="O74" s="81"/>
      <c r="P74" s="81"/>
    </row>
    <row r="75" spans="1:16" ht="15" x14ac:dyDescent="0.35">
      <c r="A75" s="84"/>
      <c r="C75" s="2"/>
      <c r="D75" s="2"/>
      <c r="E75" s="19"/>
      <c r="F75" s="2"/>
      <c r="G75" s="30"/>
      <c r="I75" s="66"/>
      <c r="J75" s="2"/>
      <c r="K75" s="85"/>
      <c r="L75" s="4"/>
    </row>
    <row r="76" spans="1:16" ht="15" x14ac:dyDescent="0.35">
      <c r="A76" s="84"/>
      <c r="C76" s="2"/>
      <c r="D76" s="2"/>
      <c r="E76" s="19"/>
      <c r="F76" s="2"/>
      <c r="G76" s="30"/>
      <c r="I76" s="86"/>
      <c r="J76" s="2"/>
      <c r="K76" s="85"/>
      <c r="L76" s="4"/>
    </row>
    <row r="77" spans="1:16" x14ac:dyDescent="0.2">
      <c r="B77" s="87" t="s">
        <v>33</v>
      </c>
      <c r="D77" s="43"/>
      <c r="H77" s="88"/>
      <c r="I77" s="89"/>
    </row>
    <row r="78" spans="1:16" x14ac:dyDescent="0.2">
      <c r="A78" s="1"/>
      <c r="B78" s="2"/>
      <c r="C78" s="90" t="s">
        <v>10</v>
      </c>
      <c r="D78" s="91"/>
      <c r="E78" s="92">
        <f>SUM(E9,E13,E18,E23,E37,E42,E46,E54,E59)</f>
        <v>11374194.99</v>
      </c>
      <c r="F78" s="2"/>
      <c r="J78" s="2"/>
      <c r="L78" s="4"/>
    </row>
    <row r="79" spans="1:16" x14ac:dyDescent="0.2">
      <c r="A79" s="1"/>
      <c r="B79" s="2"/>
      <c r="C79" s="93" t="s">
        <v>34</v>
      </c>
      <c r="D79" s="94"/>
      <c r="E79" s="95">
        <f>SUM(E38,E55,E60)</f>
        <v>0</v>
      </c>
      <c r="F79" s="2"/>
      <c r="J79" s="2"/>
      <c r="L79" s="4"/>
    </row>
    <row r="80" spans="1:16" x14ac:dyDescent="0.2">
      <c r="A80" s="1"/>
      <c r="B80" s="2"/>
      <c r="C80" s="93" t="s">
        <v>11</v>
      </c>
      <c r="D80" s="94"/>
      <c r="E80" s="95">
        <f>SUM(E10,E33,E39,E43,E47,E56,E61)</f>
        <v>293053.83</v>
      </c>
      <c r="F80" s="2"/>
      <c r="J80" s="2"/>
      <c r="L80" s="4"/>
    </row>
    <row r="81" spans="1:18" x14ac:dyDescent="0.2">
      <c r="A81" s="1"/>
      <c r="B81" s="2"/>
      <c r="C81" s="93" t="s">
        <v>19</v>
      </c>
      <c r="D81" s="94"/>
      <c r="E81" s="95">
        <f>SUM(E14,E19,E24,E34)</f>
        <v>55976.24</v>
      </c>
      <c r="F81" s="2"/>
      <c r="J81" s="2"/>
      <c r="L81" s="4"/>
    </row>
    <row r="82" spans="1:18" x14ac:dyDescent="0.2">
      <c r="A82" s="1"/>
      <c r="B82" s="2"/>
      <c r="C82" s="93" t="s">
        <v>14</v>
      </c>
      <c r="D82" s="94"/>
      <c r="E82" s="95">
        <f>SUM(E15,E20,E25)</f>
        <v>0</v>
      </c>
      <c r="F82" s="2"/>
      <c r="J82" s="2"/>
      <c r="L82" s="4"/>
    </row>
    <row r="83" spans="1:18" ht="12.75" thickBot="1" x14ac:dyDescent="0.25">
      <c r="A83" s="1"/>
      <c r="B83" s="2"/>
      <c r="C83" s="96" t="s">
        <v>35</v>
      </c>
      <c r="D83" s="94"/>
      <c r="E83" s="97">
        <f>SUM(E78:E82)</f>
        <v>11723225.060000001</v>
      </c>
      <c r="F83" s="2"/>
      <c r="J83" s="2"/>
      <c r="L83" s="4"/>
    </row>
    <row r="84" spans="1:18" ht="4.5" customHeight="1" thickTop="1" x14ac:dyDescent="0.2">
      <c r="A84" s="1"/>
      <c r="B84" s="2"/>
      <c r="C84" s="98"/>
      <c r="D84" s="99"/>
      <c r="E84" s="100"/>
      <c r="F84" s="2"/>
      <c r="J84" s="2"/>
      <c r="L84" s="4"/>
    </row>
    <row r="86" spans="1:18" x14ac:dyDescent="0.2">
      <c r="A86" s="167"/>
      <c r="B86" s="168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</row>
    <row r="87" spans="1:18" x14ac:dyDescent="0.2">
      <c r="A87" s="168"/>
      <c r="B87" s="168"/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</row>
    <row r="88" spans="1:18" x14ac:dyDescent="0.2">
      <c r="A88" s="169"/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</row>
    <row r="89" spans="1:18" x14ac:dyDescent="0.2">
      <c r="A89" s="169"/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01"/>
      <c r="Q89" s="57"/>
      <c r="R89" s="57"/>
    </row>
    <row r="90" spans="1:18" x14ac:dyDescent="0.2">
      <c r="E90" s="58"/>
      <c r="F90" s="43"/>
      <c r="G90" s="65"/>
      <c r="H90" s="39"/>
      <c r="I90" s="65"/>
      <c r="J90" s="43"/>
      <c r="K90" s="32"/>
      <c r="L90" s="102"/>
      <c r="M90" s="101"/>
      <c r="N90" s="65"/>
      <c r="O90" s="101"/>
      <c r="P90" s="101"/>
      <c r="Q90" s="57"/>
      <c r="R90" s="57"/>
    </row>
    <row r="91" spans="1:18" x14ac:dyDescent="0.2">
      <c r="E91" s="58"/>
      <c r="F91" s="43"/>
      <c r="G91" s="65"/>
      <c r="H91" s="39"/>
      <c r="I91" s="65"/>
      <c r="J91" s="43"/>
      <c r="K91" s="32"/>
      <c r="L91" s="102"/>
      <c r="M91" s="103"/>
      <c r="N91" s="104"/>
      <c r="O91" s="101"/>
      <c r="P91" s="101"/>
      <c r="Q91" s="105"/>
      <c r="R91" s="57"/>
    </row>
    <row r="92" spans="1:18" x14ac:dyDescent="0.2">
      <c r="E92" s="58"/>
      <c r="F92" s="43"/>
      <c r="G92" s="65"/>
      <c r="H92" s="39"/>
      <c r="I92" s="65"/>
      <c r="J92" s="43"/>
      <c r="K92" s="32"/>
      <c r="L92" s="102"/>
      <c r="M92" s="101"/>
      <c r="N92" s="106"/>
      <c r="O92" s="101"/>
      <c r="P92" s="101"/>
      <c r="Q92" s="107"/>
      <c r="R92" s="57"/>
    </row>
    <row r="93" spans="1:18" x14ac:dyDescent="0.2">
      <c r="E93" s="58"/>
      <c r="F93" s="43"/>
      <c r="G93" s="65"/>
      <c r="H93" s="39"/>
      <c r="I93" s="65"/>
      <c r="J93" s="43"/>
      <c r="K93" s="32"/>
      <c r="L93" s="102"/>
      <c r="M93" s="101"/>
      <c r="N93" s="106"/>
      <c r="O93" s="101"/>
      <c r="P93" s="101"/>
      <c r="Q93" s="57"/>
      <c r="R93" s="57"/>
    </row>
    <row r="94" spans="1:18" x14ac:dyDescent="0.2">
      <c r="E94" s="58"/>
      <c r="F94" s="43"/>
      <c r="G94" s="65"/>
      <c r="H94" s="39"/>
      <c r="I94" s="65"/>
      <c r="J94" s="43"/>
      <c r="K94" s="108"/>
      <c r="L94" s="101"/>
      <c r="M94" s="101"/>
      <c r="N94" s="106"/>
      <c r="O94" s="101"/>
      <c r="P94" s="101"/>
      <c r="Q94" s="57"/>
      <c r="R94" s="57"/>
    </row>
    <row r="95" spans="1:18" x14ac:dyDescent="0.2">
      <c r="E95" s="58"/>
      <c r="F95" s="43"/>
      <c r="G95" s="65"/>
      <c r="H95" s="39"/>
      <c r="I95" s="65"/>
      <c r="J95" s="43"/>
      <c r="K95" s="108"/>
      <c r="L95" s="101"/>
      <c r="M95" s="101"/>
      <c r="N95" s="106"/>
      <c r="O95" s="101"/>
      <c r="P95" s="101"/>
      <c r="Q95" s="57"/>
      <c r="R95" s="57"/>
    </row>
    <row r="96" spans="1:18" x14ac:dyDescent="0.2">
      <c r="E96" s="58"/>
      <c r="F96" s="43"/>
      <c r="G96" s="65"/>
      <c r="H96" s="39"/>
      <c r="I96" s="65"/>
      <c r="J96" s="43"/>
      <c r="K96" s="108"/>
      <c r="L96" s="101"/>
      <c r="M96" s="101"/>
      <c r="N96" s="106"/>
      <c r="O96" s="101"/>
      <c r="P96" s="101"/>
      <c r="Q96" s="57"/>
      <c r="R96" s="57"/>
    </row>
    <row r="97" spans="5:18" x14ac:dyDescent="0.2">
      <c r="E97" s="58"/>
      <c r="F97" s="43"/>
      <c r="G97" s="65"/>
      <c r="H97" s="39"/>
      <c r="I97" s="65"/>
      <c r="J97" s="43"/>
      <c r="K97" s="108"/>
      <c r="L97" s="101"/>
      <c r="M97" s="101"/>
      <c r="N97" s="106"/>
      <c r="O97" s="101"/>
      <c r="P97" s="101"/>
      <c r="Q97" s="57"/>
      <c r="R97" s="57"/>
    </row>
    <row r="98" spans="5:18" x14ac:dyDescent="0.2">
      <c r="E98" s="58"/>
      <c r="F98" s="43"/>
      <c r="G98" s="65"/>
      <c r="H98" s="39"/>
      <c r="I98" s="65"/>
      <c r="J98" s="43"/>
      <c r="K98" s="108"/>
      <c r="L98" s="101"/>
      <c r="M98" s="101"/>
      <c r="N98" s="106"/>
      <c r="O98" s="101"/>
      <c r="P98" s="101"/>
      <c r="Q98" s="57"/>
      <c r="R98" s="57"/>
    </row>
    <row r="99" spans="5:18" x14ac:dyDescent="0.2">
      <c r="E99" s="58"/>
      <c r="F99" s="43"/>
      <c r="G99" s="65"/>
      <c r="H99" s="39"/>
      <c r="I99" s="65"/>
      <c r="J99" s="43"/>
      <c r="K99" s="108"/>
      <c r="L99" s="101"/>
      <c r="M99" s="101"/>
      <c r="N99" s="106"/>
      <c r="O99" s="101"/>
      <c r="P99" s="101"/>
      <c r="Q99" s="57"/>
      <c r="R99" s="57"/>
    </row>
    <row r="100" spans="5:18" x14ac:dyDescent="0.2">
      <c r="E100" s="58"/>
      <c r="F100" s="43"/>
      <c r="G100" s="65"/>
      <c r="H100" s="39"/>
      <c r="I100" s="65"/>
      <c r="J100" s="43"/>
      <c r="K100" s="108"/>
      <c r="L100" s="101"/>
      <c r="M100" s="101"/>
      <c r="N100" s="106"/>
      <c r="O100" s="101"/>
      <c r="P100" s="101"/>
      <c r="Q100" s="57"/>
      <c r="R100" s="57"/>
    </row>
    <row r="101" spans="5:18" x14ac:dyDescent="0.2">
      <c r="E101" s="58"/>
      <c r="F101" s="43"/>
      <c r="G101" s="65"/>
      <c r="H101" s="39"/>
      <c r="I101" s="65"/>
      <c r="J101" s="43"/>
      <c r="K101" s="32"/>
      <c r="L101" s="101"/>
      <c r="M101" s="101"/>
      <c r="N101" s="106"/>
      <c r="O101" s="101"/>
      <c r="P101" s="101"/>
      <c r="Q101" s="57"/>
      <c r="R101" s="57"/>
    </row>
    <row r="102" spans="5:18" x14ac:dyDescent="0.2">
      <c r="E102" s="58"/>
      <c r="F102" s="43"/>
      <c r="G102" s="65"/>
      <c r="H102" s="39"/>
      <c r="I102" s="65"/>
      <c r="J102" s="43"/>
      <c r="K102" s="32"/>
      <c r="L102" s="101"/>
      <c r="M102" s="101"/>
      <c r="N102" s="106"/>
      <c r="O102" s="101"/>
      <c r="P102" s="101"/>
      <c r="Q102" s="57"/>
      <c r="R102" s="57"/>
    </row>
    <row r="103" spans="5:18" x14ac:dyDescent="0.2">
      <c r="E103" s="58"/>
      <c r="F103" s="43"/>
      <c r="G103" s="65"/>
      <c r="H103" s="39"/>
      <c r="I103" s="65"/>
      <c r="J103" s="43"/>
      <c r="K103" s="32"/>
      <c r="L103" s="103"/>
      <c r="M103" s="101"/>
      <c r="N103" s="106"/>
      <c r="O103" s="101"/>
      <c r="P103" s="101"/>
      <c r="Q103" s="57"/>
      <c r="R103" s="57"/>
    </row>
    <row r="104" spans="5:18" x14ac:dyDescent="0.2">
      <c r="E104" s="58"/>
      <c r="F104" s="43"/>
      <c r="G104" s="65"/>
      <c r="H104" s="39"/>
      <c r="I104" s="65"/>
      <c r="J104" s="43"/>
      <c r="K104" s="32"/>
      <c r="L104" s="101"/>
      <c r="M104" s="101"/>
      <c r="N104" s="106"/>
      <c r="O104" s="101"/>
      <c r="P104" s="101"/>
      <c r="Q104" s="57"/>
      <c r="R104" s="57"/>
    </row>
    <row r="105" spans="5:18" x14ac:dyDescent="0.2">
      <c r="E105" s="58"/>
      <c r="F105" s="43"/>
      <c r="G105" s="65"/>
      <c r="H105" s="39"/>
      <c r="I105" s="65"/>
      <c r="J105" s="43"/>
      <c r="K105" s="32"/>
      <c r="L105" s="101"/>
      <c r="M105" s="101"/>
      <c r="N105" s="106"/>
      <c r="O105" s="101"/>
      <c r="P105" s="101"/>
      <c r="Q105" s="57"/>
      <c r="R105" s="57"/>
    </row>
    <row r="106" spans="5:18" x14ac:dyDescent="0.2">
      <c r="E106" s="58"/>
      <c r="F106" s="43"/>
      <c r="G106" s="65"/>
      <c r="H106" s="39"/>
      <c r="I106" s="65"/>
      <c r="J106" s="43"/>
      <c r="K106" s="108"/>
      <c r="L106" s="101"/>
      <c r="M106" s="101"/>
      <c r="N106" s="106"/>
      <c r="O106" s="101"/>
      <c r="P106" s="101"/>
      <c r="Q106" s="57"/>
      <c r="R106" s="57"/>
    </row>
  </sheetData>
  <mergeCells count="5">
    <mergeCell ref="A2:K2"/>
    <mergeCell ref="A3:K3"/>
    <mergeCell ref="E4:G4"/>
    <mergeCell ref="A5:O5"/>
    <mergeCell ref="A86:O89"/>
  </mergeCells>
  <pageMargins left="1.3" right="1" top="0.5" bottom="0.5" header="0" footer="0.25"/>
  <pageSetup scale="55" orientation="landscape" r:id="rId1"/>
  <headerFooter>
    <oddFooter>&amp;RCase No. 2022-00268
Attachment for Response to PSC 1-16
Witness: Jennifer Stone 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R106"/>
  <sheetViews>
    <sheetView zoomScaleNormal="100" workbookViewId="0">
      <pane xSplit="1" ySplit="6" topLeftCell="B31" activePane="bottomRight" state="frozen"/>
      <selection activeCell="H8" sqref="H8:H73"/>
      <selection pane="topRight" activeCell="H8" sqref="H8:H73"/>
      <selection pane="bottomLeft" activeCell="H8" sqref="H8:H73"/>
      <selection pane="bottomRight" activeCell="H8" sqref="H8:H73"/>
    </sheetView>
  </sheetViews>
  <sheetFormatPr defaultColWidth="9.140625" defaultRowHeight="12" x14ac:dyDescent="0.2"/>
  <cols>
    <col min="1" max="1" width="22.28515625" style="40" customWidth="1"/>
    <col min="2" max="2" width="13.85546875" style="41" customWidth="1"/>
    <col min="3" max="3" width="18.140625" style="42" customWidth="1"/>
    <col min="4" max="4" width="3.42578125" style="41" customWidth="1"/>
    <col min="5" max="5" width="18.140625" style="3" customWidth="1"/>
    <col min="6" max="6" width="1.5703125" style="41" customWidth="1"/>
    <col min="7" max="7" width="18.140625" style="4" customWidth="1"/>
    <col min="8" max="8" width="3.28515625" style="5" customWidth="1"/>
    <col min="9" max="9" width="18.140625" style="4" customWidth="1"/>
    <col min="10" max="10" width="3" style="41" customWidth="1"/>
    <col min="11" max="11" width="12.5703125" style="6" customWidth="1"/>
    <col min="12" max="13" width="1.7109375" style="8" customWidth="1"/>
    <col min="14" max="14" width="1.7109375" style="7" customWidth="1"/>
    <col min="15" max="15" width="1.7109375" style="8" customWidth="1"/>
    <col min="16" max="16" width="17.140625" style="8" customWidth="1"/>
    <col min="17" max="17" width="15.85546875" style="45" bestFit="1" customWidth="1"/>
    <col min="18" max="16384" width="9.140625" style="45"/>
  </cols>
  <sheetData>
    <row r="1" spans="1:15" x14ac:dyDescent="0.2">
      <c r="A1" s="1" t="s">
        <v>0</v>
      </c>
      <c r="B1" s="2"/>
      <c r="C1" s="2"/>
      <c r="D1" s="2"/>
      <c r="F1" s="2"/>
      <c r="J1" s="2"/>
      <c r="L1" s="4"/>
      <c r="M1" s="4"/>
    </row>
    <row r="2" spans="1:15" x14ac:dyDescent="0.2">
      <c r="A2" s="161" t="s">
        <v>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4"/>
      <c r="M2" s="4"/>
    </row>
    <row r="3" spans="1:15" x14ac:dyDescent="0.2">
      <c r="A3" s="161" t="s">
        <v>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4"/>
      <c r="M3" s="4"/>
    </row>
    <row r="4" spans="1:15" x14ac:dyDescent="0.2">
      <c r="A4" s="1"/>
      <c r="B4" s="2"/>
      <c r="C4" s="9" t="s">
        <v>3</v>
      </c>
      <c r="D4" s="2"/>
      <c r="E4" s="162">
        <v>44592</v>
      </c>
      <c r="F4" s="163"/>
      <c r="G4" s="164"/>
      <c r="J4" s="2"/>
      <c r="L4" s="4"/>
      <c r="M4" s="4"/>
    </row>
    <row r="5" spans="1:15" x14ac:dyDescent="0.2">
      <c r="A5" s="165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5" x14ac:dyDescent="0.2">
      <c r="A6" s="1"/>
      <c r="B6" s="2"/>
      <c r="C6" s="10" t="s">
        <v>4</v>
      </c>
      <c r="D6" s="11"/>
      <c r="E6" s="12" t="s">
        <v>5</v>
      </c>
      <c r="F6" s="11"/>
      <c r="G6" s="13" t="s">
        <v>6</v>
      </c>
      <c r="I6" s="13" t="s">
        <v>7</v>
      </c>
      <c r="J6" s="11"/>
      <c r="K6" s="14" t="s">
        <v>8</v>
      </c>
      <c r="L6" s="4"/>
      <c r="M6" s="4"/>
    </row>
    <row r="7" spans="1:15" ht="6.75" customHeight="1" x14ac:dyDescent="0.2">
      <c r="A7" s="1"/>
      <c r="B7" s="2"/>
      <c r="C7" s="15"/>
      <c r="D7" s="2"/>
      <c r="F7" s="2"/>
      <c r="J7" s="2"/>
      <c r="L7" s="4"/>
      <c r="M7" s="4"/>
    </row>
    <row r="8" spans="1:15" x14ac:dyDescent="0.2">
      <c r="A8" s="16" t="s">
        <v>9</v>
      </c>
      <c r="B8" s="1"/>
      <c r="C8" s="17"/>
      <c r="D8" s="18"/>
      <c r="E8" s="19">
        <f>SUM(E9:E11)</f>
        <v>0</v>
      </c>
      <c r="F8" s="18"/>
      <c r="G8" s="20">
        <v>0</v>
      </c>
      <c r="I8" s="20">
        <v>-981219</v>
      </c>
      <c r="J8" s="2"/>
      <c r="K8" s="21">
        <f>IFERROR(E8/I8*1000,0)</f>
        <v>0</v>
      </c>
      <c r="L8" s="4"/>
      <c r="M8" s="4"/>
    </row>
    <row r="9" spans="1:15" x14ac:dyDescent="0.2">
      <c r="A9" s="22" t="s">
        <v>10</v>
      </c>
      <c r="B9" s="1"/>
      <c r="C9" s="23">
        <v>0</v>
      </c>
      <c r="D9" s="24"/>
      <c r="E9" s="25">
        <v>0</v>
      </c>
      <c r="F9" s="18"/>
      <c r="G9" s="26"/>
      <c r="J9" s="18"/>
      <c r="K9" s="27"/>
      <c r="L9" s="4"/>
      <c r="M9" s="4"/>
    </row>
    <row r="10" spans="1:15" x14ac:dyDescent="0.2">
      <c r="A10" s="22" t="s">
        <v>11</v>
      </c>
      <c r="B10" s="1"/>
      <c r="C10" s="23">
        <v>0</v>
      </c>
      <c r="D10" s="24"/>
      <c r="E10" s="25">
        <v>0</v>
      </c>
      <c r="F10" s="18"/>
      <c r="G10" s="26"/>
      <c r="I10" s="26"/>
      <c r="J10" s="18"/>
      <c r="K10" s="27"/>
      <c r="L10" s="4"/>
      <c r="M10" s="4"/>
    </row>
    <row r="11" spans="1:15" ht="6.75" customHeight="1" x14ac:dyDescent="0.2">
      <c r="A11" s="1"/>
      <c r="B11" s="2"/>
      <c r="C11" s="15"/>
      <c r="D11" s="2"/>
      <c r="F11" s="2"/>
      <c r="J11" s="2"/>
      <c r="L11" s="4"/>
      <c r="M11" s="4"/>
    </row>
    <row r="12" spans="1:15" x14ac:dyDescent="0.2">
      <c r="A12" s="16" t="s">
        <v>12</v>
      </c>
      <c r="B12" s="2"/>
      <c r="C12" s="15"/>
      <c r="D12" s="2"/>
      <c r="E12" s="19">
        <f>SUM(E13:E15)</f>
        <v>0</v>
      </c>
      <c r="F12" s="2"/>
      <c r="G12" s="20">
        <v>0</v>
      </c>
      <c r="I12" s="20">
        <v>-38786</v>
      </c>
      <c r="J12" s="2"/>
      <c r="K12" s="21">
        <f>IFERROR(E12/I12*1000,0)</f>
        <v>0</v>
      </c>
      <c r="L12" s="28"/>
      <c r="M12" s="4"/>
    </row>
    <row r="13" spans="1:15" x14ac:dyDescent="0.2">
      <c r="A13" s="22" t="s">
        <v>10</v>
      </c>
      <c r="B13" s="2"/>
      <c r="C13" s="23">
        <v>0</v>
      </c>
      <c r="D13" s="24"/>
      <c r="E13" s="25">
        <v>0</v>
      </c>
      <c r="F13" s="2"/>
      <c r="J13" s="2"/>
      <c r="L13" s="28"/>
      <c r="M13" s="4"/>
    </row>
    <row r="14" spans="1:15" x14ac:dyDescent="0.2">
      <c r="A14" s="22" t="s">
        <v>13</v>
      </c>
      <c r="B14" s="2"/>
      <c r="C14" s="23">
        <v>0</v>
      </c>
      <c r="D14" s="24"/>
      <c r="E14" s="25">
        <v>0</v>
      </c>
      <c r="F14" s="2"/>
      <c r="J14" s="2"/>
      <c r="L14" s="28"/>
      <c r="M14" s="4"/>
    </row>
    <row r="15" spans="1:15" x14ac:dyDescent="0.2">
      <c r="A15" s="22" t="s">
        <v>14</v>
      </c>
      <c r="B15" s="2"/>
      <c r="C15" s="23">
        <v>0</v>
      </c>
      <c r="D15" s="24"/>
      <c r="E15" s="25">
        <v>0</v>
      </c>
      <c r="F15" s="2"/>
      <c r="J15" s="2"/>
      <c r="L15" s="4"/>
      <c r="M15" s="4"/>
    </row>
    <row r="16" spans="1:15" ht="6.75" customHeight="1" x14ac:dyDescent="0.2">
      <c r="A16" s="1"/>
      <c r="B16" s="2"/>
      <c r="C16" s="15"/>
      <c r="D16" s="2"/>
      <c r="F16" s="2"/>
      <c r="J16" s="2"/>
      <c r="L16" s="4"/>
      <c r="M16" s="4"/>
    </row>
    <row r="17" spans="1:11" x14ac:dyDescent="0.2">
      <c r="A17" s="16" t="s">
        <v>15</v>
      </c>
      <c r="B17" s="2"/>
      <c r="C17" s="15"/>
      <c r="D17" s="2"/>
      <c r="E17" s="19">
        <f>SUM(E18:E20)</f>
        <v>0</v>
      </c>
      <c r="F17" s="2"/>
      <c r="G17" s="20">
        <v>0</v>
      </c>
      <c r="I17" s="20">
        <v>-38786</v>
      </c>
      <c r="J17" s="2"/>
      <c r="K17" s="21">
        <f>IFERROR(E17/I17*1000,0)</f>
        <v>0</v>
      </c>
    </row>
    <row r="18" spans="1:11" x14ac:dyDescent="0.2">
      <c r="A18" s="22" t="s">
        <v>10</v>
      </c>
      <c r="B18" s="2"/>
      <c r="C18" s="23">
        <v>0</v>
      </c>
      <c r="D18" s="24"/>
      <c r="E18" s="25">
        <v>0</v>
      </c>
      <c r="F18" s="2"/>
      <c r="J18" s="2"/>
    </row>
    <row r="19" spans="1:11" x14ac:dyDescent="0.2">
      <c r="A19" s="22" t="s">
        <v>13</v>
      </c>
      <c r="B19" s="2"/>
      <c r="C19" s="23">
        <v>0</v>
      </c>
      <c r="D19" s="24"/>
      <c r="E19" s="25">
        <v>0</v>
      </c>
      <c r="F19" s="2"/>
      <c r="J19" s="2"/>
    </row>
    <row r="20" spans="1:11" x14ac:dyDescent="0.2">
      <c r="A20" s="22" t="s">
        <v>14</v>
      </c>
      <c r="B20" s="2"/>
      <c r="C20" s="23">
        <v>0</v>
      </c>
      <c r="D20" s="24"/>
      <c r="E20" s="25">
        <v>0</v>
      </c>
      <c r="F20" s="2"/>
      <c r="J20" s="2"/>
    </row>
    <row r="21" spans="1:11" ht="6.75" customHeight="1" x14ac:dyDescent="0.2">
      <c r="A21" s="1"/>
      <c r="B21" s="2"/>
      <c r="C21" s="15"/>
      <c r="D21" s="2"/>
      <c r="F21" s="2"/>
      <c r="J21" s="2"/>
    </row>
    <row r="22" spans="1:11" x14ac:dyDescent="0.2">
      <c r="A22" s="16" t="s">
        <v>16</v>
      </c>
      <c r="B22" s="2"/>
      <c r="C22" s="15"/>
      <c r="D22" s="2"/>
      <c r="E22" s="19">
        <f>SUM(E23:E25)</f>
        <v>0</v>
      </c>
      <c r="F22" s="2"/>
      <c r="G22" s="20">
        <v>0</v>
      </c>
      <c r="I22" s="20">
        <v>-38787</v>
      </c>
      <c r="J22" s="2"/>
      <c r="K22" s="21">
        <f>IFERROR(E22/I22*1000,0)</f>
        <v>0</v>
      </c>
    </row>
    <row r="23" spans="1:11" x14ac:dyDescent="0.2">
      <c r="A23" s="22" t="s">
        <v>10</v>
      </c>
      <c r="B23" s="29"/>
      <c r="C23" s="23">
        <v>0</v>
      </c>
      <c r="D23" s="24"/>
      <c r="E23" s="25">
        <v>0</v>
      </c>
      <c r="F23" s="2"/>
      <c r="J23" s="2"/>
    </row>
    <row r="24" spans="1:11" x14ac:dyDescent="0.2">
      <c r="A24" s="22" t="s">
        <v>13</v>
      </c>
      <c r="B24" s="2"/>
      <c r="C24" s="23">
        <v>0</v>
      </c>
      <c r="D24" s="24"/>
      <c r="E24" s="25">
        <v>0</v>
      </c>
      <c r="F24" s="2"/>
      <c r="J24" s="2"/>
    </row>
    <row r="25" spans="1:11" x14ac:dyDescent="0.2">
      <c r="A25" s="22" t="s">
        <v>14</v>
      </c>
      <c r="B25" s="2"/>
      <c r="C25" s="23">
        <v>0</v>
      </c>
      <c r="D25" s="24"/>
      <c r="E25" s="25">
        <v>0</v>
      </c>
      <c r="F25" s="2"/>
      <c r="J25" s="2"/>
    </row>
    <row r="26" spans="1:11" ht="6.75" customHeight="1" x14ac:dyDescent="0.2">
      <c r="A26" s="1"/>
      <c r="B26" s="2"/>
      <c r="C26" s="15"/>
      <c r="D26" s="2"/>
      <c r="F26" s="2"/>
      <c r="J26" s="2"/>
    </row>
    <row r="27" spans="1:11" x14ac:dyDescent="0.2">
      <c r="A27" s="16" t="s">
        <v>17</v>
      </c>
      <c r="B27" s="1"/>
      <c r="C27" s="17"/>
      <c r="D27" s="18"/>
      <c r="E27" s="19">
        <f>SUM(E28:E30)</f>
        <v>0</v>
      </c>
      <c r="F27" s="18"/>
      <c r="G27" s="30">
        <f>SUM(G12:G25)</f>
        <v>0</v>
      </c>
      <c r="I27" s="30">
        <f>SUM(I12:I25)</f>
        <v>-116359</v>
      </c>
      <c r="J27" s="18"/>
      <c r="K27" s="21">
        <f>IFERROR(E27/I27*1000,0)</f>
        <v>0</v>
      </c>
    </row>
    <row r="28" spans="1:11" x14ac:dyDescent="0.2">
      <c r="A28" s="22" t="s">
        <v>10</v>
      </c>
      <c r="B28" s="1"/>
      <c r="C28" s="31">
        <f>C13+C18+C23</f>
        <v>0</v>
      </c>
      <c r="D28" s="32"/>
      <c r="E28" s="33">
        <f>E13+E18+E23</f>
        <v>0</v>
      </c>
      <c r="F28" s="18"/>
      <c r="G28" s="26"/>
      <c r="I28" s="26"/>
      <c r="J28" s="18"/>
      <c r="K28" s="27"/>
    </row>
    <row r="29" spans="1:11" x14ac:dyDescent="0.2">
      <c r="A29" s="22" t="s">
        <v>13</v>
      </c>
      <c r="B29" s="1"/>
      <c r="C29" s="31">
        <f>C14+C19+C24</f>
        <v>0</v>
      </c>
      <c r="D29" s="32"/>
      <c r="E29" s="33">
        <f>E14+E19+E24</f>
        <v>0</v>
      </c>
      <c r="F29" s="18"/>
      <c r="G29" s="26"/>
      <c r="I29" s="26"/>
      <c r="J29" s="18"/>
      <c r="K29" s="27"/>
    </row>
    <row r="30" spans="1:11" x14ac:dyDescent="0.2">
      <c r="A30" s="22" t="s">
        <v>14</v>
      </c>
      <c r="B30" s="1"/>
      <c r="C30" s="31">
        <f>C15+C20+C25</f>
        <v>0</v>
      </c>
      <c r="D30" s="32"/>
      <c r="E30" s="33">
        <f>E15+E20+E25</f>
        <v>0</v>
      </c>
      <c r="F30" s="18"/>
      <c r="G30" s="26"/>
      <c r="I30" s="26"/>
      <c r="J30" s="18"/>
      <c r="K30" s="27"/>
    </row>
    <row r="31" spans="1:11" ht="6.75" customHeight="1" x14ac:dyDescent="0.2">
      <c r="A31" s="1"/>
      <c r="B31" s="2"/>
      <c r="C31" s="15"/>
      <c r="D31" s="2"/>
      <c r="F31" s="2"/>
      <c r="J31" s="2"/>
    </row>
    <row r="32" spans="1:11" x14ac:dyDescent="0.2">
      <c r="A32" s="16" t="s">
        <v>18</v>
      </c>
      <c r="B32" s="1"/>
      <c r="C32" s="17"/>
      <c r="D32" s="18"/>
      <c r="E32" s="19">
        <f>E33+E34</f>
        <v>0</v>
      </c>
      <c r="F32" s="18"/>
      <c r="G32" s="20">
        <v>0</v>
      </c>
      <c r="I32" s="20">
        <v>-28633</v>
      </c>
      <c r="J32" s="2"/>
      <c r="K32" s="21">
        <f>IFERROR(E32/I32*1000,0)</f>
        <v>0</v>
      </c>
    </row>
    <row r="33" spans="1:14" x14ac:dyDescent="0.2">
      <c r="A33" s="22" t="s">
        <v>11</v>
      </c>
      <c r="B33" s="1"/>
      <c r="C33" s="23">
        <v>0</v>
      </c>
      <c r="D33" s="24"/>
      <c r="E33" s="25">
        <v>0</v>
      </c>
      <c r="F33" s="18"/>
      <c r="G33" s="26"/>
      <c r="I33" s="26"/>
      <c r="J33" s="18"/>
      <c r="K33" s="27"/>
    </row>
    <row r="34" spans="1:14" x14ac:dyDescent="0.2">
      <c r="A34" s="22" t="s">
        <v>19</v>
      </c>
      <c r="B34" s="1"/>
      <c r="C34" s="23">
        <v>0</v>
      </c>
      <c r="D34" s="24"/>
      <c r="E34" s="25">
        <v>0</v>
      </c>
      <c r="F34" s="18"/>
      <c r="G34" s="26"/>
      <c r="I34" s="26"/>
      <c r="J34" s="18"/>
      <c r="K34" s="27"/>
    </row>
    <row r="35" spans="1:14" ht="6.75" customHeight="1" x14ac:dyDescent="0.2">
      <c r="A35" s="1"/>
      <c r="B35" s="2"/>
      <c r="C35" s="15"/>
      <c r="D35" s="2"/>
      <c r="F35" s="2"/>
      <c r="J35" s="2"/>
    </row>
    <row r="36" spans="1:14" x14ac:dyDescent="0.2">
      <c r="A36" s="16" t="s">
        <v>20</v>
      </c>
      <c r="B36" s="1"/>
      <c r="C36" s="17"/>
      <c r="D36" s="18"/>
      <c r="E36" s="19">
        <f>SUM(E37:E39)</f>
        <v>6406394.3899999997</v>
      </c>
      <c r="F36" s="18"/>
      <c r="G36" s="20">
        <v>272808110</v>
      </c>
      <c r="I36" s="20">
        <v>252325880</v>
      </c>
      <c r="J36" s="2"/>
      <c r="K36" s="21">
        <f>IFERROR(E36/I36*1000,0)</f>
        <v>25.389367075624584</v>
      </c>
    </row>
    <row r="37" spans="1:14" x14ac:dyDescent="0.2">
      <c r="A37" s="22" t="s">
        <v>10</v>
      </c>
      <c r="B37" s="1"/>
      <c r="C37" s="23">
        <v>118173.38</v>
      </c>
      <c r="D37" s="24"/>
      <c r="E37" s="25">
        <v>6148232.3700000001</v>
      </c>
      <c r="F37" s="18"/>
      <c r="G37" s="26"/>
      <c r="I37" s="26"/>
      <c r="J37" s="18"/>
      <c r="K37" s="27"/>
    </row>
    <row r="38" spans="1:14" x14ac:dyDescent="0.2">
      <c r="A38" s="22" t="s">
        <v>21</v>
      </c>
      <c r="B38" s="1"/>
      <c r="C38" s="23">
        <v>0</v>
      </c>
      <c r="D38" s="24"/>
      <c r="E38" s="25">
        <v>0</v>
      </c>
      <c r="F38" s="18"/>
      <c r="G38" s="26"/>
      <c r="I38" s="26"/>
      <c r="J38" s="18"/>
      <c r="K38" s="27"/>
    </row>
    <row r="39" spans="1:14" x14ac:dyDescent="0.2">
      <c r="A39" s="22" t="s">
        <v>11</v>
      </c>
      <c r="B39" s="1"/>
      <c r="C39" s="23">
        <v>110874.67</v>
      </c>
      <c r="D39" s="24"/>
      <c r="E39" s="25">
        <v>258162.02</v>
      </c>
      <c r="F39" s="18"/>
      <c r="G39" s="26"/>
      <c r="I39" s="26"/>
      <c r="J39" s="18"/>
      <c r="K39" s="27"/>
      <c r="N39" s="8"/>
    </row>
    <row r="40" spans="1:14" ht="6.75" customHeight="1" x14ac:dyDescent="0.2">
      <c r="A40" s="1"/>
      <c r="B40" s="2"/>
      <c r="C40" s="15"/>
      <c r="D40" s="2"/>
      <c r="F40" s="2"/>
      <c r="J40" s="2"/>
      <c r="N40" s="8"/>
    </row>
    <row r="41" spans="1:14" x14ac:dyDescent="0.2">
      <c r="A41" s="16" t="s">
        <v>22</v>
      </c>
      <c r="B41" s="2"/>
      <c r="C41" s="15"/>
      <c r="D41" s="2"/>
      <c r="E41" s="19">
        <f>SUM(E42:E43)</f>
        <v>0</v>
      </c>
      <c r="F41" s="2"/>
      <c r="G41" s="20">
        <v>0</v>
      </c>
      <c r="H41" s="34"/>
      <c r="I41" s="20">
        <v>-217716</v>
      </c>
      <c r="J41" s="2"/>
      <c r="K41" s="21">
        <f>IFERROR(E41/I41*1000,0)</f>
        <v>0</v>
      </c>
      <c r="N41" s="8"/>
    </row>
    <row r="42" spans="1:14" x14ac:dyDescent="0.2">
      <c r="A42" s="22" t="s">
        <v>10</v>
      </c>
      <c r="B42" s="2"/>
      <c r="C42" s="23">
        <v>0</v>
      </c>
      <c r="D42" s="5"/>
      <c r="E42" s="25">
        <v>0</v>
      </c>
      <c r="F42" s="2"/>
      <c r="G42" s="35"/>
      <c r="J42" s="2"/>
      <c r="N42" s="8"/>
    </row>
    <row r="43" spans="1:14" x14ac:dyDescent="0.2">
      <c r="A43" s="22" t="s">
        <v>11</v>
      </c>
      <c r="B43" s="2"/>
      <c r="C43" s="23">
        <v>0</v>
      </c>
      <c r="D43" s="24"/>
      <c r="E43" s="25">
        <v>0</v>
      </c>
      <c r="F43" s="2"/>
      <c r="J43" s="2"/>
      <c r="N43" s="8"/>
    </row>
    <row r="44" spans="1:14" ht="6.75" customHeight="1" x14ac:dyDescent="0.2">
      <c r="A44" s="1"/>
      <c r="B44" s="2"/>
      <c r="C44" s="15"/>
      <c r="D44" s="2"/>
      <c r="F44" s="2"/>
      <c r="J44" s="2"/>
      <c r="N44" s="8"/>
    </row>
    <row r="45" spans="1:14" x14ac:dyDescent="0.2">
      <c r="A45" s="16" t="s">
        <v>23</v>
      </c>
      <c r="B45" s="2"/>
      <c r="C45" s="15"/>
      <c r="D45" s="2"/>
      <c r="E45" s="19">
        <f>SUM(E46:E47)</f>
        <v>0</v>
      </c>
      <c r="F45" s="2"/>
      <c r="G45" s="20">
        <v>0</v>
      </c>
      <c r="H45" s="34"/>
      <c r="I45" s="20">
        <v>-217715</v>
      </c>
      <c r="J45" s="2"/>
      <c r="K45" s="21">
        <f>IFERROR(E45/I45*1000,0)</f>
        <v>0</v>
      </c>
      <c r="N45" s="8"/>
    </row>
    <row r="46" spans="1:14" x14ac:dyDescent="0.2">
      <c r="A46" s="22" t="s">
        <v>10</v>
      </c>
      <c r="B46" s="2"/>
      <c r="C46" s="23">
        <v>0</v>
      </c>
      <c r="D46" s="5"/>
      <c r="E46" s="25">
        <v>0</v>
      </c>
      <c r="F46" s="2"/>
      <c r="J46" s="2"/>
      <c r="N46" s="8"/>
    </row>
    <row r="47" spans="1:14" x14ac:dyDescent="0.2">
      <c r="A47" s="22" t="s">
        <v>11</v>
      </c>
      <c r="B47" s="2"/>
      <c r="C47" s="23">
        <v>0</v>
      </c>
      <c r="D47" s="24"/>
      <c r="E47" s="25">
        <v>0</v>
      </c>
      <c r="F47" s="2"/>
      <c r="J47" s="2"/>
      <c r="N47" s="8"/>
    </row>
    <row r="48" spans="1:14" x14ac:dyDescent="0.2">
      <c r="A48" s="1"/>
      <c r="B48" s="2"/>
      <c r="C48" s="36"/>
      <c r="D48" s="37"/>
      <c r="F48" s="2"/>
      <c r="J48" s="2"/>
      <c r="N48" s="8"/>
    </row>
    <row r="49" spans="1:14" x14ac:dyDescent="0.2">
      <c r="A49" s="16" t="s">
        <v>24</v>
      </c>
      <c r="B49" s="2"/>
      <c r="C49" s="15"/>
      <c r="D49" s="37"/>
      <c r="E49" s="19">
        <f>SUM(E50:E51)</f>
        <v>0</v>
      </c>
      <c r="F49" s="2"/>
      <c r="G49" s="38">
        <f>SUM(G41:G46)</f>
        <v>0</v>
      </c>
      <c r="H49" s="34"/>
      <c r="I49" s="38">
        <f>SUM(I41:I45)</f>
        <v>-435431</v>
      </c>
      <c r="J49" s="2"/>
      <c r="K49" s="21">
        <f>IFERROR(E49/I49*1000,0)</f>
        <v>0</v>
      </c>
      <c r="L49" s="4"/>
      <c r="N49" s="8"/>
    </row>
    <row r="50" spans="1:14" x14ac:dyDescent="0.2">
      <c r="A50" s="22" t="s">
        <v>10</v>
      </c>
      <c r="B50" s="2"/>
      <c r="C50" s="31">
        <f>C42+C46</f>
        <v>0</v>
      </c>
      <c r="D50" s="39"/>
      <c r="E50" s="33">
        <f>E42+E46</f>
        <v>0</v>
      </c>
      <c r="F50" s="2"/>
      <c r="J50" s="2"/>
      <c r="L50" s="4"/>
      <c r="N50" s="8"/>
    </row>
    <row r="51" spans="1:14" x14ac:dyDescent="0.2">
      <c r="A51" s="22" t="s">
        <v>11</v>
      </c>
      <c r="B51" s="2"/>
      <c r="C51" s="31">
        <f>C43+C47</f>
        <v>0</v>
      </c>
      <c r="D51" s="24"/>
      <c r="E51" s="33">
        <f>E43+E47</f>
        <v>0</v>
      </c>
      <c r="F51" s="2"/>
      <c r="J51" s="2"/>
      <c r="L51" s="4"/>
      <c r="N51" s="8"/>
    </row>
    <row r="52" spans="1:14" x14ac:dyDescent="0.2">
      <c r="A52" s="1"/>
      <c r="B52" s="2"/>
      <c r="C52" s="15"/>
      <c r="D52" s="37"/>
      <c r="F52" s="2"/>
      <c r="J52" s="2"/>
      <c r="L52" s="4"/>
      <c r="N52" s="8"/>
    </row>
    <row r="53" spans="1:14" x14ac:dyDescent="0.2">
      <c r="A53" s="16" t="s">
        <v>25</v>
      </c>
      <c r="B53" s="2"/>
      <c r="C53" s="15"/>
      <c r="D53" s="37"/>
      <c r="E53" s="19">
        <f>SUM(E54:E56)</f>
        <v>5149197.79</v>
      </c>
      <c r="F53" s="2"/>
      <c r="G53" s="20">
        <v>118190911</v>
      </c>
      <c r="I53" s="20">
        <v>104812764</v>
      </c>
      <c r="J53" s="2"/>
      <c r="K53" s="21">
        <f>IFERROR(E53/I53*1000,0)</f>
        <v>49.127583258848134</v>
      </c>
      <c r="L53" s="4"/>
      <c r="N53" s="8"/>
    </row>
    <row r="54" spans="1:14" x14ac:dyDescent="0.2">
      <c r="A54" s="22" t="s">
        <v>10</v>
      </c>
      <c r="B54" s="2"/>
      <c r="C54" s="23">
        <v>54843.37</v>
      </c>
      <c r="D54" s="5"/>
      <c r="E54" s="25">
        <v>4968909.3</v>
      </c>
      <c r="F54" s="2"/>
      <c r="J54" s="2"/>
      <c r="L54" s="4"/>
      <c r="N54" s="8"/>
    </row>
    <row r="55" spans="1:14" x14ac:dyDescent="0.2">
      <c r="A55" s="22" t="s">
        <v>21</v>
      </c>
      <c r="B55" s="2"/>
      <c r="C55" s="23">
        <v>0</v>
      </c>
      <c r="D55" s="5"/>
      <c r="E55" s="25">
        <v>0</v>
      </c>
      <c r="F55" s="2"/>
      <c r="J55" s="2"/>
      <c r="L55" s="4"/>
      <c r="N55" s="8"/>
    </row>
    <row r="56" spans="1:14" x14ac:dyDescent="0.2">
      <c r="A56" s="22" t="s">
        <v>11</v>
      </c>
      <c r="B56" s="2"/>
      <c r="C56" s="23">
        <v>74490</v>
      </c>
      <c r="D56" s="5"/>
      <c r="E56" s="25">
        <v>180288.49</v>
      </c>
      <c r="F56" s="2"/>
      <c r="J56" s="2"/>
      <c r="L56" s="4"/>
    </row>
    <row r="57" spans="1:14" ht="6.75" customHeight="1" x14ac:dyDescent="0.2">
      <c r="A57" s="1"/>
      <c r="B57" s="2"/>
      <c r="C57" s="15"/>
      <c r="D57" s="37"/>
      <c r="F57" s="2"/>
      <c r="J57" s="2"/>
      <c r="L57" s="4"/>
    </row>
    <row r="58" spans="1:14" x14ac:dyDescent="0.2">
      <c r="A58" s="16" t="s">
        <v>26</v>
      </c>
      <c r="B58" s="2"/>
      <c r="C58" s="15"/>
      <c r="D58" s="37"/>
      <c r="E58" s="19">
        <f>SUM(E59:E61)</f>
        <v>4851111.6900000004</v>
      </c>
      <c r="F58" s="2"/>
      <c r="G58" s="20">
        <v>105878755</v>
      </c>
      <c r="I58" s="20">
        <v>94572710</v>
      </c>
      <c r="J58" s="2"/>
      <c r="K58" s="112">
        <f>IFERROR(E58/I58*1000,0)</f>
        <v>51.295047905468721</v>
      </c>
      <c r="L58" s="4"/>
    </row>
    <row r="59" spans="1:14" x14ac:dyDescent="0.2">
      <c r="A59" s="22" t="s">
        <v>10</v>
      </c>
      <c r="B59" s="2"/>
      <c r="C59" s="23">
        <v>50990.66</v>
      </c>
      <c r="D59" s="5"/>
      <c r="E59" s="25">
        <v>4619846.75</v>
      </c>
      <c r="F59" s="2"/>
      <c r="G59" s="3"/>
      <c r="J59" s="2"/>
      <c r="L59" s="4"/>
    </row>
    <row r="60" spans="1:14" x14ac:dyDescent="0.2">
      <c r="A60" s="22" t="s">
        <v>21</v>
      </c>
      <c r="B60" s="2"/>
      <c r="C60" s="23">
        <v>0</v>
      </c>
      <c r="D60" s="5"/>
      <c r="E60" s="25">
        <v>0</v>
      </c>
      <c r="F60" s="2"/>
      <c r="G60" s="3"/>
      <c r="J60" s="2"/>
      <c r="L60" s="4"/>
    </row>
    <row r="61" spans="1:14" x14ac:dyDescent="0.2">
      <c r="A61" s="22" t="s">
        <v>11</v>
      </c>
      <c r="B61" s="2"/>
      <c r="C61" s="23">
        <v>95552</v>
      </c>
      <c r="D61" s="5"/>
      <c r="E61" s="25">
        <v>231264.94</v>
      </c>
      <c r="F61" s="2"/>
      <c r="G61" s="3"/>
      <c r="J61" s="2"/>
      <c r="L61" s="4"/>
    </row>
    <row r="62" spans="1:14" x14ac:dyDescent="0.2">
      <c r="D62" s="43"/>
    </row>
    <row r="63" spans="1:14" x14ac:dyDescent="0.2">
      <c r="A63" s="16" t="s">
        <v>27</v>
      </c>
      <c r="B63" s="1"/>
      <c r="C63" s="17"/>
      <c r="D63" s="44"/>
      <c r="E63" s="19">
        <f>SUM(E64:E66)</f>
        <v>10000309.48</v>
      </c>
      <c r="F63" s="18"/>
      <c r="G63" s="30">
        <f>SUM(G53:G60)</f>
        <v>224069666</v>
      </c>
      <c r="I63" s="30">
        <f>SUM(I53:I60)</f>
        <v>199385474</v>
      </c>
      <c r="J63" s="18"/>
      <c r="K63" s="21">
        <f>IFERROR(E63/I63*1000,0)</f>
        <v>50.155657176911497</v>
      </c>
      <c r="L63" s="26"/>
    </row>
    <row r="64" spans="1:14" x14ac:dyDescent="0.2">
      <c r="A64" s="22" t="s">
        <v>10</v>
      </c>
      <c r="B64" s="1"/>
      <c r="C64" s="31">
        <f>C54+C59</f>
        <v>105834.03</v>
      </c>
      <c r="D64" s="32"/>
      <c r="E64" s="33">
        <f>E54+E59</f>
        <v>9588756.0500000007</v>
      </c>
      <c r="F64" s="18"/>
      <c r="G64" s="26"/>
      <c r="I64" s="26"/>
      <c r="J64" s="18"/>
      <c r="K64" s="27"/>
      <c r="L64" s="26"/>
    </row>
    <row r="65" spans="1:16" x14ac:dyDescent="0.2">
      <c r="A65" s="22" t="s">
        <v>21</v>
      </c>
      <c r="B65" s="1"/>
      <c r="C65" s="31">
        <f>C55+C60</f>
        <v>0</v>
      </c>
      <c r="D65" s="32"/>
      <c r="E65" s="33">
        <f>E55+E60</f>
        <v>0</v>
      </c>
      <c r="F65" s="18"/>
      <c r="G65" s="26"/>
      <c r="I65" s="26"/>
      <c r="J65" s="18"/>
      <c r="K65" s="27"/>
      <c r="L65" s="26"/>
    </row>
    <row r="66" spans="1:16" x14ac:dyDescent="0.2">
      <c r="A66" s="22" t="s">
        <v>11</v>
      </c>
      <c r="B66" s="1"/>
      <c r="C66" s="31">
        <f>C56+C61</f>
        <v>170042</v>
      </c>
      <c r="D66" s="32"/>
      <c r="E66" s="33">
        <f>E56+E61</f>
        <v>411553.43</v>
      </c>
      <c r="F66" s="18"/>
      <c r="G66" s="26"/>
      <c r="I66" s="26"/>
      <c r="J66" s="18"/>
      <c r="K66" s="27"/>
      <c r="L66" s="26"/>
    </row>
    <row r="67" spans="1:16" ht="6" customHeight="1" x14ac:dyDescent="0.2">
      <c r="D67" s="43"/>
    </row>
    <row r="68" spans="1:16" ht="15" customHeight="1" x14ac:dyDescent="0.2">
      <c r="A68" s="16" t="s">
        <v>28</v>
      </c>
      <c r="B68" s="1"/>
      <c r="C68" s="1"/>
      <c r="D68" s="46"/>
      <c r="E68" s="47">
        <f>SUM(E58,E53,E45,E41,E36,E32,E22,E17,E12,E8)</f>
        <v>16406703.870000001</v>
      </c>
      <c r="F68" s="48"/>
      <c r="G68" s="49">
        <f>SUM(G58,G53,G45,G41,G36,G32,G22,G17,G12,G8)</f>
        <v>496877776</v>
      </c>
      <c r="H68" s="50"/>
      <c r="I68" s="51">
        <f>SUM(I58,I53,I45,I41,I36,I32,I22,I17,I12,I8)</f>
        <v>450149712</v>
      </c>
      <c r="J68" s="48"/>
      <c r="K68" s="52">
        <f>IFERROR(E68/I68*1000,0)</f>
        <v>36.447216187489204</v>
      </c>
      <c r="L68" s="30"/>
    </row>
    <row r="69" spans="1:16" ht="9.75" customHeight="1" x14ac:dyDescent="0.2">
      <c r="E69" s="19"/>
      <c r="G69" s="30"/>
      <c r="I69" s="49"/>
      <c r="J69" s="53"/>
      <c r="K69" s="54"/>
    </row>
    <row r="70" spans="1:16" ht="15" customHeight="1" x14ac:dyDescent="0.2">
      <c r="A70" s="30" t="s">
        <v>29</v>
      </c>
      <c r="B70" s="2"/>
      <c r="C70" s="2"/>
      <c r="D70" s="2"/>
      <c r="F70" s="2"/>
      <c r="G70" s="30"/>
      <c r="I70" s="20">
        <v>23899457</v>
      </c>
      <c r="J70" s="55"/>
      <c r="K70" s="56"/>
      <c r="L70" s="4"/>
    </row>
    <row r="71" spans="1:16" ht="9.75" customHeight="1" x14ac:dyDescent="0.2">
      <c r="A71" s="57"/>
      <c r="B71" s="37"/>
      <c r="C71" s="37"/>
      <c r="D71" s="37"/>
      <c r="E71" s="58"/>
      <c r="F71" s="2"/>
      <c r="G71" s="30"/>
      <c r="I71" s="59"/>
      <c r="J71" s="55"/>
      <c r="K71" s="54"/>
      <c r="L71" s="4"/>
    </row>
    <row r="72" spans="1:16" ht="15" customHeight="1" x14ac:dyDescent="0.2">
      <c r="A72" s="60" t="s">
        <v>30</v>
      </c>
      <c r="B72" s="61"/>
      <c r="C72" s="62"/>
      <c r="D72" s="37"/>
      <c r="E72" s="63"/>
      <c r="F72" s="2"/>
      <c r="G72" s="30"/>
      <c r="I72" s="51">
        <f>I68-I70</f>
        <v>426250255</v>
      </c>
      <c r="J72" s="55"/>
      <c r="K72" s="52">
        <f>E68/I72*1000</f>
        <v>38.490777841294197</v>
      </c>
      <c r="L72" s="4"/>
    </row>
    <row r="73" spans="1:16" s="73" customFormat="1" ht="15" customHeight="1" x14ac:dyDescent="0.2">
      <c r="A73" s="64" t="s">
        <v>31</v>
      </c>
      <c r="B73" s="43"/>
      <c r="C73" s="37"/>
      <c r="D73" s="37"/>
      <c r="E73" s="58"/>
      <c r="F73" s="37"/>
      <c r="G73" s="65"/>
      <c r="H73" s="39"/>
      <c r="I73" s="66">
        <f>+I8+I27+I49</f>
        <v>-1533009</v>
      </c>
      <c r="J73" s="67"/>
      <c r="K73" s="68"/>
      <c r="L73" s="69"/>
      <c r="M73" s="70"/>
      <c r="N73" s="71"/>
      <c r="O73" s="72"/>
      <c r="P73" s="70"/>
    </row>
    <row r="74" spans="1:16" s="83" customFormat="1" ht="15" customHeight="1" x14ac:dyDescent="0.2">
      <c r="A74" s="74" t="s">
        <v>32</v>
      </c>
      <c r="B74" s="75"/>
      <c r="C74" s="76"/>
      <c r="D74" s="76"/>
      <c r="E74" s="77"/>
      <c r="F74" s="76"/>
      <c r="G74" s="74"/>
      <c r="H74" s="78"/>
      <c r="I74" s="51">
        <f>I72-I73</f>
        <v>427783264</v>
      </c>
      <c r="J74" s="48"/>
      <c r="K74" s="79">
        <f>E68/I74*1000</f>
        <v>38.35284184937165</v>
      </c>
      <c r="L74" s="80"/>
      <c r="M74" s="81"/>
      <c r="N74" s="82"/>
      <c r="O74" s="81"/>
      <c r="P74" s="81"/>
    </row>
    <row r="75" spans="1:16" ht="15" x14ac:dyDescent="0.35">
      <c r="A75" s="84"/>
      <c r="C75" s="2"/>
      <c r="D75" s="2"/>
      <c r="E75" s="19"/>
      <c r="F75" s="2"/>
      <c r="G75" s="30"/>
      <c r="I75" s="66"/>
      <c r="J75" s="2"/>
      <c r="K75" s="85"/>
      <c r="L75" s="4"/>
    </row>
    <row r="76" spans="1:16" ht="15" x14ac:dyDescent="0.35">
      <c r="A76" s="84"/>
      <c r="C76" s="2"/>
      <c r="D76" s="2"/>
      <c r="E76" s="19"/>
      <c r="F76" s="2"/>
      <c r="G76" s="30"/>
      <c r="I76" s="86"/>
      <c r="J76" s="2"/>
      <c r="K76" s="85"/>
      <c r="L76" s="4"/>
    </row>
    <row r="77" spans="1:16" x14ac:dyDescent="0.2">
      <c r="B77" s="87" t="s">
        <v>33</v>
      </c>
      <c r="D77" s="43"/>
      <c r="H77" s="88"/>
      <c r="I77" s="89"/>
    </row>
    <row r="78" spans="1:16" x14ac:dyDescent="0.2">
      <c r="A78" s="1"/>
      <c r="B78" s="2"/>
      <c r="C78" s="90" t="s">
        <v>10</v>
      </c>
      <c r="D78" s="91"/>
      <c r="E78" s="92">
        <f>SUM(E9,E13,E18,E23,E37,E42,E46,E54,E59)</f>
        <v>15736988.42</v>
      </c>
      <c r="F78" s="2"/>
      <c r="J78" s="2"/>
      <c r="L78" s="4"/>
    </row>
    <row r="79" spans="1:16" x14ac:dyDescent="0.2">
      <c r="A79" s="1"/>
      <c r="B79" s="2"/>
      <c r="C79" s="93" t="s">
        <v>34</v>
      </c>
      <c r="D79" s="94"/>
      <c r="E79" s="95">
        <f>SUM(E38,E55,E60)</f>
        <v>0</v>
      </c>
      <c r="F79" s="2"/>
      <c r="J79" s="2"/>
      <c r="L79" s="4"/>
    </row>
    <row r="80" spans="1:16" x14ac:dyDescent="0.2">
      <c r="A80" s="1"/>
      <c r="B80" s="2"/>
      <c r="C80" s="93" t="s">
        <v>11</v>
      </c>
      <c r="D80" s="94"/>
      <c r="E80" s="95">
        <f>SUM(E10,E33,E39,E43,E47,E56,E61)</f>
        <v>669715.44999999995</v>
      </c>
      <c r="F80" s="2"/>
      <c r="J80" s="2"/>
      <c r="L80" s="4"/>
    </row>
    <row r="81" spans="1:18" x14ac:dyDescent="0.2">
      <c r="A81" s="1"/>
      <c r="B81" s="2"/>
      <c r="C81" s="93" t="s">
        <v>19</v>
      </c>
      <c r="D81" s="94"/>
      <c r="E81" s="95">
        <f>SUM(E14,E19,E24,E34)</f>
        <v>0</v>
      </c>
      <c r="F81" s="2"/>
      <c r="J81" s="2"/>
      <c r="L81" s="4"/>
    </row>
    <row r="82" spans="1:18" x14ac:dyDescent="0.2">
      <c r="A82" s="1"/>
      <c r="B82" s="2"/>
      <c r="C82" s="93" t="s">
        <v>14</v>
      </c>
      <c r="D82" s="94"/>
      <c r="E82" s="95">
        <f>SUM(E15,E20,E25)</f>
        <v>0</v>
      </c>
      <c r="F82" s="2"/>
      <c r="J82" s="2"/>
      <c r="L82" s="4"/>
    </row>
    <row r="83" spans="1:18" ht="12.75" thickBot="1" x14ac:dyDescent="0.25">
      <c r="A83" s="1"/>
      <c r="B83" s="2"/>
      <c r="C83" s="96" t="s">
        <v>35</v>
      </c>
      <c r="D83" s="94"/>
      <c r="E83" s="97">
        <f>SUM(E78:E82)</f>
        <v>16406703.869999999</v>
      </c>
      <c r="F83" s="2"/>
      <c r="J83" s="2"/>
      <c r="L83" s="4"/>
    </row>
    <row r="84" spans="1:18" ht="4.5" customHeight="1" thickTop="1" x14ac:dyDescent="0.2">
      <c r="A84" s="1"/>
      <c r="B84" s="2"/>
      <c r="C84" s="98"/>
      <c r="D84" s="99"/>
      <c r="E84" s="100"/>
      <c r="F84" s="2"/>
      <c r="J84" s="2"/>
      <c r="L84" s="4"/>
    </row>
    <row r="86" spans="1:18" x14ac:dyDescent="0.2">
      <c r="A86" s="167"/>
      <c r="B86" s="168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</row>
    <row r="87" spans="1:18" x14ac:dyDescent="0.2">
      <c r="A87" s="168"/>
      <c r="B87" s="168"/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</row>
    <row r="88" spans="1:18" x14ac:dyDescent="0.2">
      <c r="A88" s="169"/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</row>
    <row r="89" spans="1:18" x14ac:dyDescent="0.2">
      <c r="A89" s="169"/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01"/>
      <c r="Q89" s="57"/>
      <c r="R89" s="57"/>
    </row>
    <row r="90" spans="1:18" x14ac:dyDescent="0.2">
      <c r="E90" s="58"/>
      <c r="F90" s="43"/>
      <c r="G90" s="65"/>
      <c r="H90" s="39"/>
      <c r="I90" s="65"/>
      <c r="J90" s="43"/>
      <c r="K90" s="32"/>
      <c r="L90" s="102"/>
      <c r="M90" s="101"/>
      <c r="N90" s="65"/>
      <c r="O90" s="101"/>
      <c r="P90" s="101"/>
      <c r="Q90" s="57"/>
      <c r="R90" s="57"/>
    </row>
    <row r="91" spans="1:18" x14ac:dyDescent="0.2">
      <c r="E91" s="58"/>
      <c r="F91" s="43"/>
      <c r="G91" s="65"/>
      <c r="H91" s="39"/>
      <c r="I91" s="65"/>
      <c r="J91" s="43"/>
      <c r="K91" s="32"/>
      <c r="L91" s="102"/>
      <c r="M91" s="103"/>
      <c r="N91" s="104"/>
      <c r="O91" s="101"/>
      <c r="P91" s="101"/>
      <c r="Q91" s="105"/>
      <c r="R91" s="57"/>
    </row>
    <row r="92" spans="1:18" x14ac:dyDescent="0.2">
      <c r="E92" s="58"/>
      <c r="F92" s="43"/>
      <c r="G92" s="65"/>
      <c r="H92" s="39"/>
      <c r="I92" s="65"/>
      <c r="J92" s="43"/>
      <c r="K92" s="32"/>
      <c r="L92" s="102"/>
      <c r="M92" s="101"/>
      <c r="N92" s="106"/>
      <c r="O92" s="101"/>
      <c r="P92" s="101"/>
      <c r="Q92" s="107"/>
      <c r="R92" s="57"/>
    </row>
    <row r="93" spans="1:18" x14ac:dyDescent="0.2">
      <c r="E93" s="58"/>
      <c r="F93" s="43"/>
      <c r="G93" s="65"/>
      <c r="H93" s="39"/>
      <c r="I93" s="65"/>
      <c r="J93" s="43"/>
      <c r="K93" s="32"/>
      <c r="L93" s="102"/>
      <c r="M93" s="101"/>
      <c r="N93" s="106"/>
      <c r="O93" s="101"/>
      <c r="P93" s="101"/>
      <c r="Q93" s="57"/>
      <c r="R93" s="57"/>
    </row>
    <row r="94" spans="1:18" x14ac:dyDescent="0.2">
      <c r="E94" s="58"/>
      <c r="F94" s="43"/>
      <c r="G94" s="65"/>
      <c r="H94" s="39"/>
      <c r="I94" s="65"/>
      <c r="J94" s="43"/>
      <c r="K94" s="108"/>
      <c r="L94" s="101"/>
      <c r="M94" s="101"/>
      <c r="N94" s="106"/>
      <c r="O94" s="101"/>
      <c r="P94" s="101"/>
      <c r="Q94" s="57"/>
      <c r="R94" s="57"/>
    </row>
    <row r="95" spans="1:18" x14ac:dyDescent="0.2">
      <c r="E95" s="58"/>
      <c r="F95" s="43"/>
      <c r="G95" s="65"/>
      <c r="H95" s="39"/>
      <c r="I95" s="65"/>
      <c r="J95" s="43"/>
      <c r="K95" s="108"/>
      <c r="L95" s="101"/>
      <c r="M95" s="101"/>
      <c r="N95" s="106"/>
      <c r="O95" s="101"/>
      <c r="P95" s="101"/>
      <c r="Q95" s="57"/>
      <c r="R95" s="57"/>
    </row>
    <row r="96" spans="1:18" x14ac:dyDescent="0.2">
      <c r="E96" s="58"/>
      <c r="F96" s="43"/>
      <c r="G96" s="65"/>
      <c r="H96" s="39"/>
      <c r="I96" s="65"/>
      <c r="J96" s="43"/>
      <c r="K96" s="108"/>
      <c r="L96" s="101"/>
      <c r="M96" s="101"/>
      <c r="N96" s="106"/>
      <c r="O96" s="101"/>
      <c r="P96" s="101"/>
      <c r="Q96" s="57"/>
      <c r="R96" s="57"/>
    </row>
    <row r="97" spans="5:18" x14ac:dyDescent="0.2">
      <c r="E97" s="58"/>
      <c r="F97" s="43"/>
      <c r="G97" s="65"/>
      <c r="H97" s="39"/>
      <c r="I97" s="65"/>
      <c r="J97" s="43"/>
      <c r="K97" s="108"/>
      <c r="L97" s="101"/>
      <c r="M97" s="101"/>
      <c r="N97" s="106"/>
      <c r="O97" s="101"/>
      <c r="P97" s="101"/>
      <c r="Q97" s="57"/>
      <c r="R97" s="57"/>
    </row>
    <row r="98" spans="5:18" x14ac:dyDescent="0.2">
      <c r="E98" s="58"/>
      <c r="F98" s="43"/>
      <c r="G98" s="65"/>
      <c r="H98" s="39"/>
      <c r="I98" s="65"/>
      <c r="J98" s="43"/>
      <c r="K98" s="108"/>
      <c r="L98" s="101"/>
      <c r="M98" s="101"/>
      <c r="N98" s="106"/>
      <c r="O98" s="101"/>
      <c r="P98" s="101"/>
      <c r="Q98" s="57"/>
      <c r="R98" s="57"/>
    </row>
    <row r="99" spans="5:18" x14ac:dyDescent="0.2">
      <c r="E99" s="58"/>
      <c r="F99" s="43"/>
      <c r="G99" s="65"/>
      <c r="H99" s="39"/>
      <c r="I99" s="65"/>
      <c r="J99" s="43"/>
      <c r="K99" s="108"/>
      <c r="L99" s="101"/>
      <c r="M99" s="101"/>
      <c r="N99" s="106"/>
      <c r="O99" s="101"/>
      <c r="P99" s="101"/>
      <c r="Q99" s="57"/>
      <c r="R99" s="57"/>
    </row>
    <row r="100" spans="5:18" x14ac:dyDescent="0.2">
      <c r="E100" s="58"/>
      <c r="F100" s="43"/>
      <c r="G100" s="65"/>
      <c r="H100" s="39"/>
      <c r="I100" s="65"/>
      <c r="J100" s="43"/>
      <c r="K100" s="108"/>
      <c r="L100" s="101"/>
      <c r="M100" s="101"/>
      <c r="N100" s="106"/>
      <c r="O100" s="101"/>
      <c r="P100" s="101"/>
      <c r="Q100" s="57"/>
      <c r="R100" s="57"/>
    </row>
    <row r="101" spans="5:18" x14ac:dyDescent="0.2">
      <c r="E101" s="58"/>
      <c r="F101" s="43"/>
      <c r="G101" s="65"/>
      <c r="H101" s="39"/>
      <c r="I101" s="65"/>
      <c r="J101" s="43"/>
      <c r="K101" s="32"/>
      <c r="L101" s="101"/>
      <c r="M101" s="101"/>
      <c r="N101" s="106"/>
      <c r="O101" s="101"/>
      <c r="P101" s="101"/>
      <c r="Q101" s="57"/>
      <c r="R101" s="57"/>
    </row>
    <row r="102" spans="5:18" x14ac:dyDescent="0.2">
      <c r="E102" s="58"/>
      <c r="F102" s="43"/>
      <c r="G102" s="65"/>
      <c r="H102" s="39"/>
      <c r="I102" s="65"/>
      <c r="J102" s="43"/>
      <c r="K102" s="32"/>
      <c r="L102" s="101"/>
      <c r="M102" s="101"/>
      <c r="N102" s="106"/>
      <c r="O102" s="101"/>
      <c r="P102" s="101"/>
      <c r="Q102" s="57"/>
      <c r="R102" s="57"/>
    </row>
    <row r="103" spans="5:18" x14ac:dyDescent="0.2">
      <c r="E103" s="58"/>
      <c r="F103" s="43"/>
      <c r="G103" s="65"/>
      <c r="H103" s="39"/>
      <c r="I103" s="65"/>
      <c r="J103" s="43"/>
      <c r="K103" s="32"/>
      <c r="L103" s="103"/>
      <c r="M103" s="101"/>
      <c r="N103" s="106"/>
      <c r="O103" s="101"/>
      <c r="P103" s="101"/>
      <c r="Q103" s="57"/>
      <c r="R103" s="57"/>
    </row>
    <row r="104" spans="5:18" x14ac:dyDescent="0.2">
      <c r="E104" s="58"/>
      <c r="F104" s="43"/>
      <c r="G104" s="65"/>
      <c r="H104" s="39"/>
      <c r="I104" s="65"/>
      <c r="J104" s="43"/>
      <c r="K104" s="32"/>
      <c r="L104" s="101"/>
      <c r="M104" s="101"/>
      <c r="N104" s="106"/>
      <c r="O104" s="101"/>
      <c r="P104" s="101"/>
      <c r="Q104" s="57"/>
      <c r="R104" s="57"/>
    </row>
    <row r="105" spans="5:18" x14ac:dyDescent="0.2">
      <c r="E105" s="58"/>
      <c r="F105" s="43"/>
      <c r="G105" s="65"/>
      <c r="H105" s="39"/>
      <c r="I105" s="65"/>
      <c r="J105" s="43"/>
      <c r="K105" s="32"/>
      <c r="L105" s="101"/>
      <c r="M105" s="101"/>
      <c r="N105" s="106"/>
      <c r="O105" s="101"/>
      <c r="P105" s="101"/>
      <c r="Q105" s="57"/>
      <c r="R105" s="57"/>
    </row>
    <row r="106" spans="5:18" x14ac:dyDescent="0.2">
      <c r="E106" s="58"/>
      <c r="F106" s="43"/>
      <c r="G106" s="65"/>
      <c r="H106" s="39"/>
      <c r="I106" s="65"/>
      <c r="J106" s="43"/>
      <c r="K106" s="108"/>
      <c r="L106" s="101"/>
      <c r="M106" s="101"/>
      <c r="N106" s="106"/>
      <c r="O106" s="101"/>
      <c r="P106" s="101"/>
      <c r="Q106" s="57"/>
      <c r="R106" s="57"/>
    </row>
  </sheetData>
  <mergeCells count="5">
    <mergeCell ref="A2:K2"/>
    <mergeCell ref="A3:K3"/>
    <mergeCell ref="E4:G4"/>
    <mergeCell ref="A5:O5"/>
    <mergeCell ref="A86:O89"/>
  </mergeCells>
  <pageMargins left="1.3" right="1" top="0.5" bottom="0.5" header="0" footer="0.25"/>
  <pageSetup scale="55" orientation="landscape" r:id="rId1"/>
  <headerFooter>
    <oddFooter>&amp;RCase No. 2022-00268
Attachment for Response to PSC 1-16
Witness: Jennifer Stone 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R106"/>
  <sheetViews>
    <sheetView zoomScaleNormal="100" workbookViewId="0">
      <pane xSplit="1" ySplit="6" topLeftCell="B31" activePane="bottomRight" state="frozen"/>
      <selection activeCell="H8" sqref="H8:H73"/>
      <selection pane="topRight" activeCell="H8" sqref="H8:H73"/>
      <selection pane="bottomLeft" activeCell="H8" sqref="H8:H73"/>
      <selection pane="bottomRight" activeCell="H8" sqref="H8:H73"/>
    </sheetView>
  </sheetViews>
  <sheetFormatPr defaultColWidth="9.140625" defaultRowHeight="12" x14ac:dyDescent="0.2"/>
  <cols>
    <col min="1" max="1" width="22.28515625" style="40" customWidth="1"/>
    <col min="2" max="2" width="13.85546875" style="41" customWidth="1"/>
    <col min="3" max="3" width="18.140625" style="42" customWidth="1"/>
    <col min="4" max="4" width="3.42578125" style="41" customWidth="1"/>
    <col min="5" max="5" width="18.140625" style="3" customWidth="1"/>
    <col min="6" max="6" width="1.5703125" style="41" customWidth="1"/>
    <col min="7" max="7" width="18.140625" style="4" customWidth="1"/>
    <col min="8" max="8" width="3.28515625" style="5" customWidth="1"/>
    <col min="9" max="9" width="18.140625" style="4" customWidth="1"/>
    <col min="10" max="10" width="3" style="41" customWidth="1"/>
    <col min="11" max="11" width="12.5703125" style="6" customWidth="1"/>
    <col min="12" max="13" width="1.7109375" style="8" customWidth="1"/>
    <col min="14" max="14" width="1.7109375" style="7" customWidth="1"/>
    <col min="15" max="15" width="1.7109375" style="8" customWidth="1"/>
    <col min="16" max="16" width="17.140625" style="8" customWidth="1"/>
    <col min="17" max="17" width="15.85546875" style="45" bestFit="1" customWidth="1"/>
    <col min="18" max="16384" width="9.140625" style="45"/>
  </cols>
  <sheetData>
    <row r="1" spans="1:15" x14ac:dyDescent="0.2">
      <c r="A1" s="1" t="s">
        <v>0</v>
      </c>
      <c r="B1" s="2"/>
      <c r="C1" s="2"/>
      <c r="D1" s="2"/>
      <c r="F1" s="2"/>
      <c r="J1" s="2"/>
      <c r="L1" s="4"/>
      <c r="M1" s="4"/>
    </row>
    <row r="2" spans="1:15" x14ac:dyDescent="0.2">
      <c r="A2" s="161" t="s">
        <v>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4"/>
      <c r="M2" s="4"/>
    </row>
    <row r="3" spans="1:15" x14ac:dyDescent="0.2">
      <c r="A3" s="161" t="s">
        <v>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4"/>
      <c r="M3" s="4"/>
    </row>
    <row r="4" spans="1:15" x14ac:dyDescent="0.2">
      <c r="A4" s="1"/>
      <c r="B4" s="2"/>
      <c r="C4" s="9" t="s">
        <v>3</v>
      </c>
      <c r="D4" s="2"/>
      <c r="E4" s="162">
        <v>44620</v>
      </c>
      <c r="F4" s="163"/>
      <c r="G4" s="164"/>
      <c r="J4" s="2"/>
      <c r="L4" s="4"/>
      <c r="M4" s="4"/>
    </row>
    <row r="5" spans="1:15" x14ac:dyDescent="0.2">
      <c r="A5" s="165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5" x14ac:dyDescent="0.2">
      <c r="A6" s="1"/>
      <c r="B6" s="2"/>
      <c r="C6" s="10" t="s">
        <v>4</v>
      </c>
      <c r="D6" s="11"/>
      <c r="E6" s="12" t="s">
        <v>5</v>
      </c>
      <c r="F6" s="11"/>
      <c r="G6" s="13" t="s">
        <v>6</v>
      </c>
      <c r="I6" s="13" t="s">
        <v>7</v>
      </c>
      <c r="J6" s="11"/>
      <c r="K6" s="14" t="s">
        <v>8</v>
      </c>
      <c r="L6" s="4"/>
      <c r="M6" s="4"/>
    </row>
    <row r="7" spans="1:15" ht="6.75" customHeight="1" x14ac:dyDescent="0.2">
      <c r="A7" s="1"/>
      <c r="B7" s="2"/>
      <c r="C7" s="15"/>
      <c r="D7" s="2"/>
      <c r="F7" s="2"/>
      <c r="J7" s="2"/>
      <c r="L7" s="4"/>
      <c r="M7" s="4"/>
    </row>
    <row r="8" spans="1:15" x14ac:dyDescent="0.2">
      <c r="A8" s="16" t="s">
        <v>9</v>
      </c>
      <c r="B8" s="1"/>
      <c r="C8" s="17"/>
      <c r="D8" s="18"/>
      <c r="E8" s="19">
        <f>SUM(E9:E11)</f>
        <v>0</v>
      </c>
      <c r="F8" s="18"/>
      <c r="G8" s="20">
        <v>0</v>
      </c>
      <c r="I8" s="20">
        <v>-885447</v>
      </c>
      <c r="J8" s="2"/>
      <c r="K8" s="21">
        <f>IFERROR(E8/I8*1000,0)</f>
        <v>0</v>
      </c>
      <c r="L8" s="4"/>
      <c r="M8" s="4"/>
    </row>
    <row r="9" spans="1:15" x14ac:dyDescent="0.2">
      <c r="A9" s="22" t="s">
        <v>10</v>
      </c>
      <c r="B9" s="1"/>
      <c r="C9" s="23">
        <v>0</v>
      </c>
      <c r="D9" s="24"/>
      <c r="E9" s="25">
        <v>0</v>
      </c>
      <c r="F9" s="18"/>
      <c r="G9" s="26"/>
      <c r="J9" s="18"/>
      <c r="K9" s="27"/>
      <c r="L9" s="4"/>
      <c r="M9" s="4"/>
    </row>
    <row r="10" spans="1:15" x14ac:dyDescent="0.2">
      <c r="A10" s="22" t="s">
        <v>11</v>
      </c>
      <c r="B10" s="1"/>
      <c r="C10" s="23">
        <v>0</v>
      </c>
      <c r="D10" s="24"/>
      <c r="E10" s="25">
        <v>0</v>
      </c>
      <c r="F10" s="18"/>
      <c r="G10" s="26"/>
      <c r="I10" s="26"/>
      <c r="J10" s="18"/>
      <c r="K10" s="27"/>
      <c r="L10" s="4"/>
      <c r="M10" s="4"/>
    </row>
    <row r="11" spans="1:15" ht="6.75" customHeight="1" x14ac:dyDescent="0.2">
      <c r="A11" s="1"/>
      <c r="B11" s="2"/>
      <c r="C11" s="15"/>
      <c r="D11" s="2"/>
      <c r="F11" s="2"/>
      <c r="J11" s="2"/>
      <c r="L11" s="4"/>
      <c r="M11" s="4"/>
    </row>
    <row r="12" spans="1:15" x14ac:dyDescent="0.2">
      <c r="A12" s="16" t="s">
        <v>12</v>
      </c>
      <c r="B12" s="2"/>
      <c r="C12" s="15"/>
      <c r="D12" s="2"/>
      <c r="E12" s="19">
        <f>SUM(E13:E15)</f>
        <v>0</v>
      </c>
      <c r="F12" s="2"/>
      <c r="G12" s="20">
        <v>0</v>
      </c>
      <c r="I12" s="20">
        <v>0</v>
      </c>
      <c r="J12" s="2"/>
      <c r="K12" s="21">
        <f>IFERROR(E12/I12*1000,0)</f>
        <v>0</v>
      </c>
      <c r="L12" s="28"/>
      <c r="M12" s="4"/>
    </row>
    <row r="13" spans="1:15" x14ac:dyDescent="0.2">
      <c r="A13" s="22" t="s">
        <v>10</v>
      </c>
      <c r="B13" s="2"/>
      <c r="C13" s="23">
        <v>0</v>
      </c>
      <c r="D13" s="24"/>
      <c r="E13" s="25">
        <v>0</v>
      </c>
      <c r="F13" s="2"/>
      <c r="J13" s="2"/>
      <c r="L13" s="28"/>
      <c r="M13" s="4"/>
    </row>
    <row r="14" spans="1:15" x14ac:dyDescent="0.2">
      <c r="A14" s="22" t="s">
        <v>13</v>
      </c>
      <c r="B14" s="2"/>
      <c r="C14" s="23">
        <v>0</v>
      </c>
      <c r="D14" s="24"/>
      <c r="E14" s="25">
        <v>0</v>
      </c>
      <c r="F14" s="2"/>
      <c r="J14" s="2"/>
      <c r="L14" s="28"/>
      <c r="M14" s="4"/>
    </row>
    <row r="15" spans="1:15" x14ac:dyDescent="0.2">
      <c r="A15" s="22" t="s">
        <v>14</v>
      </c>
      <c r="B15" s="2"/>
      <c r="C15" s="23">
        <v>0</v>
      </c>
      <c r="D15" s="24"/>
      <c r="E15" s="25">
        <v>0</v>
      </c>
      <c r="F15" s="2"/>
      <c r="J15" s="2"/>
      <c r="L15" s="4"/>
      <c r="M15" s="4"/>
    </row>
    <row r="16" spans="1:15" ht="6.75" customHeight="1" x14ac:dyDescent="0.2">
      <c r="A16" s="1"/>
      <c r="B16" s="2"/>
      <c r="C16" s="15"/>
      <c r="D16" s="2"/>
      <c r="F16" s="2"/>
      <c r="J16" s="2"/>
      <c r="L16" s="4"/>
      <c r="M16" s="4"/>
    </row>
    <row r="17" spans="1:11" x14ac:dyDescent="0.2">
      <c r="A17" s="16" t="s">
        <v>15</v>
      </c>
      <c r="B17" s="2"/>
      <c r="C17" s="15"/>
      <c r="D17" s="2"/>
      <c r="E17" s="19">
        <f>SUM(E18:E20)</f>
        <v>0</v>
      </c>
      <c r="F17" s="2"/>
      <c r="G17" s="20">
        <v>0</v>
      </c>
      <c r="I17" s="20">
        <v>0</v>
      </c>
      <c r="J17" s="2"/>
      <c r="K17" s="21">
        <f>IFERROR(E17/I17*1000,0)</f>
        <v>0</v>
      </c>
    </row>
    <row r="18" spans="1:11" x14ac:dyDescent="0.2">
      <c r="A18" s="22" t="s">
        <v>10</v>
      </c>
      <c r="B18" s="2"/>
      <c r="C18" s="23">
        <v>0</v>
      </c>
      <c r="D18" s="24"/>
      <c r="E18" s="25">
        <v>0</v>
      </c>
      <c r="F18" s="2"/>
      <c r="J18" s="2"/>
    </row>
    <row r="19" spans="1:11" x14ac:dyDescent="0.2">
      <c r="A19" s="22" t="s">
        <v>13</v>
      </c>
      <c r="B19" s="2"/>
      <c r="C19" s="23">
        <v>0</v>
      </c>
      <c r="D19" s="24"/>
      <c r="E19" s="25">
        <v>0</v>
      </c>
      <c r="F19" s="2"/>
      <c r="J19" s="2"/>
    </row>
    <row r="20" spans="1:11" x14ac:dyDescent="0.2">
      <c r="A20" s="22" t="s">
        <v>14</v>
      </c>
      <c r="B20" s="2"/>
      <c r="C20" s="23">
        <v>0</v>
      </c>
      <c r="D20" s="24"/>
      <c r="E20" s="25">
        <v>0</v>
      </c>
      <c r="F20" s="2"/>
      <c r="J20" s="2"/>
    </row>
    <row r="21" spans="1:11" ht="6.75" customHeight="1" x14ac:dyDescent="0.2">
      <c r="A21" s="1"/>
      <c r="B21" s="2"/>
      <c r="C21" s="15"/>
      <c r="D21" s="2"/>
      <c r="F21" s="2"/>
      <c r="J21" s="2"/>
    </row>
    <row r="22" spans="1:11" x14ac:dyDescent="0.2">
      <c r="A22" s="16" t="s">
        <v>16</v>
      </c>
      <c r="B22" s="2"/>
      <c r="C22" s="15"/>
      <c r="D22" s="2"/>
      <c r="E22" s="19">
        <f>SUM(E23:E25)</f>
        <v>0</v>
      </c>
      <c r="F22" s="2"/>
      <c r="G22" s="20">
        <v>0</v>
      </c>
      <c r="I22" s="20">
        <v>0</v>
      </c>
      <c r="J22" s="2"/>
      <c r="K22" s="21">
        <f>IFERROR(E22/I22*1000,0)</f>
        <v>0</v>
      </c>
    </row>
    <row r="23" spans="1:11" x14ac:dyDescent="0.2">
      <c r="A23" s="22" t="s">
        <v>10</v>
      </c>
      <c r="B23" s="29"/>
      <c r="C23" s="23">
        <v>0</v>
      </c>
      <c r="D23" s="24"/>
      <c r="E23" s="25">
        <v>0</v>
      </c>
      <c r="F23" s="2"/>
      <c r="J23" s="2"/>
    </row>
    <row r="24" spans="1:11" x14ac:dyDescent="0.2">
      <c r="A24" s="22" t="s">
        <v>13</v>
      </c>
      <c r="B24" s="2"/>
      <c r="C24" s="23">
        <v>0</v>
      </c>
      <c r="D24" s="24"/>
      <c r="E24" s="25">
        <v>0</v>
      </c>
      <c r="F24" s="2"/>
      <c r="J24" s="2"/>
    </row>
    <row r="25" spans="1:11" x14ac:dyDescent="0.2">
      <c r="A25" s="22" t="s">
        <v>14</v>
      </c>
      <c r="B25" s="2"/>
      <c r="C25" s="23">
        <v>0</v>
      </c>
      <c r="D25" s="24"/>
      <c r="E25" s="25">
        <v>0</v>
      </c>
      <c r="F25" s="2"/>
      <c r="J25" s="2"/>
    </row>
    <row r="26" spans="1:11" ht="6.75" customHeight="1" x14ac:dyDescent="0.2">
      <c r="A26" s="1"/>
      <c r="B26" s="2"/>
      <c r="C26" s="15"/>
      <c r="D26" s="2"/>
      <c r="F26" s="2"/>
      <c r="J26" s="2"/>
    </row>
    <row r="27" spans="1:11" x14ac:dyDescent="0.2">
      <c r="A27" s="16" t="s">
        <v>17</v>
      </c>
      <c r="B27" s="1"/>
      <c r="C27" s="17"/>
      <c r="D27" s="18"/>
      <c r="E27" s="19">
        <f>SUM(E28:E30)</f>
        <v>0</v>
      </c>
      <c r="F27" s="18"/>
      <c r="G27" s="30">
        <f>SUM(G12:G25)</f>
        <v>0</v>
      </c>
      <c r="I27" s="30">
        <f>SUM(I12:I25)</f>
        <v>0</v>
      </c>
      <c r="J27" s="18"/>
      <c r="K27" s="21">
        <f>IFERROR(E27/I27*1000,0)</f>
        <v>0</v>
      </c>
    </row>
    <row r="28" spans="1:11" x14ac:dyDescent="0.2">
      <c r="A28" s="22" t="s">
        <v>10</v>
      </c>
      <c r="B28" s="1"/>
      <c r="C28" s="31">
        <f>C13+C18+C23</f>
        <v>0</v>
      </c>
      <c r="D28" s="32"/>
      <c r="E28" s="33">
        <f>E13+E18+E23</f>
        <v>0</v>
      </c>
      <c r="F28" s="18"/>
      <c r="G28" s="26"/>
      <c r="I28" s="26"/>
      <c r="J28" s="18"/>
      <c r="K28" s="27"/>
    </row>
    <row r="29" spans="1:11" x14ac:dyDescent="0.2">
      <c r="A29" s="22" t="s">
        <v>13</v>
      </c>
      <c r="B29" s="1"/>
      <c r="C29" s="31">
        <f>C14+C19+C24</f>
        <v>0</v>
      </c>
      <c r="D29" s="32"/>
      <c r="E29" s="33">
        <f>E14+E19+E24</f>
        <v>0</v>
      </c>
      <c r="F29" s="18"/>
      <c r="G29" s="26"/>
      <c r="I29" s="26"/>
      <c r="J29" s="18"/>
      <c r="K29" s="27"/>
    </row>
    <row r="30" spans="1:11" x14ac:dyDescent="0.2">
      <c r="A30" s="22" t="s">
        <v>14</v>
      </c>
      <c r="B30" s="1"/>
      <c r="C30" s="31">
        <f>C15+C20+C25</f>
        <v>0</v>
      </c>
      <c r="D30" s="32"/>
      <c r="E30" s="33">
        <f>E15+E20+E25</f>
        <v>0</v>
      </c>
      <c r="F30" s="18"/>
      <c r="G30" s="26"/>
      <c r="I30" s="26"/>
      <c r="J30" s="18"/>
      <c r="K30" s="27"/>
    </row>
    <row r="31" spans="1:11" ht="6.75" customHeight="1" x14ac:dyDescent="0.2">
      <c r="A31" s="1"/>
      <c r="B31" s="2"/>
      <c r="C31" s="15"/>
      <c r="D31" s="2"/>
      <c r="F31" s="2"/>
      <c r="J31" s="2"/>
    </row>
    <row r="32" spans="1:11" x14ac:dyDescent="0.2">
      <c r="A32" s="16" t="s">
        <v>18</v>
      </c>
      <c r="B32" s="1"/>
      <c r="C32" s="17"/>
      <c r="D32" s="18"/>
      <c r="E32" s="19">
        <f>E33+E34</f>
        <v>0</v>
      </c>
      <c r="F32" s="18"/>
      <c r="G32" s="20">
        <v>0</v>
      </c>
      <c r="I32" s="20">
        <v>0</v>
      </c>
      <c r="J32" s="2"/>
      <c r="K32" s="21">
        <f>IFERROR(E32/I32*1000,0)</f>
        <v>0</v>
      </c>
    </row>
    <row r="33" spans="1:14" x14ac:dyDescent="0.2">
      <c r="A33" s="22" t="s">
        <v>11</v>
      </c>
      <c r="B33" s="1"/>
      <c r="C33" s="23">
        <v>0</v>
      </c>
      <c r="D33" s="24"/>
      <c r="E33" s="25">
        <v>0</v>
      </c>
      <c r="F33" s="18"/>
      <c r="G33" s="26"/>
      <c r="I33" s="26"/>
      <c r="J33" s="18"/>
      <c r="K33" s="27"/>
    </row>
    <row r="34" spans="1:14" x14ac:dyDescent="0.2">
      <c r="A34" s="22" t="s">
        <v>19</v>
      </c>
      <c r="B34" s="1"/>
      <c r="C34" s="23">
        <v>0</v>
      </c>
      <c r="D34" s="24"/>
      <c r="E34" s="25">
        <v>0</v>
      </c>
      <c r="F34" s="18"/>
      <c r="G34" s="26"/>
      <c r="I34" s="26"/>
      <c r="J34" s="18"/>
      <c r="K34" s="27"/>
    </row>
    <row r="35" spans="1:14" ht="6.75" customHeight="1" x14ac:dyDescent="0.2">
      <c r="A35" s="1"/>
      <c r="B35" s="2"/>
      <c r="C35" s="15"/>
      <c r="D35" s="2"/>
      <c r="F35" s="2"/>
      <c r="J35" s="2"/>
    </row>
    <row r="36" spans="1:14" x14ac:dyDescent="0.2">
      <c r="A36" s="16" t="s">
        <v>20</v>
      </c>
      <c r="B36" s="1"/>
      <c r="C36" s="17"/>
      <c r="D36" s="18"/>
      <c r="E36" s="19">
        <f>SUM(E37:E39)</f>
        <v>6117299.6399999997</v>
      </c>
      <c r="F36" s="18"/>
      <c r="G36" s="20">
        <v>226980880</v>
      </c>
      <c r="I36" s="20">
        <v>209380950</v>
      </c>
      <c r="J36" s="2"/>
      <c r="K36" s="21">
        <f>IFERROR(E36/I36*1000,0)</f>
        <v>29.216123243303652</v>
      </c>
    </row>
    <row r="37" spans="1:14" x14ac:dyDescent="0.2">
      <c r="A37" s="22" t="s">
        <v>10</v>
      </c>
      <c r="B37" s="1"/>
      <c r="C37" s="23">
        <v>96259.88</v>
      </c>
      <c r="D37" s="24"/>
      <c r="E37" s="25">
        <v>5892108.9699999997</v>
      </c>
      <c r="F37" s="18"/>
      <c r="G37" s="26"/>
      <c r="I37" s="26"/>
      <c r="J37" s="18"/>
      <c r="K37" s="27"/>
    </row>
    <row r="38" spans="1:14" x14ac:dyDescent="0.2">
      <c r="A38" s="22" t="s">
        <v>21</v>
      </c>
      <c r="B38" s="1"/>
      <c r="C38" s="23">
        <v>0</v>
      </c>
      <c r="D38" s="24"/>
      <c r="E38" s="25">
        <v>0</v>
      </c>
      <c r="F38" s="18"/>
      <c r="G38" s="26"/>
      <c r="I38" s="26"/>
      <c r="J38" s="18"/>
      <c r="K38" s="27"/>
    </row>
    <row r="39" spans="1:14" x14ac:dyDescent="0.2">
      <c r="A39" s="22" t="s">
        <v>11</v>
      </c>
      <c r="B39" s="1"/>
      <c r="C39" s="23">
        <v>96714.23</v>
      </c>
      <c r="D39" s="24"/>
      <c r="E39" s="25">
        <v>225190.67</v>
      </c>
      <c r="F39" s="18"/>
      <c r="G39" s="26"/>
      <c r="I39" s="26"/>
      <c r="J39" s="18"/>
      <c r="K39" s="27"/>
      <c r="N39" s="8"/>
    </row>
    <row r="40" spans="1:14" ht="6.75" customHeight="1" x14ac:dyDescent="0.2">
      <c r="A40" s="1"/>
      <c r="B40" s="2"/>
      <c r="C40" s="15"/>
      <c r="D40" s="2"/>
      <c r="F40" s="2"/>
      <c r="J40" s="2"/>
      <c r="N40" s="8"/>
    </row>
    <row r="41" spans="1:14" x14ac:dyDescent="0.2">
      <c r="A41" s="16" t="s">
        <v>22</v>
      </c>
      <c r="B41" s="2"/>
      <c r="C41" s="15"/>
      <c r="D41" s="2"/>
      <c r="E41" s="19">
        <f>SUM(E42:E43)</f>
        <v>0</v>
      </c>
      <c r="F41" s="2"/>
      <c r="G41" s="20">
        <v>0</v>
      </c>
      <c r="H41" s="34"/>
      <c r="I41" s="20">
        <v>-193455</v>
      </c>
      <c r="J41" s="2"/>
      <c r="K41" s="21">
        <f>IFERROR(E41/I41*1000,0)</f>
        <v>0</v>
      </c>
      <c r="N41" s="8"/>
    </row>
    <row r="42" spans="1:14" x14ac:dyDescent="0.2">
      <c r="A42" s="22" t="s">
        <v>10</v>
      </c>
      <c r="B42" s="2"/>
      <c r="C42" s="23">
        <v>0</v>
      </c>
      <c r="D42" s="5"/>
      <c r="E42" s="25">
        <v>0</v>
      </c>
      <c r="F42" s="2"/>
      <c r="G42" s="35"/>
      <c r="J42" s="2"/>
      <c r="N42" s="8"/>
    </row>
    <row r="43" spans="1:14" x14ac:dyDescent="0.2">
      <c r="A43" s="22" t="s">
        <v>11</v>
      </c>
      <c r="B43" s="2"/>
      <c r="C43" s="23">
        <v>0</v>
      </c>
      <c r="D43" s="24"/>
      <c r="E43" s="25">
        <v>0</v>
      </c>
      <c r="F43" s="2"/>
      <c r="J43" s="2"/>
      <c r="N43" s="8"/>
    </row>
    <row r="44" spans="1:14" ht="6.75" customHeight="1" x14ac:dyDescent="0.2">
      <c r="A44" s="1"/>
      <c r="B44" s="2"/>
      <c r="C44" s="15"/>
      <c r="D44" s="2"/>
      <c r="F44" s="2"/>
      <c r="J44" s="2"/>
      <c r="N44" s="8"/>
    </row>
    <row r="45" spans="1:14" x14ac:dyDescent="0.2">
      <c r="A45" s="16" t="s">
        <v>23</v>
      </c>
      <c r="B45" s="2"/>
      <c r="C45" s="15"/>
      <c r="D45" s="2"/>
      <c r="E45" s="19">
        <f>SUM(E46:E47)</f>
        <v>0</v>
      </c>
      <c r="F45" s="2"/>
      <c r="G45" s="20">
        <v>0</v>
      </c>
      <c r="H45" s="34"/>
      <c r="I45" s="20">
        <v>-193455</v>
      </c>
      <c r="J45" s="2"/>
      <c r="K45" s="21">
        <f>IFERROR(E45/I45*1000,0)</f>
        <v>0</v>
      </c>
      <c r="N45" s="8"/>
    </row>
    <row r="46" spans="1:14" x14ac:dyDescent="0.2">
      <c r="A46" s="22" t="s">
        <v>10</v>
      </c>
      <c r="B46" s="2"/>
      <c r="C46" s="23">
        <v>0</v>
      </c>
      <c r="D46" s="5"/>
      <c r="E46" s="25">
        <v>0</v>
      </c>
      <c r="F46" s="2"/>
      <c r="J46" s="2"/>
      <c r="N46" s="8"/>
    </row>
    <row r="47" spans="1:14" x14ac:dyDescent="0.2">
      <c r="A47" s="22" t="s">
        <v>11</v>
      </c>
      <c r="B47" s="2"/>
      <c r="C47" s="23">
        <v>0</v>
      </c>
      <c r="D47" s="24"/>
      <c r="E47" s="25">
        <v>0</v>
      </c>
      <c r="F47" s="2"/>
      <c r="J47" s="2"/>
      <c r="N47" s="8"/>
    </row>
    <row r="48" spans="1:14" x14ac:dyDescent="0.2">
      <c r="A48" s="1"/>
      <c r="B48" s="2"/>
      <c r="C48" s="36"/>
      <c r="D48" s="37"/>
      <c r="F48" s="2"/>
      <c r="J48" s="2"/>
      <c r="N48" s="8"/>
    </row>
    <row r="49" spans="1:14" x14ac:dyDescent="0.2">
      <c r="A49" s="16" t="s">
        <v>24</v>
      </c>
      <c r="B49" s="2"/>
      <c r="C49" s="15"/>
      <c r="D49" s="37"/>
      <c r="E49" s="19">
        <f>SUM(E50:E51)</f>
        <v>0</v>
      </c>
      <c r="F49" s="2"/>
      <c r="G49" s="38">
        <f>SUM(G41:G46)</f>
        <v>0</v>
      </c>
      <c r="H49" s="34"/>
      <c r="I49" s="38">
        <f>SUM(I41:I45)</f>
        <v>-386910</v>
      </c>
      <c r="J49" s="2"/>
      <c r="K49" s="21">
        <f>IFERROR(E49/I49*1000,0)</f>
        <v>0</v>
      </c>
      <c r="L49" s="4"/>
      <c r="N49" s="8"/>
    </row>
    <row r="50" spans="1:14" x14ac:dyDescent="0.2">
      <c r="A50" s="22" t="s">
        <v>10</v>
      </c>
      <c r="B50" s="2"/>
      <c r="C50" s="31">
        <f>C42+C46</f>
        <v>0</v>
      </c>
      <c r="D50" s="39"/>
      <c r="E50" s="33">
        <f>E42+E46</f>
        <v>0</v>
      </c>
      <c r="F50" s="2"/>
      <c r="J50" s="2"/>
      <c r="L50" s="4"/>
      <c r="N50" s="8"/>
    </row>
    <row r="51" spans="1:14" x14ac:dyDescent="0.2">
      <c r="A51" s="22" t="s">
        <v>11</v>
      </c>
      <c r="B51" s="2"/>
      <c r="C51" s="31">
        <f>C43+C47</f>
        <v>0</v>
      </c>
      <c r="D51" s="24"/>
      <c r="E51" s="33">
        <f>E43+E47</f>
        <v>0</v>
      </c>
      <c r="F51" s="2"/>
      <c r="J51" s="2"/>
      <c r="L51" s="4"/>
      <c r="N51" s="8"/>
    </row>
    <row r="52" spans="1:14" x14ac:dyDescent="0.2">
      <c r="A52" s="1"/>
      <c r="B52" s="2"/>
      <c r="C52" s="15"/>
      <c r="D52" s="37"/>
      <c r="F52" s="2"/>
      <c r="J52" s="2"/>
      <c r="L52" s="4"/>
      <c r="N52" s="8"/>
    </row>
    <row r="53" spans="1:14" x14ac:dyDescent="0.2">
      <c r="A53" s="16" t="s">
        <v>25</v>
      </c>
      <c r="B53" s="2"/>
      <c r="C53" s="15"/>
      <c r="D53" s="37"/>
      <c r="E53" s="19">
        <f>SUM(E54:E56)</f>
        <v>2458181.33</v>
      </c>
      <c r="F53" s="2"/>
      <c r="G53" s="20">
        <v>46997178</v>
      </c>
      <c r="I53" s="20">
        <v>38892950</v>
      </c>
      <c r="J53" s="2"/>
      <c r="K53" s="21">
        <f>IFERROR(E53/I53*1000,0)</f>
        <v>63.203776777025141</v>
      </c>
      <c r="L53" s="4"/>
      <c r="N53" s="8"/>
    </row>
    <row r="54" spans="1:14" x14ac:dyDescent="0.2">
      <c r="A54" s="22" t="s">
        <v>10</v>
      </c>
      <c r="B54" s="2"/>
      <c r="C54" s="23">
        <v>22852.57</v>
      </c>
      <c r="D54" s="5"/>
      <c r="E54" s="25">
        <v>2205636.04</v>
      </c>
      <c r="F54" s="2"/>
      <c r="J54" s="2"/>
      <c r="L54" s="4"/>
      <c r="N54" s="8"/>
    </row>
    <row r="55" spans="1:14" x14ac:dyDescent="0.2">
      <c r="A55" s="22" t="s">
        <v>21</v>
      </c>
      <c r="B55" s="2"/>
      <c r="C55" s="23">
        <v>0</v>
      </c>
      <c r="D55" s="5"/>
      <c r="E55" s="25">
        <v>0</v>
      </c>
      <c r="F55" s="2"/>
      <c r="J55" s="2"/>
      <c r="L55" s="4"/>
      <c r="N55" s="8"/>
    </row>
    <row r="56" spans="1:14" x14ac:dyDescent="0.2">
      <c r="A56" s="22" t="s">
        <v>11</v>
      </c>
      <c r="B56" s="2"/>
      <c r="C56" s="23">
        <v>94198</v>
      </c>
      <c r="D56" s="5"/>
      <c r="E56" s="25">
        <v>252545.29</v>
      </c>
      <c r="F56" s="2"/>
      <c r="J56" s="2"/>
      <c r="L56" s="4"/>
    </row>
    <row r="57" spans="1:14" ht="6.75" customHeight="1" x14ac:dyDescent="0.2">
      <c r="A57" s="1"/>
      <c r="B57" s="2"/>
      <c r="C57" s="15"/>
      <c r="D57" s="37"/>
      <c r="F57" s="2"/>
      <c r="J57" s="2"/>
      <c r="L57" s="4"/>
    </row>
    <row r="58" spans="1:14" x14ac:dyDescent="0.2">
      <c r="A58" s="16" t="s">
        <v>26</v>
      </c>
      <c r="B58" s="2"/>
      <c r="C58" s="15"/>
      <c r="D58" s="37"/>
      <c r="E58" s="19">
        <f>SUM(E59:E61)</f>
        <v>2005301.93</v>
      </c>
      <c r="F58" s="2"/>
      <c r="G58" s="20">
        <v>29977207</v>
      </c>
      <c r="I58" s="20">
        <v>23054823</v>
      </c>
      <c r="J58" s="2"/>
      <c r="K58" s="112">
        <f>IFERROR(E58/I58*1000,0)</f>
        <v>86.979714830168078</v>
      </c>
      <c r="L58" s="4"/>
    </row>
    <row r="59" spans="1:14" x14ac:dyDescent="0.2">
      <c r="A59" s="22" t="s">
        <v>10</v>
      </c>
      <c r="B59" s="2"/>
      <c r="C59" s="23">
        <v>16447.87</v>
      </c>
      <c r="D59" s="5"/>
      <c r="E59" s="25">
        <v>1587480.74</v>
      </c>
      <c r="F59" s="2"/>
      <c r="G59" s="3"/>
      <c r="J59" s="2"/>
      <c r="L59" s="4"/>
    </row>
    <row r="60" spans="1:14" x14ac:dyDescent="0.2">
      <c r="A60" s="22" t="s">
        <v>21</v>
      </c>
      <c r="B60" s="2"/>
      <c r="C60" s="23">
        <v>0</v>
      </c>
      <c r="D60" s="5"/>
      <c r="E60" s="25">
        <v>0</v>
      </c>
      <c r="F60" s="2"/>
      <c r="G60" s="3"/>
      <c r="J60" s="2"/>
      <c r="L60" s="4"/>
    </row>
    <row r="61" spans="1:14" x14ac:dyDescent="0.2">
      <c r="A61" s="22" t="s">
        <v>11</v>
      </c>
      <c r="B61" s="2"/>
      <c r="C61" s="23">
        <v>155845</v>
      </c>
      <c r="D61" s="5"/>
      <c r="E61" s="25">
        <v>417821.19</v>
      </c>
      <c r="F61" s="2"/>
      <c r="G61" s="3"/>
      <c r="J61" s="2"/>
      <c r="L61" s="4"/>
    </row>
    <row r="62" spans="1:14" x14ac:dyDescent="0.2">
      <c r="D62" s="43"/>
    </row>
    <row r="63" spans="1:14" x14ac:dyDescent="0.2">
      <c r="A63" s="16" t="s">
        <v>27</v>
      </c>
      <c r="B63" s="1"/>
      <c r="C63" s="17"/>
      <c r="D63" s="44"/>
      <c r="E63" s="19">
        <f>SUM(E64:E66)</f>
        <v>4463483.26</v>
      </c>
      <c r="F63" s="18"/>
      <c r="G63" s="30">
        <f>SUM(G53:G60)</f>
        <v>76974385</v>
      </c>
      <c r="I63" s="30">
        <f>SUM(I53:I60)</f>
        <v>61947773</v>
      </c>
      <c r="J63" s="18"/>
      <c r="K63" s="21">
        <f>IFERROR(E63/I63*1000,0)</f>
        <v>72.052360300345256</v>
      </c>
      <c r="L63" s="26"/>
    </row>
    <row r="64" spans="1:14" x14ac:dyDescent="0.2">
      <c r="A64" s="22" t="s">
        <v>10</v>
      </c>
      <c r="B64" s="1"/>
      <c r="C64" s="31">
        <f>C54+C59</f>
        <v>39300.44</v>
      </c>
      <c r="D64" s="32"/>
      <c r="E64" s="33">
        <f>E54+E59</f>
        <v>3793116.7800000003</v>
      </c>
      <c r="F64" s="18"/>
      <c r="G64" s="26"/>
      <c r="I64" s="26"/>
      <c r="J64" s="18"/>
      <c r="K64" s="27"/>
      <c r="L64" s="26"/>
    </row>
    <row r="65" spans="1:16" x14ac:dyDescent="0.2">
      <c r="A65" s="22" t="s">
        <v>21</v>
      </c>
      <c r="B65" s="1"/>
      <c r="C65" s="31">
        <f>C55+C60</f>
        <v>0</v>
      </c>
      <c r="D65" s="32"/>
      <c r="E65" s="33">
        <f>E55+E60</f>
        <v>0</v>
      </c>
      <c r="F65" s="18"/>
      <c r="G65" s="26"/>
      <c r="I65" s="26"/>
      <c r="J65" s="18"/>
      <c r="K65" s="27"/>
      <c r="L65" s="26"/>
    </row>
    <row r="66" spans="1:16" x14ac:dyDescent="0.2">
      <c r="A66" s="22" t="s">
        <v>11</v>
      </c>
      <c r="B66" s="1"/>
      <c r="C66" s="31">
        <f>C56+C61</f>
        <v>250043</v>
      </c>
      <c r="D66" s="32"/>
      <c r="E66" s="33">
        <f>E56+E61</f>
        <v>670366.48</v>
      </c>
      <c r="F66" s="18"/>
      <c r="G66" s="26"/>
      <c r="I66" s="26"/>
      <c r="J66" s="18"/>
      <c r="K66" s="27"/>
      <c r="L66" s="26"/>
    </row>
    <row r="67" spans="1:16" ht="6" customHeight="1" x14ac:dyDescent="0.2">
      <c r="D67" s="43"/>
    </row>
    <row r="68" spans="1:16" ht="15" customHeight="1" x14ac:dyDescent="0.2">
      <c r="A68" s="16" t="s">
        <v>28</v>
      </c>
      <c r="B68" s="1"/>
      <c r="C68" s="1"/>
      <c r="D68" s="46"/>
      <c r="E68" s="47">
        <f>SUM(E58,E53,E45,E41,E36,E32,E22,E17,E12,E8)</f>
        <v>10580782.899999999</v>
      </c>
      <c r="F68" s="48"/>
      <c r="G68" s="49">
        <f>SUM(G58,G53,G45,G41,G36,G32,G22,G17,G12,G8)</f>
        <v>303955265</v>
      </c>
      <c r="H68" s="50"/>
      <c r="I68" s="51">
        <f>SUM(I58,I53,I45,I41,I36,I32,I22,I17,I12,I8)</f>
        <v>270056366</v>
      </c>
      <c r="J68" s="48"/>
      <c r="K68" s="52">
        <f>IFERROR(E68/I68*1000,0)</f>
        <v>39.179905501653678</v>
      </c>
      <c r="L68" s="30"/>
    </row>
    <row r="69" spans="1:16" ht="9.75" customHeight="1" x14ac:dyDescent="0.2">
      <c r="E69" s="19"/>
      <c r="G69" s="30"/>
      <c r="I69" s="49"/>
      <c r="J69" s="53"/>
      <c r="K69" s="54"/>
    </row>
    <row r="70" spans="1:16" ht="15" customHeight="1" x14ac:dyDescent="0.2">
      <c r="A70" s="30" t="s">
        <v>29</v>
      </c>
      <c r="B70" s="2"/>
      <c r="C70" s="2"/>
      <c r="D70" s="2"/>
      <c r="F70" s="2"/>
      <c r="G70" s="30"/>
      <c r="I70" s="20">
        <v>18044700</v>
      </c>
      <c r="J70" s="55"/>
      <c r="K70" s="56"/>
      <c r="L70" s="4"/>
    </row>
    <row r="71" spans="1:16" ht="9.75" customHeight="1" x14ac:dyDescent="0.2">
      <c r="A71" s="57"/>
      <c r="B71" s="37"/>
      <c r="C71" s="37"/>
      <c r="D71" s="37"/>
      <c r="E71" s="58"/>
      <c r="F71" s="2"/>
      <c r="G71" s="30"/>
      <c r="I71" s="59"/>
      <c r="J71" s="55"/>
      <c r="K71" s="54"/>
      <c r="L71" s="4"/>
    </row>
    <row r="72" spans="1:16" ht="15" customHeight="1" x14ac:dyDescent="0.2">
      <c r="A72" s="60" t="s">
        <v>30</v>
      </c>
      <c r="B72" s="61"/>
      <c r="C72" s="62"/>
      <c r="D72" s="37"/>
      <c r="E72" s="63"/>
      <c r="F72" s="2"/>
      <c r="G72" s="30"/>
      <c r="I72" s="51">
        <f>I68-I70</f>
        <v>252011666</v>
      </c>
      <c r="J72" s="55"/>
      <c r="K72" s="52">
        <f>E68/I72*1000</f>
        <v>41.985290077801395</v>
      </c>
      <c r="L72" s="4"/>
    </row>
    <row r="73" spans="1:16" s="73" customFormat="1" ht="15" customHeight="1" x14ac:dyDescent="0.2">
      <c r="A73" s="64" t="s">
        <v>31</v>
      </c>
      <c r="B73" s="43"/>
      <c r="C73" s="37"/>
      <c r="D73" s="37"/>
      <c r="E73" s="58"/>
      <c r="F73" s="37"/>
      <c r="G73" s="65"/>
      <c r="H73" s="39"/>
      <c r="I73" s="66">
        <f>+I8+I27+I49</f>
        <v>-1272357</v>
      </c>
      <c r="J73" s="67"/>
      <c r="K73" s="68"/>
      <c r="L73" s="69"/>
      <c r="M73" s="70"/>
      <c r="N73" s="71"/>
      <c r="O73" s="72"/>
      <c r="P73" s="70"/>
    </row>
    <row r="74" spans="1:16" s="83" customFormat="1" ht="15" customHeight="1" x14ac:dyDescent="0.2">
      <c r="A74" s="74" t="s">
        <v>32</v>
      </c>
      <c r="B74" s="75"/>
      <c r="C74" s="76"/>
      <c r="D74" s="76"/>
      <c r="E74" s="77"/>
      <c r="F74" s="76"/>
      <c r="G74" s="74"/>
      <c r="H74" s="78"/>
      <c r="I74" s="51">
        <f>I72-I73</f>
        <v>253284023</v>
      </c>
      <c r="J74" s="48"/>
      <c r="K74" s="79">
        <f>E68/I74*1000</f>
        <v>41.774379507545959</v>
      </c>
      <c r="L74" s="80"/>
      <c r="M74" s="81"/>
      <c r="N74" s="82"/>
      <c r="O74" s="81"/>
      <c r="P74" s="81"/>
    </row>
    <row r="75" spans="1:16" ht="15" x14ac:dyDescent="0.35">
      <c r="A75" s="84"/>
      <c r="C75" s="2"/>
      <c r="D75" s="2"/>
      <c r="E75" s="19"/>
      <c r="F75" s="2"/>
      <c r="G75" s="30"/>
      <c r="I75" s="66"/>
      <c r="J75" s="2"/>
      <c r="K75" s="85"/>
      <c r="L75" s="4"/>
    </row>
    <row r="76" spans="1:16" ht="15" x14ac:dyDescent="0.35">
      <c r="A76" s="84"/>
      <c r="C76" s="2"/>
      <c r="D76" s="2"/>
      <c r="E76" s="19"/>
      <c r="F76" s="2"/>
      <c r="G76" s="30"/>
      <c r="I76" s="86"/>
      <c r="J76" s="2"/>
      <c r="K76" s="85"/>
      <c r="L76" s="4"/>
    </row>
    <row r="77" spans="1:16" x14ac:dyDescent="0.2">
      <c r="B77" s="87" t="s">
        <v>33</v>
      </c>
      <c r="D77" s="43"/>
      <c r="H77" s="88"/>
      <c r="I77" s="89"/>
    </row>
    <row r="78" spans="1:16" x14ac:dyDescent="0.2">
      <c r="A78" s="1"/>
      <c r="B78" s="2"/>
      <c r="C78" s="90" t="s">
        <v>10</v>
      </c>
      <c r="D78" s="91"/>
      <c r="E78" s="92">
        <f>SUM(E9,E13,E18,E23,E37,E42,E46,E54,E59)</f>
        <v>9685225.75</v>
      </c>
      <c r="F78" s="2"/>
      <c r="J78" s="2"/>
      <c r="L78" s="4"/>
    </row>
    <row r="79" spans="1:16" x14ac:dyDescent="0.2">
      <c r="A79" s="1"/>
      <c r="B79" s="2"/>
      <c r="C79" s="93" t="s">
        <v>34</v>
      </c>
      <c r="D79" s="94"/>
      <c r="E79" s="95">
        <f>SUM(E38,E55,E60)</f>
        <v>0</v>
      </c>
      <c r="F79" s="2"/>
      <c r="J79" s="2"/>
      <c r="L79" s="4"/>
    </row>
    <row r="80" spans="1:16" x14ac:dyDescent="0.2">
      <c r="A80" s="1"/>
      <c r="B80" s="2"/>
      <c r="C80" s="93" t="s">
        <v>11</v>
      </c>
      <c r="D80" s="94"/>
      <c r="E80" s="95">
        <f>SUM(E10,E33,E39,E43,E47,E56,E61)</f>
        <v>895557.15</v>
      </c>
      <c r="F80" s="2"/>
      <c r="J80" s="2"/>
      <c r="L80" s="4"/>
    </row>
    <row r="81" spans="1:18" x14ac:dyDescent="0.2">
      <c r="A81" s="1"/>
      <c r="B81" s="2"/>
      <c r="C81" s="93" t="s">
        <v>19</v>
      </c>
      <c r="D81" s="94"/>
      <c r="E81" s="95">
        <f>SUM(E14,E19,E24,E34)</f>
        <v>0</v>
      </c>
      <c r="F81" s="2"/>
      <c r="J81" s="2"/>
      <c r="L81" s="4"/>
    </row>
    <row r="82" spans="1:18" x14ac:dyDescent="0.2">
      <c r="A82" s="1"/>
      <c r="B82" s="2"/>
      <c r="C82" s="93" t="s">
        <v>14</v>
      </c>
      <c r="D82" s="94"/>
      <c r="E82" s="95">
        <f>SUM(E15,E20,E25)</f>
        <v>0</v>
      </c>
      <c r="F82" s="2"/>
      <c r="J82" s="2"/>
      <c r="L82" s="4"/>
    </row>
    <row r="83" spans="1:18" ht="12.75" thickBot="1" x14ac:dyDescent="0.25">
      <c r="A83" s="1"/>
      <c r="B83" s="2"/>
      <c r="C83" s="96" t="s">
        <v>35</v>
      </c>
      <c r="D83" s="94"/>
      <c r="E83" s="97">
        <f>SUM(E78:E82)</f>
        <v>10580782.9</v>
      </c>
      <c r="F83" s="2"/>
      <c r="J83" s="2"/>
      <c r="L83" s="4"/>
    </row>
    <row r="84" spans="1:18" ht="4.5" customHeight="1" thickTop="1" x14ac:dyDescent="0.2">
      <c r="A84" s="1"/>
      <c r="B84" s="2"/>
      <c r="C84" s="98"/>
      <c r="D84" s="99"/>
      <c r="E84" s="100"/>
      <c r="F84" s="2"/>
      <c r="J84" s="2"/>
      <c r="L84" s="4"/>
    </row>
    <row r="86" spans="1:18" x14ac:dyDescent="0.2">
      <c r="A86" s="167"/>
      <c r="B86" s="168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</row>
    <row r="87" spans="1:18" x14ac:dyDescent="0.2">
      <c r="A87" s="168"/>
      <c r="B87" s="168"/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</row>
    <row r="88" spans="1:18" x14ac:dyDescent="0.2">
      <c r="A88" s="169"/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</row>
    <row r="89" spans="1:18" x14ac:dyDescent="0.2">
      <c r="A89" s="169"/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01"/>
      <c r="Q89" s="57"/>
      <c r="R89" s="57"/>
    </row>
    <row r="90" spans="1:18" x14ac:dyDescent="0.2">
      <c r="E90" s="58"/>
      <c r="F90" s="43"/>
      <c r="G90" s="65"/>
      <c r="H90" s="39"/>
      <c r="I90" s="65"/>
      <c r="J90" s="43"/>
      <c r="K90" s="32"/>
      <c r="L90" s="102"/>
      <c r="M90" s="101"/>
      <c r="N90" s="65"/>
      <c r="O90" s="101"/>
      <c r="P90" s="101"/>
      <c r="Q90" s="57"/>
      <c r="R90" s="57"/>
    </row>
    <row r="91" spans="1:18" x14ac:dyDescent="0.2">
      <c r="E91" s="58"/>
      <c r="F91" s="43"/>
      <c r="G91" s="65"/>
      <c r="H91" s="39"/>
      <c r="I91" s="65"/>
      <c r="J91" s="43"/>
      <c r="K91" s="32"/>
      <c r="L91" s="102"/>
      <c r="M91" s="103"/>
      <c r="N91" s="104"/>
      <c r="O91" s="101"/>
      <c r="P91" s="101"/>
      <c r="Q91" s="105"/>
      <c r="R91" s="57"/>
    </row>
    <row r="92" spans="1:18" x14ac:dyDescent="0.2">
      <c r="E92" s="58"/>
      <c r="F92" s="43"/>
      <c r="G92" s="65"/>
      <c r="H92" s="39"/>
      <c r="I92" s="65"/>
      <c r="J92" s="43"/>
      <c r="K92" s="32"/>
      <c r="L92" s="102"/>
      <c r="M92" s="101"/>
      <c r="N92" s="106"/>
      <c r="O92" s="101"/>
      <c r="P92" s="101"/>
      <c r="Q92" s="107"/>
      <c r="R92" s="57"/>
    </row>
    <row r="93" spans="1:18" x14ac:dyDescent="0.2">
      <c r="E93" s="58"/>
      <c r="F93" s="43"/>
      <c r="G93" s="65"/>
      <c r="H93" s="39"/>
      <c r="I93" s="65"/>
      <c r="J93" s="43"/>
      <c r="K93" s="32"/>
      <c r="L93" s="102"/>
      <c r="M93" s="101"/>
      <c r="N93" s="106"/>
      <c r="O93" s="101"/>
      <c r="P93" s="101"/>
      <c r="Q93" s="57"/>
      <c r="R93" s="57"/>
    </row>
    <row r="94" spans="1:18" x14ac:dyDescent="0.2">
      <c r="E94" s="58"/>
      <c r="F94" s="43"/>
      <c r="G94" s="65"/>
      <c r="H94" s="39"/>
      <c r="I94" s="65"/>
      <c r="J94" s="43"/>
      <c r="K94" s="108"/>
      <c r="L94" s="101"/>
      <c r="M94" s="101"/>
      <c r="N94" s="106"/>
      <c r="O94" s="101"/>
      <c r="P94" s="101"/>
      <c r="Q94" s="57"/>
      <c r="R94" s="57"/>
    </row>
    <row r="95" spans="1:18" x14ac:dyDescent="0.2">
      <c r="E95" s="58"/>
      <c r="F95" s="43"/>
      <c r="G95" s="65"/>
      <c r="H95" s="39"/>
      <c r="I95" s="65"/>
      <c r="J95" s="43"/>
      <c r="K95" s="108"/>
      <c r="L95" s="101"/>
      <c r="M95" s="101"/>
      <c r="N95" s="106"/>
      <c r="O95" s="101"/>
      <c r="P95" s="101"/>
      <c r="Q95" s="57"/>
      <c r="R95" s="57"/>
    </row>
    <row r="96" spans="1:18" x14ac:dyDescent="0.2">
      <c r="E96" s="58"/>
      <c r="F96" s="43"/>
      <c r="G96" s="65"/>
      <c r="H96" s="39"/>
      <c r="I96" s="65"/>
      <c r="J96" s="43"/>
      <c r="K96" s="108"/>
      <c r="L96" s="101"/>
      <c r="M96" s="101"/>
      <c r="N96" s="106"/>
      <c r="O96" s="101"/>
      <c r="P96" s="101"/>
      <c r="Q96" s="57"/>
      <c r="R96" s="57"/>
    </row>
    <row r="97" spans="5:18" x14ac:dyDescent="0.2">
      <c r="E97" s="58"/>
      <c r="F97" s="43"/>
      <c r="G97" s="65"/>
      <c r="H97" s="39"/>
      <c r="I97" s="65"/>
      <c r="J97" s="43"/>
      <c r="K97" s="108"/>
      <c r="L97" s="101"/>
      <c r="M97" s="101"/>
      <c r="N97" s="106"/>
      <c r="O97" s="101"/>
      <c r="P97" s="101"/>
      <c r="Q97" s="57"/>
      <c r="R97" s="57"/>
    </row>
    <row r="98" spans="5:18" x14ac:dyDescent="0.2">
      <c r="E98" s="58"/>
      <c r="F98" s="43"/>
      <c r="G98" s="65"/>
      <c r="H98" s="39"/>
      <c r="I98" s="65"/>
      <c r="J98" s="43"/>
      <c r="K98" s="108"/>
      <c r="L98" s="101"/>
      <c r="M98" s="101"/>
      <c r="N98" s="106"/>
      <c r="O98" s="101"/>
      <c r="P98" s="101"/>
      <c r="Q98" s="57"/>
      <c r="R98" s="57"/>
    </row>
    <row r="99" spans="5:18" x14ac:dyDescent="0.2">
      <c r="E99" s="58"/>
      <c r="F99" s="43"/>
      <c r="G99" s="65"/>
      <c r="H99" s="39"/>
      <c r="I99" s="65"/>
      <c r="J99" s="43"/>
      <c r="K99" s="108"/>
      <c r="L99" s="101"/>
      <c r="M99" s="101"/>
      <c r="N99" s="106"/>
      <c r="O99" s="101"/>
      <c r="P99" s="101"/>
      <c r="Q99" s="57"/>
      <c r="R99" s="57"/>
    </row>
    <row r="100" spans="5:18" x14ac:dyDescent="0.2">
      <c r="E100" s="58"/>
      <c r="F100" s="43"/>
      <c r="G100" s="65"/>
      <c r="H100" s="39"/>
      <c r="I100" s="65"/>
      <c r="J100" s="43"/>
      <c r="K100" s="108"/>
      <c r="L100" s="101"/>
      <c r="M100" s="101"/>
      <c r="N100" s="106"/>
      <c r="O100" s="101"/>
      <c r="P100" s="101"/>
      <c r="Q100" s="57"/>
      <c r="R100" s="57"/>
    </row>
    <row r="101" spans="5:18" x14ac:dyDescent="0.2">
      <c r="E101" s="58"/>
      <c r="F101" s="43"/>
      <c r="G101" s="65"/>
      <c r="H101" s="39"/>
      <c r="I101" s="65"/>
      <c r="J101" s="43"/>
      <c r="K101" s="32"/>
      <c r="L101" s="101"/>
      <c r="M101" s="101"/>
      <c r="N101" s="106"/>
      <c r="O101" s="101"/>
      <c r="P101" s="101"/>
      <c r="Q101" s="57"/>
      <c r="R101" s="57"/>
    </row>
    <row r="102" spans="5:18" x14ac:dyDescent="0.2">
      <c r="E102" s="58"/>
      <c r="F102" s="43"/>
      <c r="G102" s="65"/>
      <c r="H102" s="39"/>
      <c r="I102" s="65"/>
      <c r="J102" s="43"/>
      <c r="K102" s="32"/>
      <c r="L102" s="101"/>
      <c r="M102" s="101"/>
      <c r="N102" s="106"/>
      <c r="O102" s="101"/>
      <c r="P102" s="101"/>
      <c r="Q102" s="57"/>
      <c r="R102" s="57"/>
    </row>
    <row r="103" spans="5:18" x14ac:dyDescent="0.2">
      <c r="E103" s="58"/>
      <c r="F103" s="43"/>
      <c r="G103" s="65"/>
      <c r="H103" s="39"/>
      <c r="I103" s="65"/>
      <c r="J103" s="43"/>
      <c r="K103" s="32"/>
      <c r="L103" s="103"/>
      <c r="M103" s="101"/>
      <c r="N103" s="106"/>
      <c r="O103" s="101"/>
      <c r="P103" s="101"/>
      <c r="Q103" s="57"/>
      <c r="R103" s="57"/>
    </row>
    <row r="104" spans="5:18" x14ac:dyDescent="0.2">
      <c r="E104" s="58"/>
      <c r="F104" s="43"/>
      <c r="G104" s="65"/>
      <c r="H104" s="39"/>
      <c r="I104" s="65"/>
      <c r="J104" s="43"/>
      <c r="K104" s="32"/>
      <c r="L104" s="101"/>
      <c r="M104" s="101"/>
      <c r="N104" s="106"/>
      <c r="O104" s="101"/>
      <c r="P104" s="101"/>
      <c r="Q104" s="57"/>
      <c r="R104" s="57"/>
    </row>
    <row r="105" spans="5:18" x14ac:dyDescent="0.2">
      <c r="E105" s="58"/>
      <c r="F105" s="43"/>
      <c r="G105" s="65"/>
      <c r="H105" s="39"/>
      <c r="I105" s="65"/>
      <c r="J105" s="43"/>
      <c r="K105" s="32"/>
      <c r="L105" s="101"/>
      <c r="M105" s="101"/>
      <c r="N105" s="106"/>
      <c r="O105" s="101"/>
      <c r="P105" s="101"/>
      <c r="Q105" s="57"/>
      <c r="R105" s="57"/>
    </row>
    <row r="106" spans="5:18" x14ac:dyDescent="0.2">
      <c r="E106" s="58"/>
      <c r="F106" s="43"/>
      <c r="G106" s="65"/>
      <c r="H106" s="39"/>
      <c r="I106" s="65"/>
      <c r="J106" s="43"/>
      <c r="K106" s="108"/>
      <c r="L106" s="101"/>
      <c r="M106" s="101"/>
      <c r="N106" s="106"/>
      <c r="O106" s="101"/>
      <c r="P106" s="101"/>
      <c r="Q106" s="57"/>
      <c r="R106" s="57"/>
    </row>
  </sheetData>
  <mergeCells count="5">
    <mergeCell ref="A2:K2"/>
    <mergeCell ref="A3:K3"/>
    <mergeCell ref="E4:G4"/>
    <mergeCell ref="A5:O5"/>
    <mergeCell ref="A86:O89"/>
  </mergeCells>
  <pageMargins left="1.3" right="1" top="0.5" bottom="0.5" header="0" footer="0.25"/>
  <pageSetup scale="55" orientation="landscape" r:id="rId1"/>
  <headerFooter>
    <oddFooter>&amp;RCase No. 2022-00268
Attachment for Response to PSC 1-16
Witness: Jennifer Stone 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R106"/>
  <sheetViews>
    <sheetView zoomScaleNormal="100" workbookViewId="0">
      <pane xSplit="1" ySplit="6" topLeftCell="B25" activePane="bottomRight" state="frozen"/>
      <selection activeCell="H8" sqref="H8:H73"/>
      <selection pane="topRight" activeCell="H8" sqref="H8:H73"/>
      <selection pane="bottomLeft" activeCell="H8" sqref="H8:H73"/>
      <selection pane="bottomRight" activeCell="H8" sqref="H8:H73"/>
    </sheetView>
  </sheetViews>
  <sheetFormatPr defaultColWidth="9.140625" defaultRowHeight="12" x14ac:dyDescent="0.2"/>
  <cols>
    <col min="1" max="1" width="22.28515625" style="40" customWidth="1"/>
    <col min="2" max="2" width="13.85546875" style="41" customWidth="1"/>
    <col min="3" max="3" width="18.140625" style="42" customWidth="1"/>
    <col min="4" max="4" width="3.42578125" style="41" customWidth="1"/>
    <col min="5" max="5" width="18.140625" style="3" customWidth="1"/>
    <col min="6" max="6" width="1.5703125" style="41" customWidth="1"/>
    <col min="7" max="7" width="18.140625" style="4" customWidth="1"/>
    <col min="8" max="8" width="3.28515625" style="5" customWidth="1"/>
    <col min="9" max="9" width="18.140625" style="4" customWidth="1"/>
    <col min="10" max="10" width="3" style="41" customWidth="1"/>
    <col min="11" max="11" width="12.5703125" style="6" customWidth="1"/>
    <col min="12" max="13" width="1.7109375" style="8" customWidth="1"/>
    <col min="14" max="14" width="1.7109375" style="7" customWidth="1"/>
    <col min="15" max="15" width="1.7109375" style="8" customWidth="1"/>
    <col min="16" max="16" width="17.140625" style="8" customWidth="1"/>
    <col min="17" max="17" width="15.85546875" style="45" bestFit="1" customWidth="1"/>
    <col min="18" max="16384" width="9.140625" style="45"/>
  </cols>
  <sheetData>
    <row r="1" spans="1:15" x14ac:dyDescent="0.2">
      <c r="A1" s="1" t="s">
        <v>0</v>
      </c>
      <c r="B1" s="2"/>
      <c r="C1" s="2"/>
      <c r="D1" s="2"/>
      <c r="F1" s="2"/>
      <c r="J1" s="2"/>
      <c r="L1" s="4"/>
      <c r="M1" s="4"/>
    </row>
    <row r="2" spans="1:15" x14ac:dyDescent="0.2">
      <c r="A2" s="161" t="s">
        <v>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4"/>
      <c r="M2" s="4"/>
    </row>
    <row r="3" spans="1:15" x14ac:dyDescent="0.2">
      <c r="A3" s="161" t="s">
        <v>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4"/>
      <c r="M3" s="4"/>
    </row>
    <row r="4" spans="1:15" x14ac:dyDescent="0.2">
      <c r="A4" s="1"/>
      <c r="B4" s="2"/>
      <c r="C4" s="9" t="s">
        <v>3</v>
      </c>
      <c r="D4" s="2"/>
      <c r="E4" s="162">
        <v>44651</v>
      </c>
      <c r="F4" s="163"/>
      <c r="G4" s="164"/>
      <c r="J4" s="2"/>
      <c r="L4" s="4"/>
      <c r="M4" s="4"/>
    </row>
    <row r="5" spans="1:15" x14ac:dyDescent="0.2">
      <c r="A5" s="165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5" x14ac:dyDescent="0.2">
      <c r="A6" s="1"/>
      <c r="B6" s="2"/>
      <c r="C6" s="10" t="s">
        <v>4</v>
      </c>
      <c r="D6" s="11"/>
      <c r="E6" s="12" t="s">
        <v>5</v>
      </c>
      <c r="F6" s="11"/>
      <c r="G6" s="13" t="s">
        <v>6</v>
      </c>
      <c r="I6" s="13" t="s">
        <v>7</v>
      </c>
      <c r="J6" s="11"/>
      <c r="K6" s="14" t="s">
        <v>8</v>
      </c>
      <c r="L6" s="4"/>
      <c r="M6" s="4"/>
    </row>
    <row r="7" spans="1:15" ht="6.75" customHeight="1" x14ac:dyDescent="0.2">
      <c r="A7" s="1"/>
      <c r="B7" s="2"/>
      <c r="C7" s="15"/>
      <c r="D7" s="2"/>
      <c r="F7" s="2"/>
      <c r="J7" s="2"/>
      <c r="L7" s="4"/>
      <c r="M7" s="4"/>
    </row>
    <row r="8" spans="1:15" x14ac:dyDescent="0.2">
      <c r="A8" s="16" t="s">
        <v>9</v>
      </c>
      <c r="B8" s="1"/>
      <c r="C8" s="17"/>
      <c r="D8" s="18"/>
      <c r="E8" s="19">
        <f>SUM(E9:E11)</f>
        <v>0</v>
      </c>
      <c r="F8" s="18"/>
      <c r="G8" s="20">
        <v>0</v>
      </c>
      <c r="I8" s="20">
        <v>-958090</v>
      </c>
      <c r="J8" s="2"/>
      <c r="K8" s="21">
        <f>IFERROR(E8/I8*1000,0)</f>
        <v>0</v>
      </c>
      <c r="L8" s="4"/>
      <c r="M8" s="4"/>
    </row>
    <row r="9" spans="1:15" x14ac:dyDescent="0.2">
      <c r="A9" s="22" t="s">
        <v>10</v>
      </c>
      <c r="B9" s="1"/>
      <c r="C9" s="23">
        <v>0</v>
      </c>
      <c r="D9" s="24"/>
      <c r="E9" s="25">
        <v>0</v>
      </c>
      <c r="F9" s="18"/>
      <c r="G9" s="26"/>
      <c r="J9" s="18"/>
      <c r="K9" s="27"/>
      <c r="L9" s="4"/>
      <c r="M9" s="4"/>
    </row>
    <row r="10" spans="1:15" x14ac:dyDescent="0.2">
      <c r="A10" s="22" t="s">
        <v>11</v>
      </c>
      <c r="B10" s="1"/>
      <c r="C10" s="23">
        <v>0</v>
      </c>
      <c r="D10" s="24"/>
      <c r="E10" s="25">
        <v>0</v>
      </c>
      <c r="F10" s="18"/>
      <c r="G10" s="26"/>
      <c r="I10" s="26"/>
      <c r="J10" s="18"/>
      <c r="K10" s="27"/>
      <c r="L10" s="4"/>
      <c r="M10" s="4"/>
    </row>
    <row r="11" spans="1:15" ht="6.75" customHeight="1" x14ac:dyDescent="0.2">
      <c r="A11" s="1"/>
      <c r="B11" s="2"/>
      <c r="C11" s="15"/>
      <c r="D11" s="2"/>
      <c r="F11" s="2"/>
      <c r="J11" s="2"/>
      <c r="L11" s="4"/>
      <c r="M11" s="4"/>
    </row>
    <row r="12" spans="1:15" x14ac:dyDescent="0.2">
      <c r="A12" s="16" t="s">
        <v>12</v>
      </c>
      <c r="B12" s="2"/>
      <c r="C12" s="15"/>
      <c r="D12" s="2"/>
      <c r="E12" s="19">
        <f>SUM(E13:E15)</f>
        <v>0</v>
      </c>
      <c r="F12" s="2"/>
      <c r="G12" s="20">
        <v>0</v>
      </c>
      <c r="I12" s="20">
        <v>0</v>
      </c>
      <c r="J12" s="2"/>
      <c r="K12" s="21">
        <f>IFERROR(E12/I12*1000,0)</f>
        <v>0</v>
      </c>
      <c r="L12" s="28"/>
      <c r="M12" s="4"/>
    </row>
    <row r="13" spans="1:15" x14ac:dyDescent="0.2">
      <c r="A13" s="22" t="s">
        <v>10</v>
      </c>
      <c r="B13" s="2"/>
      <c r="C13" s="23">
        <v>0</v>
      </c>
      <c r="D13" s="24"/>
      <c r="E13" s="25">
        <v>0</v>
      </c>
      <c r="F13" s="2"/>
      <c r="J13" s="2"/>
      <c r="L13" s="28"/>
      <c r="M13" s="4"/>
    </row>
    <row r="14" spans="1:15" x14ac:dyDescent="0.2">
      <c r="A14" s="22" t="s">
        <v>13</v>
      </c>
      <c r="B14" s="2"/>
      <c r="C14" s="23">
        <v>0</v>
      </c>
      <c r="D14" s="24"/>
      <c r="E14" s="25">
        <v>0</v>
      </c>
      <c r="F14" s="2"/>
      <c r="J14" s="2"/>
      <c r="L14" s="28"/>
      <c r="M14" s="4"/>
    </row>
    <row r="15" spans="1:15" x14ac:dyDescent="0.2">
      <c r="A15" s="22" t="s">
        <v>14</v>
      </c>
      <c r="B15" s="2"/>
      <c r="C15" s="23">
        <v>0</v>
      </c>
      <c r="D15" s="24"/>
      <c r="E15" s="25">
        <v>0</v>
      </c>
      <c r="F15" s="2"/>
      <c r="J15" s="2"/>
      <c r="L15" s="4"/>
      <c r="M15" s="4"/>
    </row>
    <row r="16" spans="1:15" ht="6.75" customHeight="1" x14ac:dyDescent="0.2">
      <c r="A16" s="1"/>
      <c r="B16" s="2"/>
      <c r="C16" s="15"/>
      <c r="D16" s="2"/>
      <c r="F16" s="2"/>
      <c r="J16" s="2"/>
      <c r="L16" s="4"/>
      <c r="M16" s="4"/>
    </row>
    <row r="17" spans="1:11" x14ac:dyDescent="0.2">
      <c r="A17" s="16" t="s">
        <v>15</v>
      </c>
      <c r="B17" s="2"/>
      <c r="C17" s="15"/>
      <c r="D17" s="2"/>
      <c r="E17" s="19">
        <f>SUM(E18:E20)</f>
        <v>0</v>
      </c>
      <c r="F17" s="2"/>
      <c r="G17" s="20">
        <v>0</v>
      </c>
      <c r="I17" s="20">
        <v>0</v>
      </c>
      <c r="J17" s="2"/>
      <c r="K17" s="21">
        <f>IFERROR(E17/I17*1000,0)</f>
        <v>0</v>
      </c>
    </row>
    <row r="18" spans="1:11" x14ac:dyDescent="0.2">
      <c r="A18" s="22" t="s">
        <v>10</v>
      </c>
      <c r="B18" s="2"/>
      <c r="C18" s="23">
        <v>0</v>
      </c>
      <c r="D18" s="24"/>
      <c r="E18" s="25">
        <v>0</v>
      </c>
      <c r="F18" s="2"/>
      <c r="J18" s="2"/>
    </row>
    <row r="19" spans="1:11" x14ac:dyDescent="0.2">
      <c r="A19" s="22" t="s">
        <v>13</v>
      </c>
      <c r="B19" s="2"/>
      <c r="C19" s="23">
        <v>0</v>
      </c>
      <c r="D19" s="24"/>
      <c r="E19" s="25">
        <v>0</v>
      </c>
      <c r="F19" s="2"/>
      <c r="J19" s="2"/>
    </row>
    <row r="20" spans="1:11" x14ac:dyDescent="0.2">
      <c r="A20" s="22" t="s">
        <v>14</v>
      </c>
      <c r="B20" s="2"/>
      <c r="C20" s="23">
        <v>0</v>
      </c>
      <c r="D20" s="24"/>
      <c r="E20" s="25">
        <v>0</v>
      </c>
      <c r="F20" s="2"/>
      <c r="J20" s="2"/>
    </row>
    <row r="21" spans="1:11" ht="6.75" customHeight="1" x14ac:dyDescent="0.2">
      <c r="A21" s="1"/>
      <c r="B21" s="2"/>
      <c r="C21" s="15"/>
      <c r="D21" s="2"/>
      <c r="F21" s="2"/>
      <c r="J21" s="2"/>
    </row>
    <row r="22" spans="1:11" x14ac:dyDescent="0.2">
      <c r="A22" s="16" t="s">
        <v>16</v>
      </c>
      <c r="B22" s="2"/>
      <c r="C22" s="15"/>
      <c r="D22" s="2"/>
      <c r="E22" s="19">
        <f>SUM(E23:E25)</f>
        <v>0</v>
      </c>
      <c r="F22" s="2"/>
      <c r="G22" s="20">
        <v>0</v>
      </c>
      <c r="I22" s="20">
        <v>0</v>
      </c>
      <c r="J22" s="2"/>
      <c r="K22" s="21">
        <f>IFERROR(E22/I22*1000,0)</f>
        <v>0</v>
      </c>
    </row>
    <row r="23" spans="1:11" x14ac:dyDescent="0.2">
      <c r="A23" s="22" t="s">
        <v>10</v>
      </c>
      <c r="B23" s="29"/>
      <c r="C23" s="23">
        <v>0</v>
      </c>
      <c r="D23" s="24"/>
      <c r="E23" s="25">
        <v>0</v>
      </c>
      <c r="F23" s="2"/>
      <c r="J23" s="2"/>
    </row>
    <row r="24" spans="1:11" x14ac:dyDescent="0.2">
      <c r="A24" s="22" t="s">
        <v>13</v>
      </c>
      <c r="B24" s="2"/>
      <c r="C24" s="23">
        <v>0</v>
      </c>
      <c r="D24" s="24"/>
      <c r="E24" s="25">
        <v>0</v>
      </c>
      <c r="F24" s="2"/>
      <c r="J24" s="2"/>
    </row>
    <row r="25" spans="1:11" x14ac:dyDescent="0.2">
      <c r="A25" s="22" t="s">
        <v>14</v>
      </c>
      <c r="B25" s="2"/>
      <c r="C25" s="23">
        <v>0</v>
      </c>
      <c r="D25" s="24"/>
      <c r="E25" s="25">
        <v>0</v>
      </c>
      <c r="F25" s="2"/>
      <c r="J25" s="2"/>
    </row>
    <row r="26" spans="1:11" ht="6.75" customHeight="1" x14ac:dyDescent="0.2">
      <c r="A26" s="1"/>
      <c r="B26" s="2"/>
      <c r="C26" s="15"/>
      <c r="D26" s="2"/>
      <c r="F26" s="2"/>
      <c r="J26" s="2"/>
    </row>
    <row r="27" spans="1:11" x14ac:dyDescent="0.2">
      <c r="A27" s="16" t="s">
        <v>17</v>
      </c>
      <c r="B27" s="1"/>
      <c r="C27" s="17"/>
      <c r="D27" s="18"/>
      <c r="E27" s="19">
        <f>SUM(E28:E30)</f>
        <v>0</v>
      </c>
      <c r="F27" s="18"/>
      <c r="G27" s="30">
        <f>SUM(G12:G25)</f>
        <v>0</v>
      </c>
      <c r="I27" s="30">
        <f>SUM(I12:I25)</f>
        <v>0</v>
      </c>
      <c r="J27" s="18"/>
      <c r="K27" s="21">
        <f>IFERROR(E27/I27*1000,0)</f>
        <v>0</v>
      </c>
    </row>
    <row r="28" spans="1:11" x14ac:dyDescent="0.2">
      <c r="A28" s="22" t="s">
        <v>10</v>
      </c>
      <c r="B28" s="1"/>
      <c r="C28" s="31">
        <f>C13+C18+C23</f>
        <v>0</v>
      </c>
      <c r="D28" s="32"/>
      <c r="E28" s="33">
        <f>E13+E18+E23</f>
        <v>0</v>
      </c>
      <c r="F28" s="18"/>
      <c r="G28" s="26"/>
      <c r="I28" s="26"/>
      <c r="J28" s="18"/>
      <c r="K28" s="27"/>
    </row>
    <row r="29" spans="1:11" x14ac:dyDescent="0.2">
      <c r="A29" s="22" t="s">
        <v>13</v>
      </c>
      <c r="B29" s="1"/>
      <c r="C29" s="31">
        <f>C14+C19+C24</f>
        <v>0</v>
      </c>
      <c r="D29" s="32"/>
      <c r="E29" s="33">
        <f>E14+E19+E24</f>
        <v>0</v>
      </c>
      <c r="F29" s="18"/>
      <c r="G29" s="26"/>
      <c r="I29" s="26"/>
      <c r="J29" s="18"/>
      <c r="K29" s="27"/>
    </row>
    <row r="30" spans="1:11" x14ac:dyDescent="0.2">
      <c r="A30" s="22" t="s">
        <v>14</v>
      </c>
      <c r="B30" s="1"/>
      <c r="C30" s="31">
        <f>C15+C20+C25</f>
        <v>0</v>
      </c>
      <c r="D30" s="32"/>
      <c r="E30" s="33">
        <f>E15+E20+E25</f>
        <v>0</v>
      </c>
      <c r="F30" s="18"/>
      <c r="G30" s="26"/>
      <c r="I30" s="26"/>
      <c r="J30" s="18"/>
      <c r="K30" s="27"/>
    </row>
    <row r="31" spans="1:11" ht="6.75" customHeight="1" x14ac:dyDescent="0.2">
      <c r="A31" s="1"/>
      <c r="B31" s="2"/>
      <c r="C31" s="15"/>
      <c r="D31" s="2"/>
      <c r="F31" s="2"/>
      <c r="J31" s="2"/>
    </row>
    <row r="32" spans="1:11" x14ac:dyDescent="0.2">
      <c r="A32" s="16" t="s">
        <v>18</v>
      </c>
      <c r="B32" s="1"/>
      <c r="C32" s="17"/>
      <c r="D32" s="18"/>
      <c r="E32" s="19">
        <f>E33+E34</f>
        <v>0</v>
      </c>
      <c r="F32" s="18"/>
      <c r="G32" s="20">
        <v>0</v>
      </c>
      <c r="I32" s="20">
        <v>0</v>
      </c>
      <c r="J32" s="2"/>
      <c r="K32" s="21">
        <f>IFERROR(E32/I32*1000,0)</f>
        <v>0</v>
      </c>
    </row>
    <row r="33" spans="1:14" x14ac:dyDescent="0.2">
      <c r="A33" s="22" t="s">
        <v>11</v>
      </c>
      <c r="B33" s="1"/>
      <c r="C33" s="23">
        <v>0</v>
      </c>
      <c r="D33" s="24"/>
      <c r="E33" s="25">
        <v>0</v>
      </c>
      <c r="F33" s="18"/>
      <c r="G33" s="26"/>
      <c r="I33" s="26"/>
      <c r="J33" s="18"/>
      <c r="K33" s="27"/>
    </row>
    <row r="34" spans="1:14" x14ac:dyDescent="0.2">
      <c r="A34" s="22" t="s">
        <v>19</v>
      </c>
      <c r="B34" s="1"/>
      <c r="C34" s="23">
        <v>0</v>
      </c>
      <c r="D34" s="24"/>
      <c r="E34" s="25">
        <v>0</v>
      </c>
      <c r="F34" s="18"/>
      <c r="G34" s="26"/>
      <c r="I34" s="26"/>
      <c r="J34" s="18"/>
      <c r="K34" s="27"/>
    </row>
    <row r="35" spans="1:14" ht="6.75" customHeight="1" x14ac:dyDescent="0.2">
      <c r="A35" s="1"/>
      <c r="B35" s="2"/>
      <c r="C35" s="15"/>
      <c r="D35" s="2"/>
      <c r="F35" s="2"/>
      <c r="J35" s="2"/>
    </row>
    <row r="36" spans="1:14" x14ac:dyDescent="0.2">
      <c r="A36" s="16" t="s">
        <v>20</v>
      </c>
      <c r="B36" s="1"/>
      <c r="C36" s="17"/>
      <c r="D36" s="18"/>
      <c r="E36" s="19">
        <f>SUM(E37:E39)</f>
        <v>8551035.4800000004</v>
      </c>
      <c r="F36" s="18"/>
      <c r="G36" s="20">
        <v>304697740</v>
      </c>
      <c r="I36" s="20">
        <v>282739950</v>
      </c>
      <c r="J36" s="2"/>
      <c r="K36" s="21">
        <f>IFERROR(E36/I36*1000,0)</f>
        <v>30.243463932139765</v>
      </c>
    </row>
    <row r="37" spans="1:14" x14ac:dyDescent="0.2">
      <c r="A37" s="22" t="s">
        <v>10</v>
      </c>
      <c r="B37" s="1"/>
      <c r="C37" s="23">
        <v>127821.97</v>
      </c>
      <c r="D37" s="24"/>
      <c r="E37" s="25">
        <v>8478004.3200000003</v>
      </c>
      <c r="F37" s="18"/>
      <c r="G37" s="26"/>
      <c r="I37" s="26"/>
      <c r="J37" s="18"/>
      <c r="K37" s="27"/>
    </row>
    <row r="38" spans="1:14" x14ac:dyDescent="0.2">
      <c r="A38" s="22" t="s">
        <v>21</v>
      </c>
      <c r="B38" s="1"/>
      <c r="C38" s="23">
        <v>0</v>
      </c>
      <c r="D38" s="24"/>
      <c r="E38" s="25">
        <v>0</v>
      </c>
      <c r="F38" s="18"/>
      <c r="G38" s="26"/>
      <c r="I38" s="26"/>
      <c r="J38" s="18"/>
      <c r="K38" s="27"/>
    </row>
    <row r="39" spans="1:14" x14ac:dyDescent="0.2">
      <c r="A39" s="22" t="s">
        <v>11</v>
      </c>
      <c r="B39" s="1"/>
      <c r="C39" s="23">
        <v>24474.23</v>
      </c>
      <c r="D39" s="24"/>
      <c r="E39" s="25">
        <v>73031.16</v>
      </c>
      <c r="F39" s="18"/>
      <c r="G39" s="26"/>
      <c r="I39" s="26"/>
      <c r="J39" s="18"/>
      <c r="K39" s="27"/>
      <c r="N39" s="8"/>
    </row>
    <row r="40" spans="1:14" ht="6.75" customHeight="1" x14ac:dyDescent="0.2">
      <c r="A40" s="1"/>
      <c r="B40" s="2"/>
      <c r="C40" s="15"/>
      <c r="D40" s="2"/>
      <c r="F40" s="2"/>
      <c r="J40" s="2"/>
      <c r="N40" s="8"/>
    </row>
    <row r="41" spans="1:14" x14ac:dyDescent="0.2">
      <c r="A41" s="16" t="s">
        <v>22</v>
      </c>
      <c r="B41" s="2"/>
      <c r="C41" s="15"/>
      <c r="D41" s="2"/>
      <c r="E41" s="19">
        <f>SUM(E42:E43)</f>
        <v>0</v>
      </c>
      <c r="F41" s="2"/>
      <c r="G41" s="20">
        <v>0</v>
      </c>
      <c r="H41" s="34"/>
      <c r="I41" s="20">
        <v>-143305</v>
      </c>
      <c r="J41" s="2"/>
      <c r="K41" s="21">
        <f>IFERROR(E41/I41*1000,0)</f>
        <v>0</v>
      </c>
      <c r="N41" s="8"/>
    </row>
    <row r="42" spans="1:14" x14ac:dyDescent="0.2">
      <c r="A42" s="22" t="s">
        <v>10</v>
      </c>
      <c r="B42" s="2"/>
      <c r="C42" s="23">
        <v>0</v>
      </c>
      <c r="D42" s="5"/>
      <c r="E42" s="25">
        <v>0</v>
      </c>
      <c r="F42" s="2"/>
      <c r="G42" s="35"/>
      <c r="J42" s="2"/>
      <c r="N42" s="8"/>
    </row>
    <row r="43" spans="1:14" x14ac:dyDescent="0.2">
      <c r="A43" s="22" t="s">
        <v>11</v>
      </c>
      <c r="B43" s="2"/>
      <c r="C43" s="23">
        <v>0</v>
      </c>
      <c r="D43" s="24"/>
      <c r="E43" s="25">
        <v>0</v>
      </c>
      <c r="F43" s="2"/>
      <c r="J43" s="2"/>
      <c r="N43" s="8"/>
    </row>
    <row r="44" spans="1:14" ht="6.75" customHeight="1" x14ac:dyDescent="0.2">
      <c r="A44" s="1"/>
      <c r="B44" s="2"/>
      <c r="C44" s="15"/>
      <c r="D44" s="2"/>
      <c r="F44" s="2"/>
      <c r="J44" s="2"/>
      <c r="N44" s="8"/>
    </row>
    <row r="45" spans="1:14" x14ac:dyDescent="0.2">
      <c r="A45" s="16" t="s">
        <v>23</v>
      </c>
      <c r="B45" s="2"/>
      <c r="C45" s="15"/>
      <c r="D45" s="2"/>
      <c r="E45" s="19">
        <f>SUM(E46:E47)</f>
        <v>0</v>
      </c>
      <c r="F45" s="2"/>
      <c r="G45" s="20">
        <v>0</v>
      </c>
      <c r="H45" s="34"/>
      <c r="I45" s="20">
        <v>-143304</v>
      </c>
      <c r="J45" s="2"/>
      <c r="K45" s="21">
        <f>IFERROR(E45/I45*1000,0)</f>
        <v>0</v>
      </c>
      <c r="N45" s="8"/>
    </row>
    <row r="46" spans="1:14" x14ac:dyDescent="0.2">
      <c r="A46" s="22" t="s">
        <v>10</v>
      </c>
      <c r="B46" s="2"/>
      <c r="C46" s="23">
        <v>0</v>
      </c>
      <c r="D46" s="5"/>
      <c r="E46" s="25">
        <v>0</v>
      </c>
      <c r="F46" s="2"/>
      <c r="J46" s="2"/>
      <c r="N46" s="8"/>
    </row>
    <row r="47" spans="1:14" x14ac:dyDescent="0.2">
      <c r="A47" s="22" t="s">
        <v>11</v>
      </c>
      <c r="B47" s="2"/>
      <c r="C47" s="23">
        <v>0</v>
      </c>
      <c r="D47" s="24"/>
      <c r="E47" s="25">
        <v>0</v>
      </c>
      <c r="F47" s="2"/>
      <c r="J47" s="2"/>
      <c r="N47" s="8"/>
    </row>
    <row r="48" spans="1:14" x14ac:dyDescent="0.2">
      <c r="A48" s="1"/>
      <c r="B48" s="2"/>
      <c r="C48" s="36"/>
      <c r="D48" s="37"/>
      <c r="F48" s="2"/>
      <c r="J48" s="2"/>
      <c r="N48" s="8"/>
    </row>
    <row r="49" spans="1:14" x14ac:dyDescent="0.2">
      <c r="A49" s="16" t="s">
        <v>24</v>
      </c>
      <c r="B49" s="2"/>
      <c r="C49" s="15"/>
      <c r="D49" s="37"/>
      <c r="E49" s="19">
        <f>SUM(E50:E51)</f>
        <v>0</v>
      </c>
      <c r="F49" s="2"/>
      <c r="G49" s="38">
        <f>SUM(G41:G46)</f>
        <v>0</v>
      </c>
      <c r="H49" s="34"/>
      <c r="I49" s="38">
        <f>SUM(I41:I45)</f>
        <v>-286609</v>
      </c>
      <c r="J49" s="2"/>
      <c r="K49" s="21">
        <f>IFERROR(E49/I49*1000,0)</f>
        <v>0</v>
      </c>
      <c r="L49" s="4"/>
      <c r="N49" s="8"/>
    </row>
    <row r="50" spans="1:14" x14ac:dyDescent="0.2">
      <c r="A50" s="22" t="s">
        <v>10</v>
      </c>
      <c r="B50" s="2"/>
      <c r="C50" s="31">
        <f>C42+C46</f>
        <v>0</v>
      </c>
      <c r="D50" s="39"/>
      <c r="E50" s="33">
        <f>E42+E46</f>
        <v>0</v>
      </c>
      <c r="F50" s="2"/>
      <c r="J50" s="2"/>
      <c r="L50" s="4"/>
      <c r="N50" s="8"/>
    </row>
    <row r="51" spans="1:14" x14ac:dyDescent="0.2">
      <c r="A51" s="22" t="s">
        <v>11</v>
      </c>
      <c r="B51" s="2"/>
      <c r="C51" s="31">
        <f>C43+C47</f>
        <v>0</v>
      </c>
      <c r="D51" s="24"/>
      <c r="E51" s="33">
        <f>E43+E47</f>
        <v>0</v>
      </c>
      <c r="F51" s="2"/>
      <c r="J51" s="2"/>
      <c r="L51" s="4"/>
      <c r="N51" s="8"/>
    </row>
    <row r="52" spans="1:14" x14ac:dyDescent="0.2">
      <c r="A52" s="1"/>
      <c r="B52" s="2"/>
      <c r="C52" s="15"/>
      <c r="D52" s="37"/>
      <c r="F52" s="2"/>
      <c r="J52" s="2"/>
      <c r="L52" s="4"/>
      <c r="N52" s="8"/>
    </row>
    <row r="53" spans="1:14" x14ac:dyDescent="0.2">
      <c r="A53" s="16" t="s">
        <v>25</v>
      </c>
      <c r="B53" s="2"/>
      <c r="C53" s="15"/>
      <c r="D53" s="37"/>
      <c r="E53" s="19">
        <f>SUM(E54:E56)</f>
        <v>6323263.4000000004</v>
      </c>
      <c r="F53" s="2"/>
      <c r="G53" s="20">
        <v>141657125</v>
      </c>
      <c r="I53" s="20">
        <v>127930457</v>
      </c>
      <c r="J53" s="2"/>
      <c r="K53" s="112">
        <f>IFERROR(E53/I53*1000,0)</f>
        <v>49.427349423132291</v>
      </c>
      <c r="L53" s="4"/>
      <c r="N53" s="8"/>
    </row>
    <row r="54" spans="1:14" x14ac:dyDescent="0.2">
      <c r="A54" s="22" t="s">
        <v>10</v>
      </c>
      <c r="B54" s="2"/>
      <c r="C54" s="23">
        <v>56490.04</v>
      </c>
      <c r="D54" s="5"/>
      <c r="E54" s="25">
        <v>5452186.3200000003</v>
      </c>
      <c r="F54" s="2"/>
      <c r="J54" s="2"/>
      <c r="L54" s="4"/>
      <c r="N54" s="8"/>
    </row>
    <row r="55" spans="1:14" x14ac:dyDescent="0.2">
      <c r="A55" s="22" t="s">
        <v>21</v>
      </c>
      <c r="B55" s="2"/>
      <c r="C55" s="23">
        <v>7470.83</v>
      </c>
      <c r="D55" s="5"/>
      <c r="E55" s="25">
        <v>783372.25</v>
      </c>
      <c r="F55" s="2"/>
      <c r="J55" s="2"/>
      <c r="L55" s="4"/>
      <c r="N55" s="8"/>
    </row>
    <row r="56" spans="1:14" x14ac:dyDescent="0.2">
      <c r="A56" s="22" t="s">
        <v>11</v>
      </c>
      <c r="B56" s="2"/>
      <c r="C56" s="23">
        <v>31367</v>
      </c>
      <c r="D56" s="5"/>
      <c r="E56" s="25">
        <v>87704.83</v>
      </c>
      <c r="F56" s="2"/>
      <c r="J56" s="2"/>
      <c r="L56" s="4"/>
    </row>
    <row r="57" spans="1:14" ht="6.75" customHeight="1" x14ac:dyDescent="0.2">
      <c r="A57" s="1"/>
      <c r="B57" s="2"/>
      <c r="C57" s="15"/>
      <c r="D57" s="37"/>
      <c r="F57" s="2"/>
      <c r="J57" s="2"/>
      <c r="L57" s="4"/>
    </row>
    <row r="58" spans="1:14" x14ac:dyDescent="0.2">
      <c r="A58" s="16" t="s">
        <v>26</v>
      </c>
      <c r="B58" s="2"/>
      <c r="C58" s="15"/>
      <c r="D58" s="37"/>
      <c r="E58" s="19">
        <f>SUM(E59:E61)</f>
        <v>0</v>
      </c>
      <c r="F58" s="2"/>
      <c r="G58" s="20">
        <v>0</v>
      </c>
      <c r="I58" s="20">
        <v>-1073622</v>
      </c>
      <c r="J58" s="2"/>
      <c r="K58" s="21">
        <f>IFERROR(E58/I58*1000,0)</f>
        <v>0</v>
      </c>
      <c r="L58" s="4"/>
    </row>
    <row r="59" spans="1:14" x14ac:dyDescent="0.2">
      <c r="A59" s="22" t="s">
        <v>10</v>
      </c>
      <c r="B59" s="2"/>
      <c r="C59" s="23">
        <v>0</v>
      </c>
      <c r="D59" s="5"/>
      <c r="E59" s="25">
        <v>0</v>
      </c>
      <c r="F59" s="2"/>
      <c r="G59" s="3"/>
      <c r="J59" s="2"/>
      <c r="L59" s="4"/>
    </row>
    <row r="60" spans="1:14" x14ac:dyDescent="0.2">
      <c r="A60" s="22" t="s">
        <v>21</v>
      </c>
      <c r="B60" s="2"/>
      <c r="C60" s="23">
        <v>0</v>
      </c>
      <c r="D60" s="5"/>
      <c r="E60" s="25">
        <v>0</v>
      </c>
      <c r="F60" s="2"/>
      <c r="G60" s="3"/>
      <c r="J60" s="2"/>
      <c r="L60" s="4"/>
    </row>
    <row r="61" spans="1:14" x14ac:dyDescent="0.2">
      <c r="A61" s="22" t="s">
        <v>11</v>
      </c>
      <c r="B61" s="2"/>
      <c r="C61" s="23">
        <v>0</v>
      </c>
      <c r="D61" s="5"/>
      <c r="E61" s="25">
        <v>0</v>
      </c>
      <c r="F61" s="2"/>
      <c r="G61" s="3"/>
      <c r="J61" s="2"/>
      <c r="L61" s="4"/>
    </row>
    <row r="62" spans="1:14" x14ac:dyDescent="0.2">
      <c r="D62" s="43"/>
    </row>
    <row r="63" spans="1:14" x14ac:dyDescent="0.2">
      <c r="A63" s="16" t="s">
        <v>27</v>
      </c>
      <c r="B63" s="1"/>
      <c r="C63" s="17"/>
      <c r="D63" s="44"/>
      <c r="E63" s="19">
        <f>SUM(E64:E66)</f>
        <v>6323263.4000000004</v>
      </c>
      <c r="F63" s="18"/>
      <c r="G63" s="30">
        <f>SUM(G53:G60)</f>
        <v>141657125</v>
      </c>
      <c r="I63" s="30">
        <f>SUM(I53:I60)</f>
        <v>126856835</v>
      </c>
      <c r="J63" s="18"/>
      <c r="K63" s="21">
        <f>IFERROR(E63/I63*1000,0)</f>
        <v>49.845665785371359</v>
      </c>
      <c r="L63" s="26"/>
    </row>
    <row r="64" spans="1:14" x14ac:dyDescent="0.2">
      <c r="A64" s="22" t="s">
        <v>10</v>
      </c>
      <c r="B64" s="1"/>
      <c r="C64" s="31">
        <f>C54+C59</f>
        <v>56490.04</v>
      </c>
      <c r="D64" s="32"/>
      <c r="E64" s="33">
        <f>E54+E59</f>
        <v>5452186.3200000003</v>
      </c>
      <c r="F64" s="18"/>
      <c r="G64" s="26"/>
      <c r="I64" s="26"/>
      <c r="J64" s="18"/>
      <c r="K64" s="27"/>
      <c r="L64" s="26"/>
    </row>
    <row r="65" spans="1:16" x14ac:dyDescent="0.2">
      <c r="A65" s="22" t="s">
        <v>21</v>
      </c>
      <c r="B65" s="1"/>
      <c r="C65" s="31">
        <f>C55+C60</f>
        <v>7470.83</v>
      </c>
      <c r="D65" s="32"/>
      <c r="E65" s="33">
        <f>E55+E60</f>
        <v>783372.25</v>
      </c>
      <c r="F65" s="18"/>
      <c r="G65" s="26"/>
      <c r="I65" s="26"/>
      <c r="J65" s="18"/>
      <c r="K65" s="27"/>
      <c r="L65" s="26"/>
    </row>
    <row r="66" spans="1:16" x14ac:dyDescent="0.2">
      <c r="A66" s="22" t="s">
        <v>11</v>
      </c>
      <c r="B66" s="1"/>
      <c r="C66" s="31">
        <f>C56+C61</f>
        <v>31367</v>
      </c>
      <c r="D66" s="32"/>
      <c r="E66" s="33">
        <f>E56+E61</f>
        <v>87704.83</v>
      </c>
      <c r="F66" s="18"/>
      <c r="G66" s="26"/>
      <c r="I66" s="26"/>
      <c r="J66" s="18"/>
      <c r="K66" s="27"/>
      <c r="L66" s="26"/>
    </row>
    <row r="67" spans="1:16" ht="6" customHeight="1" x14ac:dyDescent="0.2">
      <c r="D67" s="43"/>
    </row>
    <row r="68" spans="1:16" ht="15" customHeight="1" x14ac:dyDescent="0.2">
      <c r="A68" s="16" t="s">
        <v>28</v>
      </c>
      <c r="B68" s="1"/>
      <c r="C68" s="1"/>
      <c r="D68" s="46"/>
      <c r="E68" s="47">
        <f>SUM(E58,E53,E45,E41,E36,E32,E22,E17,E12,E8)</f>
        <v>14874298.880000001</v>
      </c>
      <c r="F68" s="48"/>
      <c r="G68" s="49">
        <f>SUM(G58,G53,G45,G41,G36,G32,G22,G17,G12,G8)</f>
        <v>446354865</v>
      </c>
      <c r="H68" s="50"/>
      <c r="I68" s="51">
        <f>SUM(I58,I53,I45,I41,I36,I32,I22,I17,I12,I8)</f>
        <v>408352086</v>
      </c>
      <c r="J68" s="48"/>
      <c r="K68" s="52">
        <f>IFERROR(E68/I68*1000,0)</f>
        <v>36.425181577252921</v>
      </c>
      <c r="L68" s="30"/>
    </row>
    <row r="69" spans="1:16" ht="9.75" customHeight="1" x14ac:dyDescent="0.2">
      <c r="E69" s="19"/>
      <c r="G69" s="30"/>
      <c r="I69" s="49"/>
      <c r="J69" s="53"/>
      <c r="K69" s="54"/>
    </row>
    <row r="70" spans="1:16" ht="15" customHeight="1" x14ac:dyDescent="0.2">
      <c r="A70" s="30" t="s">
        <v>29</v>
      </c>
      <c r="B70" s="2"/>
      <c r="C70" s="2"/>
      <c r="D70" s="2"/>
      <c r="F70" s="2"/>
      <c r="G70" s="30"/>
      <c r="I70" s="20">
        <v>17200919</v>
      </c>
      <c r="J70" s="55"/>
      <c r="K70" s="56"/>
      <c r="L70" s="4"/>
    </row>
    <row r="71" spans="1:16" ht="9.75" customHeight="1" x14ac:dyDescent="0.2">
      <c r="A71" s="57"/>
      <c r="B71" s="37"/>
      <c r="C71" s="37"/>
      <c r="D71" s="37"/>
      <c r="E71" s="58"/>
      <c r="F71" s="2"/>
      <c r="G71" s="30"/>
      <c r="I71" s="59"/>
      <c r="J71" s="55"/>
      <c r="K71" s="54"/>
      <c r="L71" s="4"/>
    </row>
    <row r="72" spans="1:16" ht="15" customHeight="1" x14ac:dyDescent="0.2">
      <c r="A72" s="60" t="s">
        <v>30</v>
      </c>
      <c r="B72" s="61"/>
      <c r="C72" s="62"/>
      <c r="D72" s="37"/>
      <c r="E72" s="63"/>
      <c r="F72" s="2"/>
      <c r="G72" s="30"/>
      <c r="I72" s="51">
        <f>I68-I70</f>
        <v>391151167</v>
      </c>
      <c r="J72" s="55"/>
      <c r="K72" s="52">
        <f>E68/I72*1000</f>
        <v>38.02698326092429</v>
      </c>
      <c r="L72" s="4"/>
    </row>
    <row r="73" spans="1:16" s="73" customFormat="1" ht="15" customHeight="1" x14ac:dyDescent="0.2">
      <c r="A73" s="64" t="s">
        <v>31</v>
      </c>
      <c r="B73" s="43"/>
      <c r="C73" s="37"/>
      <c r="D73" s="37"/>
      <c r="E73" s="58"/>
      <c r="F73" s="37"/>
      <c r="G73" s="65"/>
      <c r="H73" s="39"/>
      <c r="I73" s="66">
        <f>+I8+I27+I49</f>
        <v>-1244699</v>
      </c>
      <c r="J73" s="67"/>
      <c r="K73" s="68"/>
      <c r="L73" s="69"/>
      <c r="M73" s="70"/>
      <c r="N73" s="71"/>
      <c r="O73" s="72"/>
      <c r="P73" s="70"/>
    </row>
    <row r="74" spans="1:16" s="83" customFormat="1" ht="15" customHeight="1" x14ac:dyDescent="0.2">
      <c r="A74" s="74" t="s">
        <v>32</v>
      </c>
      <c r="B74" s="75"/>
      <c r="C74" s="76"/>
      <c r="D74" s="76"/>
      <c r="E74" s="77"/>
      <c r="F74" s="76"/>
      <c r="G74" s="74"/>
      <c r="H74" s="78"/>
      <c r="I74" s="51">
        <f>I72-I73</f>
        <v>392395866</v>
      </c>
      <c r="J74" s="48"/>
      <c r="K74" s="79">
        <f>E68/I74*1000</f>
        <v>37.906359798398086</v>
      </c>
      <c r="L74" s="80"/>
      <c r="M74" s="81"/>
      <c r="N74" s="82"/>
      <c r="O74" s="81"/>
      <c r="P74" s="81"/>
    </row>
    <row r="75" spans="1:16" ht="15" x14ac:dyDescent="0.35">
      <c r="A75" s="84"/>
      <c r="C75" s="2"/>
      <c r="D75" s="2"/>
      <c r="E75" s="19"/>
      <c r="F75" s="2"/>
      <c r="G75" s="30"/>
      <c r="I75" s="66"/>
      <c r="J75" s="2"/>
      <c r="K75" s="85"/>
      <c r="L75" s="4"/>
    </row>
    <row r="76" spans="1:16" ht="15" x14ac:dyDescent="0.35">
      <c r="A76" s="84"/>
      <c r="C76" s="2"/>
      <c r="D76" s="2"/>
      <c r="E76" s="19"/>
      <c r="F76" s="2"/>
      <c r="G76" s="30"/>
      <c r="I76" s="86"/>
      <c r="J76" s="2"/>
      <c r="K76" s="85"/>
      <c r="L76" s="4"/>
    </row>
    <row r="77" spans="1:16" x14ac:dyDescent="0.2">
      <c r="B77" s="87" t="s">
        <v>33</v>
      </c>
      <c r="D77" s="43"/>
      <c r="H77" s="88"/>
      <c r="I77" s="89"/>
    </row>
    <row r="78" spans="1:16" x14ac:dyDescent="0.2">
      <c r="A78" s="1"/>
      <c r="B78" s="2"/>
      <c r="C78" s="90" t="s">
        <v>10</v>
      </c>
      <c r="D78" s="91"/>
      <c r="E78" s="92">
        <f>SUM(E9,E13,E18,E23,E37,E42,E46,E54,E59)</f>
        <v>13930190.640000001</v>
      </c>
      <c r="F78" s="2"/>
      <c r="J78" s="2"/>
      <c r="L78" s="4"/>
    </row>
    <row r="79" spans="1:16" x14ac:dyDescent="0.2">
      <c r="A79" s="1"/>
      <c r="B79" s="2"/>
      <c r="C79" s="93" t="s">
        <v>34</v>
      </c>
      <c r="D79" s="94"/>
      <c r="E79" s="95">
        <f>SUM(E38,E55,E60)</f>
        <v>783372.25</v>
      </c>
      <c r="F79" s="2"/>
      <c r="J79" s="2"/>
      <c r="L79" s="4"/>
    </row>
    <row r="80" spans="1:16" x14ac:dyDescent="0.2">
      <c r="A80" s="1"/>
      <c r="B80" s="2"/>
      <c r="C80" s="93" t="s">
        <v>11</v>
      </c>
      <c r="D80" s="94"/>
      <c r="E80" s="95">
        <f>SUM(E10,E33,E39,E43,E47,E56,E61)</f>
        <v>160735.99</v>
      </c>
      <c r="F80" s="2"/>
      <c r="J80" s="2"/>
      <c r="L80" s="4"/>
    </row>
    <row r="81" spans="1:18" x14ac:dyDescent="0.2">
      <c r="A81" s="1"/>
      <c r="B81" s="2"/>
      <c r="C81" s="93" t="s">
        <v>19</v>
      </c>
      <c r="D81" s="94"/>
      <c r="E81" s="95">
        <f>SUM(E14,E19,E24,E34)</f>
        <v>0</v>
      </c>
      <c r="F81" s="2"/>
      <c r="J81" s="2"/>
      <c r="L81" s="4"/>
    </row>
    <row r="82" spans="1:18" x14ac:dyDescent="0.2">
      <c r="A82" s="1"/>
      <c r="B82" s="2"/>
      <c r="C82" s="93" t="s">
        <v>14</v>
      </c>
      <c r="D82" s="94"/>
      <c r="E82" s="95">
        <f>SUM(E15,E20,E25)</f>
        <v>0</v>
      </c>
      <c r="F82" s="2"/>
      <c r="J82" s="2"/>
      <c r="L82" s="4"/>
    </row>
    <row r="83" spans="1:18" ht="12.75" thickBot="1" x14ac:dyDescent="0.25">
      <c r="A83" s="1"/>
      <c r="B83" s="2"/>
      <c r="C83" s="96" t="s">
        <v>35</v>
      </c>
      <c r="D83" s="94"/>
      <c r="E83" s="97">
        <f>SUM(E78:E82)</f>
        <v>14874298.880000001</v>
      </c>
      <c r="F83" s="2"/>
      <c r="J83" s="2"/>
      <c r="L83" s="4"/>
    </row>
    <row r="84" spans="1:18" ht="4.5" customHeight="1" thickTop="1" x14ac:dyDescent="0.2">
      <c r="A84" s="1"/>
      <c r="B84" s="2"/>
      <c r="C84" s="98"/>
      <c r="D84" s="99"/>
      <c r="E84" s="100"/>
      <c r="F84" s="2"/>
      <c r="J84" s="2"/>
      <c r="L84" s="4"/>
    </row>
    <row r="86" spans="1:18" x14ac:dyDescent="0.2">
      <c r="A86" s="167"/>
      <c r="B86" s="168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</row>
    <row r="87" spans="1:18" x14ac:dyDescent="0.2">
      <c r="A87" s="168"/>
      <c r="B87" s="168"/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</row>
    <row r="88" spans="1:18" x14ac:dyDescent="0.2">
      <c r="A88" s="169"/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</row>
    <row r="89" spans="1:18" x14ac:dyDescent="0.2">
      <c r="A89" s="169"/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01"/>
      <c r="Q89" s="57"/>
      <c r="R89" s="57"/>
    </row>
    <row r="90" spans="1:18" x14ac:dyDescent="0.2">
      <c r="E90" s="58"/>
      <c r="F90" s="43"/>
      <c r="G90" s="65"/>
      <c r="H90" s="39"/>
      <c r="I90" s="65"/>
      <c r="J90" s="43"/>
      <c r="K90" s="32"/>
      <c r="L90" s="102"/>
      <c r="M90" s="101"/>
      <c r="N90" s="65"/>
      <c r="O90" s="101"/>
      <c r="P90" s="101"/>
      <c r="Q90" s="57"/>
      <c r="R90" s="57"/>
    </row>
    <row r="91" spans="1:18" x14ac:dyDescent="0.2">
      <c r="E91" s="58"/>
      <c r="F91" s="43"/>
      <c r="G91" s="65"/>
      <c r="H91" s="39"/>
      <c r="I91" s="65"/>
      <c r="J91" s="43"/>
      <c r="K91" s="32"/>
      <c r="L91" s="102"/>
      <c r="M91" s="103"/>
      <c r="N91" s="104"/>
      <c r="O91" s="101"/>
      <c r="P91" s="101"/>
      <c r="Q91" s="105"/>
      <c r="R91" s="57"/>
    </row>
    <row r="92" spans="1:18" x14ac:dyDescent="0.2">
      <c r="E92" s="58"/>
      <c r="F92" s="43"/>
      <c r="G92" s="65"/>
      <c r="H92" s="39"/>
      <c r="I92" s="65"/>
      <c r="J92" s="43"/>
      <c r="K92" s="32"/>
      <c r="L92" s="102"/>
      <c r="M92" s="101"/>
      <c r="N92" s="106"/>
      <c r="O92" s="101"/>
      <c r="P92" s="101"/>
      <c r="Q92" s="107"/>
      <c r="R92" s="57"/>
    </row>
    <row r="93" spans="1:18" x14ac:dyDescent="0.2">
      <c r="E93" s="58"/>
      <c r="F93" s="43"/>
      <c r="G93" s="65"/>
      <c r="H93" s="39"/>
      <c r="I93" s="65"/>
      <c r="J93" s="43"/>
      <c r="K93" s="32"/>
      <c r="L93" s="102"/>
      <c r="M93" s="101"/>
      <c r="N93" s="106"/>
      <c r="O93" s="101"/>
      <c r="P93" s="101"/>
      <c r="Q93" s="57"/>
      <c r="R93" s="57"/>
    </row>
    <row r="94" spans="1:18" x14ac:dyDescent="0.2">
      <c r="E94" s="58"/>
      <c r="F94" s="43"/>
      <c r="G94" s="65"/>
      <c r="H94" s="39"/>
      <c r="I94" s="65"/>
      <c r="J94" s="43"/>
      <c r="K94" s="108"/>
      <c r="L94" s="101"/>
      <c r="M94" s="101"/>
      <c r="N94" s="106"/>
      <c r="O94" s="101"/>
      <c r="P94" s="101"/>
      <c r="Q94" s="57"/>
      <c r="R94" s="57"/>
    </row>
    <row r="95" spans="1:18" x14ac:dyDescent="0.2">
      <c r="E95" s="58"/>
      <c r="F95" s="43"/>
      <c r="G95" s="65"/>
      <c r="H95" s="39"/>
      <c r="I95" s="65"/>
      <c r="J95" s="43"/>
      <c r="K95" s="108"/>
      <c r="L95" s="101"/>
      <c r="M95" s="101"/>
      <c r="N95" s="106"/>
      <c r="O95" s="101"/>
      <c r="P95" s="101"/>
      <c r="Q95" s="57"/>
      <c r="R95" s="57"/>
    </row>
    <row r="96" spans="1:18" x14ac:dyDescent="0.2">
      <c r="E96" s="58"/>
      <c r="F96" s="43"/>
      <c r="G96" s="65"/>
      <c r="H96" s="39"/>
      <c r="I96" s="65"/>
      <c r="J96" s="43"/>
      <c r="K96" s="108"/>
      <c r="L96" s="101"/>
      <c r="M96" s="101"/>
      <c r="N96" s="106"/>
      <c r="O96" s="101"/>
      <c r="P96" s="101"/>
      <c r="Q96" s="57"/>
      <c r="R96" s="57"/>
    </row>
    <row r="97" spans="5:18" x14ac:dyDescent="0.2">
      <c r="E97" s="58"/>
      <c r="F97" s="43"/>
      <c r="G97" s="65"/>
      <c r="H97" s="39"/>
      <c r="I97" s="65"/>
      <c r="J97" s="43"/>
      <c r="K97" s="108"/>
      <c r="L97" s="101"/>
      <c r="M97" s="101"/>
      <c r="N97" s="106"/>
      <c r="O97" s="101"/>
      <c r="P97" s="101"/>
      <c r="Q97" s="57"/>
      <c r="R97" s="57"/>
    </row>
    <row r="98" spans="5:18" x14ac:dyDescent="0.2">
      <c r="E98" s="58"/>
      <c r="F98" s="43"/>
      <c r="G98" s="65"/>
      <c r="H98" s="39"/>
      <c r="I98" s="65"/>
      <c r="J98" s="43"/>
      <c r="K98" s="108"/>
      <c r="L98" s="101"/>
      <c r="M98" s="101"/>
      <c r="N98" s="106"/>
      <c r="O98" s="101"/>
      <c r="P98" s="101"/>
      <c r="Q98" s="57"/>
      <c r="R98" s="57"/>
    </row>
    <row r="99" spans="5:18" x14ac:dyDescent="0.2">
      <c r="E99" s="58"/>
      <c r="F99" s="43"/>
      <c r="G99" s="65"/>
      <c r="H99" s="39"/>
      <c r="I99" s="65"/>
      <c r="J99" s="43"/>
      <c r="K99" s="108"/>
      <c r="L99" s="101"/>
      <c r="M99" s="101"/>
      <c r="N99" s="106"/>
      <c r="O99" s="101"/>
      <c r="P99" s="101"/>
      <c r="Q99" s="57"/>
      <c r="R99" s="57"/>
    </row>
    <row r="100" spans="5:18" x14ac:dyDescent="0.2">
      <c r="E100" s="58"/>
      <c r="F100" s="43"/>
      <c r="G100" s="65"/>
      <c r="H100" s="39"/>
      <c r="I100" s="65"/>
      <c r="J100" s="43"/>
      <c r="K100" s="108"/>
      <c r="L100" s="101"/>
      <c r="M100" s="101"/>
      <c r="N100" s="106"/>
      <c r="O100" s="101"/>
      <c r="P100" s="101"/>
      <c r="Q100" s="57"/>
      <c r="R100" s="57"/>
    </row>
    <row r="101" spans="5:18" x14ac:dyDescent="0.2">
      <c r="E101" s="58"/>
      <c r="F101" s="43"/>
      <c r="G101" s="65"/>
      <c r="H101" s="39"/>
      <c r="I101" s="65"/>
      <c r="J101" s="43"/>
      <c r="K101" s="32"/>
      <c r="L101" s="101"/>
      <c r="M101" s="101"/>
      <c r="N101" s="106"/>
      <c r="O101" s="101"/>
      <c r="P101" s="101"/>
      <c r="Q101" s="57"/>
      <c r="R101" s="57"/>
    </row>
    <row r="102" spans="5:18" x14ac:dyDescent="0.2">
      <c r="E102" s="58"/>
      <c r="F102" s="43"/>
      <c r="G102" s="65"/>
      <c r="H102" s="39"/>
      <c r="I102" s="65"/>
      <c r="J102" s="43"/>
      <c r="K102" s="32"/>
      <c r="L102" s="101"/>
      <c r="M102" s="101"/>
      <c r="N102" s="106"/>
      <c r="O102" s="101"/>
      <c r="P102" s="101"/>
      <c r="Q102" s="57"/>
      <c r="R102" s="57"/>
    </row>
    <row r="103" spans="5:18" x14ac:dyDescent="0.2">
      <c r="E103" s="58"/>
      <c r="F103" s="43"/>
      <c r="G103" s="65"/>
      <c r="H103" s="39"/>
      <c r="I103" s="65"/>
      <c r="J103" s="43"/>
      <c r="K103" s="32"/>
      <c r="L103" s="103"/>
      <c r="M103" s="101"/>
      <c r="N103" s="106"/>
      <c r="O103" s="101"/>
      <c r="P103" s="101"/>
      <c r="Q103" s="57"/>
      <c r="R103" s="57"/>
    </row>
    <row r="104" spans="5:18" x14ac:dyDescent="0.2">
      <c r="E104" s="58"/>
      <c r="F104" s="43"/>
      <c r="G104" s="65"/>
      <c r="H104" s="39"/>
      <c r="I104" s="65"/>
      <c r="J104" s="43"/>
      <c r="K104" s="32"/>
      <c r="L104" s="101"/>
      <c r="M104" s="101"/>
      <c r="N104" s="106"/>
      <c r="O104" s="101"/>
      <c r="P104" s="101"/>
      <c r="Q104" s="57"/>
      <c r="R104" s="57"/>
    </row>
    <row r="105" spans="5:18" x14ac:dyDescent="0.2">
      <c r="E105" s="58"/>
      <c r="F105" s="43"/>
      <c r="G105" s="65"/>
      <c r="H105" s="39"/>
      <c r="I105" s="65"/>
      <c r="J105" s="43"/>
      <c r="K105" s="32"/>
      <c r="L105" s="101"/>
      <c r="M105" s="101"/>
      <c r="N105" s="106"/>
      <c r="O105" s="101"/>
      <c r="P105" s="101"/>
      <c r="Q105" s="57"/>
      <c r="R105" s="57"/>
    </row>
    <row r="106" spans="5:18" x14ac:dyDescent="0.2">
      <c r="E106" s="58"/>
      <c r="F106" s="43"/>
      <c r="G106" s="65"/>
      <c r="H106" s="39"/>
      <c r="I106" s="65"/>
      <c r="J106" s="43"/>
      <c r="K106" s="108"/>
      <c r="L106" s="101"/>
      <c r="M106" s="101"/>
      <c r="N106" s="106"/>
      <c r="O106" s="101"/>
      <c r="P106" s="101"/>
      <c r="Q106" s="57"/>
      <c r="R106" s="57"/>
    </row>
  </sheetData>
  <mergeCells count="5">
    <mergeCell ref="A2:K2"/>
    <mergeCell ref="A3:K3"/>
    <mergeCell ref="E4:G4"/>
    <mergeCell ref="A5:O5"/>
    <mergeCell ref="A86:O89"/>
  </mergeCells>
  <pageMargins left="1.3" right="1" top="0.5" bottom="0.5" header="0" footer="0.25"/>
  <pageSetup scale="55" orientation="landscape" r:id="rId1"/>
  <headerFooter>
    <oddFooter>&amp;RCase No. 2022-00268
Attachment for Response to PSC 1-16
Witness: Jennifer Stone 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R106"/>
  <sheetViews>
    <sheetView zoomScaleNormal="100" workbookViewId="0">
      <pane xSplit="1" ySplit="6" topLeftCell="B19" activePane="bottomRight" state="frozen"/>
      <selection activeCell="H8" sqref="H8:H73"/>
      <selection pane="topRight" activeCell="H8" sqref="H8:H73"/>
      <selection pane="bottomLeft" activeCell="H8" sqref="H8:H73"/>
      <selection pane="bottomRight" activeCell="S50" sqref="S50"/>
    </sheetView>
  </sheetViews>
  <sheetFormatPr defaultColWidth="9.140625" defaultRowHeight="12" x14ac:dyDescent="0.2"/>
  <cols>
    <col min="1" max="1" width="22.28515625" style="40" customWidth="1"/>
    <col min="2" max="2" width="13.85546875" style="41" customWidth="1"/>
    <col min="3" max="3" width="18.140625" style="42" customWidth="1"/>
    <col min="4" max="4" width="3.42578125" style="41" customWidth="1"/>
    <col min="5" max="5" width="18.140625" style="3" customWidth="1"/>
    <col min="6" max="6" width="1.5703125" style="41" customWidth="1"/>
    <col min="7" max="7" width="18.140625" style="4" customWidth="1"/>
    <col min="8" max="8" width="3.28515625" style="5" customWidth="1"/>
    <col min="9" max="9" width="18.140625" style="4" customWidth="1"/>
    <col min="10" max="10" width="3" style="41" customWidth="1"/>
    <col min="11" max="11" width="12.5703125" style="6" customWidth="1"/>
    <col min="12" max="13" width="1.7109375" style="8" customWidth="1"/>
    <col min="14" max="14" width="1.7109375" style="7" customWidth="1"/>
    <col min="15" max="15" width="1.7109375" style="8" customWidth="1"/>
    <col min="16" max="16" width="17.140625" style="8" customWidth="1"/>
    <col min="17" max="17" width="15.85546875" style="45" bestFit="1" customWidth="1"/>
    <col min="18" max="16384" width="9.140625" style="45"/>
  </cols>
  <sheetData>
    <row r="1" spans="1:15" x14ac:dyDescent="0.2">
      <c r="A1" s="1" t="s">
        <v>0</v>
      </c>
      <c r="B1" s="2"/>
      <c r="C1" s="2"/>
      <c r="D1" s="2"/>
      <c r="F1" s="2"/>
      <c r="J1" s="2"/>
      <c r="L1" s="4"/>
      <c r="M1" s="4"/>
    </row>
    <row r="2" spans="1:15" x14ac:dyDescent="0.2">
      <c r="A2" s="161" t="s">
        <v>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4"/>
      <c r="M2" s="4"/>
    </row>
    <row r="3" spans="1:15" x14ac:dyDescent="0.2">
      <c r="A3" s="161" t="s">
        <v>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4"/>
      <c r="M3" s="4"/>
    </row>
    <row r="4" spans="1:15" x14ac:dyDescent="0.2">
      <c r="A4" s="1"/>
      <c r="B4" s="2"/>
      <c r="C4" s="9" t="s">
        <v>3</v>
      </c>
      <c r="D4" s="2"/>
      <c r="E4" s="162">
        <v>44681</v>
      </c>
      <c r="F4" s="163"/>
      <c r="G4" s="164"/>
      <c r="J4" s="2"/>
      <c r="L4" s="4"/>
      <c r="M4" s="4"/>
    </row>
    <row r="5" spans="1:15" x14ac:dyDescent="0.2">
      <c r="A5" s="165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5" x14ac:dyDescent="0.2">
      <c r="A6" s="1"/>
      <c r="B6" s="2"/>
      <c r="C6" s="10" t="s">
        <v>4</v>
      </c>
      <c r="D6" s="11"/>
      <c r="E6" s="12" t="s">
        <v>5</v>
      </c>
      <c r="F6" s="11"/>
      <c r="G6" s="13" t="s">
        <v>6</v>
      </c>
      <c r="I6" s="13" t="s">
        <v>7</v>
      </c>
      <c r="J6" s="11"/>
      <c r="K6" s="14" t="s">
        <v>8</v>
      </c>
      <c r="L6" s="4"/>
      <c r="M6" s="4"/>
    </row>
    <row r="7" spans="1:15" ht="6.75" customHeight="1" x14ac:dyDescent="0.2">
      <c r="A7" s="1"/>
      <c r="B7" s="2"/>
      <c r="C7" s="15"/>
      <c r="D7" s="2"/>
      <c r="F7" s="2"/>
      <c r="J7" s="2"/>
      <c r="L7" s="4"/>
      <c r="M7" s="4"/>
    </row>
    <row r="8" spans="1:15" x14ac:dyDescent="0.2">
      <c r="A8" s="16" t="s">
        <v>9</v>
      </c>
      <c r="B8" s="1"/>
      <c r="C8" s="17"/>
      <c r="D8" s="18"/>
      <c r="E8" s="19">
        <f>SUM(E9:E11)</f>
        <v>0</v>
      </c>
      <c r="F8" s="18"/>
      <c r="G8" s="20">
        <v>0</v>
      </c>
      <c r="I8" s="20">
        <v>-857453</v>
      </c>
      <c r="J8" s="2"/>
      <c r="K8" s="21">
        <f>IFERROR(E8/I8*1000,0)</f>
        <v>0</v>
      </c>
      <c r="L8" s="4"/>
      <c r="M8" s="4"/>
    </row>
    <row r="9" spans="1:15" x14ac:dyDescent="0.2">
      <c r="A9" s="22" t="s">
        <v>10</v>
      </c>
      <c r="B9" s="1"/>
      <c r="C9" s="23">
        <v>0</v>
      </c>
      <c r="D9" s="24"/>
      <c r="E9" s="25">
        <v>0</v>
      </c>
      <c r="F9" s="18"/>
      <c r="G9" s="26"/>
      <c r="J9" s="18"/>
      <c r="K9" s="27"/>
      <c r="L9" s="4"/>
      <c r="M9" s="4"/>
    </row>
    <row r="10" spans="1:15" x14ac:dyDescent="0.2">
      <c r="A10" s="22" t="s">
        <v>11</v>
      </c>
      <c r="B10" s="1"/>
      <c r="C10" s="23">
        <v>0</v>
      </c>
      <c r="D10" s="24"/>
      <c r="E10" s="25">
        <v>0</v>
      </c>
      <c r="F10" s="18"/>
      <c r="G10" s="26"/>
      <c r="I10" s="26"/>
      <c r="J10" s="18"/>
      <c r="K10" s="27"/>
      <c r="L10" s="4"/>
      <c r="M10" s="4"/>
    </row>
    <row r="11" spans="1:15" ht="6.75" customHeight="1" x14ac:dyDescent="0.2">
      <c r="A11" s="1"/>
      <c r="B11" s="2"/>
      <c r="C11" s="15"/>
      <c r="D11" s="2"/>
      <c r="F11" s="2"/>
      <c r="J11" s="2"/>
      <c r="L11" s="4"/>
      <c r="M11" s="4"/>
    </row>
    <row r="12" spans="1:15" x14ac:dyDescent="0.2">
      <c r="A12" s="16" t="s">
        <v>12</v>
      </c>
      <c r="B12" s="2"/>
      <c r="C12" s="15"/>
      <c r="D12" s="2"/>
      <c r="E12" s="19">
        <f>SUM(E13:E15)</f>
        <v>0</v>
      </c>
      <c r="F12" s="2"/>
      <c r="G12" s="20">
        <v>0</v>
      </c>
      <c r="I12" s="20">
        <v>0</v>
      </c>
      <c r="J12" s="2"/>
      <c r="K12" s="21">
        <f>IFERROR(E12/I12*1000,0)</f>
        <v>0</v>
      </c>
      <c r="L12" s="28"/>
      <c r="M12" s="4"/>
    </row>
    <row r="13" spans="1:15" x14ac:dyDescent="0.2">
      <c r="A13" s="22" t="s">
        <v>10</v>
      </c>
      <c r="B13" s="2"/>
      <c r="C13" s="23">
        <v>0</v>
      </c>
      <c r="D13" s="24"/>
      <c r="E13" s="25">
        <v>0</v>
      </c>
      <c r="F13" s="2"/>
      <c r="J13" s="2"/>
      <c r="L13" s="28"/>
      <c r="M13" s="4"/>
    </row>
    <row r="14" spans="1:15" x14ac:dyDescent="0.2">
      <c r="A14" s="22" t="s">
        <v>13</v>
      </c>
      <c r="B14" s="2"/>
      <c r="C14" s="23">
        <v>0</v>
      </c>
      <c r="D14" s="24"/>
      <c r="E14" s="25">
        <v>0</v>
      </c>
      <c r="F14" s="2"/>
      <c r="J14" s="2"/>
      <c r="L14" s="28"/>
      <c r="M14" s="4"/>
    </row>
    <row r="15" spans="1:15" x14ac:dyDescent="0.2">
      <c r="A15" s="22" t="s">
        <v>14</v>
      </c>
      <c r="B15" s="2"/>
      <c r="C15" s="23">
        <v>0</v>
      </c>
      <c r="D15" s="24"/>
      <c r="E15" s="25">
        <v>0</v>
      </c>
      <c r="F15" s="2"/>
      <c r="J15" s="2"/>
      <c r="L15" s="4"/>
      <c r="M15" s="4"/>
    </row>
    <row r="16" spans="1:15" ht="6.75" customHeight="1" x14ac:dyDescent="0.2">
      <c r="A16" s="1"/>
      <c r="B16" s="2"/>
      <c r="C16" s="15"/>
      <c r="D16" s="2"/>
      <c r="F16" s="2"/>
      <c r="J16" s="2"/>
      <c r="L16" s="4"/>
      <c r="M16" s="4"/>
    </row>
    <row r="17" spans="1:11" x14ac:dyDescent="0.2">
      <c r="A17" s="16" t="s">
        <v>15</v>
      </c>
      <c r="B17" s="2"/>
      <c r="C17" s="15"/>
      <c r="D17" s="2"/>
      <c r="E17" s="19">
        <f>SUM(E18:E20)</f>
        <v>0</v>
      </c>
      <c r="F17" s="2"/>
      <c r="G17" s="20">
        <v>0</v>
      </c>
      <c r="I17" s="20">
        <v>0</v>
      </c>
      <c r="J17" s="2"/>
      <c r="K17" s="21">
        <f>IFERROR(E17/I17*1000,0)</f>
        <v>0</v>
      </c>
    </row>
    <row r="18" spans="1:11" x14ac:dyDescent="0.2">
      <c r="A18" s="22" t="s">
        <v>10</v>
      </c>
      <c r="B18" s="2"/>
      <c r="C18" s="23">
        <v>0</v>
      </c>
      <c r="D18" s="24"/>
      <c r="E18" s="25">
        <v>0</v>
      </c>
      <c r="F18" s="2"/>
      <c r="J18" s="2"/>
    </row>
    <row r="19" spans="1:11" x14ac:dyDescent="0.2">
      <c r="A19" s="22" t="s">
        <v>13</v>
      </c>
      <c r="B19" s="2"/>
      <c r="C19" s="23">
        <v>0</v>
      </c>
      <c r="D19" s="24"/>
      <c r="E19" s="25">
        <v>0</v>
      </c>
      <c r="F19" s="2"/>
      <c r="J19" s="2"/>
    </row>
    <row r="20" spans="1:11" x14ac:dyDescent="0.2">
      <c r="A20" s="22" t="s">
        <v>14</v>
      </c>
      <c r="B20" s="2"/>
      <c r="C20" s="23">
        <v>0</v>
      </c>
      <c r="D20" s="24"/>
      <c r="E20" s="25">
        <v>0</v>
      </c>
      <c r="F20" s="2"/>
      <c r="J20" s="2"/>
    </row>
    <row r="21" spans="1:11" ht="6.75" customHeight="1" x14ac:dyDescent="0.2">
      <c r="A21" s="1"/>
      <c r="B21" s="2"/>
      <c r="C21" s="15"/>
      <c r="D21" s="2"/>
      <c r="F21" s="2"/>
      <c r="J21" s="2"/>
    </row>
    <row r="22" spans="1:11" x14ac:dyDescent="0.2">
      <c r="A22" s="16" t="s">
        <v>16</v>
      </c>
      <c r="B22" s="2"/>
      <c r="C22" s="15"/>
      <c r="D22" s="2"/>
      <c r="E22" s="19">
        <f>SUM(E23:E25)</f>
        <v>0</v>
      </c>
      <c r="F22" s="2"/>
      <c r="G22" s="20">
        <v>0</v>
      </c>
      <c r="I22" s="20">
        <v>0</v>
      </c>
      <c r="J22" s="2"/>
      <c r="K22" s="21">
        <f>IFERROR(E22/I22*1000,0)</f>
        <v>0</v>
      </c>
    </row>
    <row r="23" spans="1:11" x14ac:dyDescent="0.2">
      <c r="A23" s="22" t="s">
        <v>10</v>
      </c>
      <c r="B23" s="29"/>
      <c r="C23" s="23">
        <v>0</v>
      </c>
      <c r="D23" s="24"/>
      <c r="E23" s="25">
        <v>0</v>
      </c>
      <c r="F23" s="2"/>
      <c r="J23" s="2"/>
    </row>
    <row r="24" spans="1:11" x14ac:dyDescent="0.2">
      <c r="A24" s="22" t="s">
        <v>13</v>
      </c>
      <c r="B24" s="2"/>
      <c r="C24" s="23">
        <v>0</v>
      </c>
      <c r="D24" s="24"/>
      <c r="E24" s="25">
        <v>0</v>
      </c>
      <c r="F24" s="2"/>
      <c r="J24" s="2"/>
    </row>
    <row r="25" spans="1:11" x14ac:dyDescent="0.2">
      <c r="A25" s="22" t="s">
        <v>14</v>
      </c>
      <c r="B25" s="2"/>
      <c r="C25" s="23">
        <v>0</v>
      </c>
      <c r="D25" s="24"/>
      <c r="E25" s="25">
        <v>0</v>
      </c>
      <c r="F25" s="2"/>
      <c r="J25" s="2"/>
    </row>
    <row r="26" spans="1:11" ht="6.75" customHeight="1" x14ac:dyDescent="0.2">
      <c r="A26" s="1"/>
      <c r="B26" s="2"/>
      <c r="C26" s="15"/>
      <c r="D26" s="2"/>
      <c r="F26" s="2"/>
      <c r="J26" s="2"/>
    </row>
    <row r="27" spans="1:11" x14ac:dyDescent="0.2">
      <c r="A27" s="16" t="s">
        <v>17</v>
      </c>
      <c r="B27" s="1"/>
      <c r="C27" s="17"/>
      <c r="D27" s="18"/>
      <c r="E27" s="19">
        <f>SUM(E28:E30)</f>
        <v>0</v>
      </c>
      <c r="F27" s="18"/>
      <c r="G27" s="30">
        <f>SUM(G12:G25)</f>
        <v>0</v>
      </c>
      <c r="I27" s="30">
        <f>SUM(I12:I25)</f>
        <v>0</v>
      </c>
      <c r="J27" s="18"/>
      <c r="K27" s="21">
        <f>IFERROR(E27/I27*1000,0)</f>
        <v>0</v>
      </c>
    </row>
    <row r="28" spans="1:11" x14ac:dyDescent="0.2">
      <c r="A28" s="22" t="s">
        <v>10</v>
      </c>
      <c r="B28" s="1"/>
      <c r="C28" s="31">
        <f>C13+C18+C23</f>
        <v>0</v>
      </c>
      <c r="D28" s="32"/>
      <c r="E28" s="33">
        <f>E13+E18+E23</f>
        <v>0</v>
      </c>
      <c r="F28" s="18"/>
      <c r="G28" s="26"/>
      <c r="I28" s="26"/>
      <c r="J28" s="18"/>
      <c r="K28" s="27"/>
    </row>
    <row r="29" spans="1:11" x14ac:dyDescent="0.2">
      <c r="A29" s="22" t="s">
        <v>13</v>
      </c>
      <c r="B29" s="1"/>
      <c r="C29" s="31">
        <f>C14+C19+C24</f>
        <v>0</v>
      </c>
      <c r="D29" s="32"/>
      <c r="E29" s="33">
        <f>E14+E19+E24</f>
        <v>0</v>
      </c>
      <c r="F29" s="18"/>
      <c r="G29" s="26"/>
      <c r="I29" s="26"/>
      <c r="J29" s="18"/>
      <c r="K29" s="27"/>
    </row>
    <row r="30" spans="1:11" x14ac:dyDescent="0.2">
      <c r="A30" s="22" t="s">
        <v>14</v>
      </c>
      <c r="B30" s="1"/>
      <c r="C30" s="31">
        <f>C15+C20+C25</f>
        <v>0</v>
      </c>
      <c r="D30" s="32"/>
      <c r="E30" s="33">
        <f>E15+E20+E25</f>
        <v>0</v>
      </c>
      <c r="F30" s="18"/>
      <c r="G30" s="26"/>
      <c r="I30" s="26"/>
      <c r="J30" s="18"/>
      <c r="K30" s="27"/>
    </row>
    <row r="31" spans="1:11" ht="6.75" customHeight="1" x14ac:dyDescent="0.2">
      <c r="A31" s="1"/>
      <c r="B31" s="2"/>
      <c r="C31" s="15"/>
      <c r="D31" s="2"/>
      <c r="F31" s="2"/>
      <c r="J31" s="2"/>
    </row>
    <row r="32" spans="1:11" x14ac:dyDescent="0.2">
      <c r="A32" s="16" t="s">
        <v>18</v>
      </c>
      <c r="B32" s="1"/>
      <c r="C32" s="17"/>
      <c r="D32" s="18"/>
      <c r="E32" s="19">
        <f>E33+E34</f>
        <v>0</v>
      </c>
      <c r="F32" s="18"/>
      <c r="G32" s="20">
        <v>0</v>
      </c>
      <c r="I32" s="20">
        <v>0</v>
      </c>
      <c r="J32" s="2"/>
      <c r="K32" s="21">
        <f>IFERROR(E32/I32*1000,0)</f>
        <v>0</v>
      </c>
    </row>
    <row r="33" spans="1:14" x14ac:dyDescent="0.2">
      <c r="A33" s="22" t="s">
        <v>11</v>
      </c>
      <c r="B33" s="1"/>
      <c r="C33" s="23">
        <v>0</v>
      </c>
      <c r="D33" s="24"/>
      <c r="E33" s="25">
        <v>0</v>
      </c>
      <c r="F33" s="18"/>
      <c r="G33" s="26"/>
      <c r="I33" s="26"/>
      <c r="J33" s="18"/>
      <c r="K33" s="27"/>
    </row>
    <row r="34" spans="1:14" x14ac:dyDescent="0.2">
      <c r="A34" s="22" t="s">
        <v>19</v>
      </c>
      <c r="B34" s="1"/>
      <c r="C34" s="23">
        <v>0</v>
      </c>
      <c r="D34" s="24"/>
      <c r="E34" s="25">
        <v>0</v>
      </c>
      <c r="F34" s="18"/>
      <c r="G34" s="26"/>
      <c r="I34" s="26"/>
      <c r="J34" s="18"/>
      <c r="K34" s="27"/>
    </row>
    <row r="35" spans="1:14" ht="6.75" customHeight="1" x14ac:dyDescent="0.2">
      <c r="A35" s="1"/>
      <c r="B35" s="2"/>
      <c r="C35" s="15"/>
      <c r="D35" s="2"/>
      <c r="F35" s="2"/>
      <c r="J35" s="2"/>
    </row>
    <row r="36" spans="1:14" x14ac:dyDescent="0.2">
      <c r="A36" s="16" t="s">
        <v>20</v>
      </c>
      <c r="B36" s="1"/>
      <c r="C36" s="17"/>
      <c r="D36" s="18"/>
      <c r="E36" s="19">
        <f>SUM(E37:E39)</f>
        <v>7021502.79</v>
      </c>
      <c r="F36" s="18"/>
      <c r="G36" s="20">
        <v>272173450</v>
      </c>
      <c r="I36" s="20">
        <v>252097290</v>
      </c>
      <c r="J36" s="2"/>
      <c r="K36" s="21">
        <f>IFERROR(E36/I36*1000,0)</f>
        <v>27.85235331169169</v>
      </c>
    </row>
    <row r="37" spans="1:14" x14ac:dyDescent="0.2">
      <c r="A37" s="22" t="s">
        <v>10</v>
      </c>
      <c r="B37" s="1"/>
      <c r="C37" s="23">
        <v>115021.56</v>
      </c>
      <c r="D37" s="24"/>
      <c r="E37" s="25">
        <v>6840531.5899999999</v>
      </c>
      <c r="F37" s="18"/>
      <c r="G37" s="26"/>
      <c r="I37" s="26"/>
      <c r="J37" s="18"/>
      <c r="K37" s="27"/>
    </row>
    <row r="38" spans="1:14" x14ac:dyDescent="0.2">
      <c r="A38" s="22" t="s">
        <v>21</v>
      </c>
      <c r="B38" s="1"/>
      <c r="C38" s="23">
        <v>0</v>
      </c>
      <c r="D38" s="24"/>
      <c r="E38" s="25">
        <v>0</v>
      </c>
      <c r="F38" s="18"/>
      <c r="G38" s="26"/>
      <c r="I38" s="26"/>
      <c r="J38" s="18"/>
      <c r="K38" s="27"/>
    </row>
    <row r="39" spans="1:14" x14ac:dyDescent="0.2">
      <c r="A39" s="22" t="s">
        <v>11</v>
      </c>
      <c r="B39" s="1"/>
      <c r="C39" s="23">
        <v>60647.14</v>
      </c>
      <c r="D39" s="24"/>
      <c r="E39" s="25">
        <v>180971.2</v>
      </c>
      <c r="F39" s="18"/>
      <c r="G39" s="26"/>
      <c r="I39" s="26"/>
      <c r="J39" s="18"/>
      <c r="K39" s="27"/>
      <c r="N39" s="8"/>
    </row>
    <row r="40" spans="1:14" ht="6.75" customHeight="1" x14ac:dyDescent="0.2">
      <c r="A40" s="1"/>
      <c r="B40" s="2"/>
      <c r="C40" s="15"/>
      <c r="D40" s="2"/>
      <c r="F40" s="2"/>
      <c r="J40" s="2"/>
      <c r="N40" s="8"/>
    </row>
    <row r="41" spans="1:14" x14ac:dyDescent="0.2">
      <c r="A41" s="16" t="s">
        <v>22</v>
      </c>
      <c r="B41" s="2"/>
      <c r="C41" s="15"/>
      <c r="D41" s="2"/>
      <c r="E41" s="19">
        <f>SUM(E42:E43)</f>
        <v>0</v>
      </c>
      <c r="F41" s="2"/>
      <c r="G41" s="20">
        <v>0</v>
      </c>
      <c r="H41" s="34"/>
      <c r="I41" s="20">
        <v>-127064</v>
      </c>
      <c r="J41" s="2"/>
      <c r="K41" s="21">
        <f>IFERROR(E41/I41*1000,0)</f>
        <v>0</v>
      </c>
      <c r="N41" s="8"/>
    </row>
    <row r="42" spans="1:14" x14ac:dyDescent="0.2">
      <c r="A42" s="22" t="s">
        <v>10</v>
      </c>
      <c r="B42" s="2"/>
      <c r="C42" s="23">
        <v>0</v>
      </c>
      <c r="D42" s="5"/>
      <c r="E42" s="25">
        <v>0</v>
      </c>
      <c r="F42" s="2"/>
      <c r="G42" s="35"/>
      <c r="J42" s="2"/>
      <c r="N42" s="8"/>
    </row>
    <row r="43" spans="1:14" x14ac:dyDescent="0.2">
      <c r="A43" s="22" t="s">
        <v>11</v>
      </c>
      <c r="B43" s="2"/>
      <c r="C43" s="23">
        <v>0</v>
      </c>
      <c r="D43" s="24"/>
      <c r="E43" s="25">
        <v>0</v>
      </c>
      <c r="F43" s="2"/>
      <c r="J43" s="2"/>
      <c r="N43" s="8"/>
    </row>
    <row r="44" spans="1:14" ht="6.75" customHeight="1" x14ac:dyDescent="0.2">
      <c r="A44" s="1"/>
      <c r="B44" s="2"/>
      <c r="C44" s="15"/>
      <c r="D44" s="2"/>
      <c r="F44" s="2"/>
      <c r="J44" s="2"/>
      <c r="N44" s="8"/>
    </row>
    <row r="45" spans="1:14" x14ac:dyDescent="0.2">
      <c r="A45" s="16" t="s">
        <v>23</v>
      </c>
      <c r="B45" s="2"/>
      <c r="C45" s="15"/>
      <c r="D45" s="2"/>
      <c r="E45" s="19">
        <f>SUM(E46:E47)</f>
        <v>0</v>
      </c>
      <c r="F45" s="2"/>
      <c r="G45" s="20">
        <v>0</v>
      </c>
      <c r="H45" s="34"/>
      <c r="I45" s="20">
        <v>-127064</v>
      </c>
      <c r="J45" s="2"/>
      <c r="K45" s="21">
        <f>IFERROR(E45/I45*1000,0)</f>
        <v>0</v>
      </c>
      <c r="N45" s="8"/>
    </row>
    <row r="46" spans="1:14" x14ac:dyDescent="0.2">
      <c r="A46" s="22" t="s">
        <v>10</v>
      </c>
      <c r="B46" s="2"/>
      <c r="C46" s="23">
        <v>0</v>
      </c>
      <c r="D46" s="5"/>
      <c r="E46" s="25">
        <v>0</v>
      </c>
      <c r="F46" s="2"/>
      <c r="J46" s="2"/>
      <c r="N46" s="8"/>
    </row>
    <row r="47" spans="1:14" x14ac:dyDescent="0.2">
      <c r="A47" s="22" t="s">
        <v>11</v>
      </c>
      <c r="B47" s="2"/>
      <c r="C47" s="23">
        <v>0</v>
      </c>
      <c r="D47" s="24"/>
      <c r="E47" s="25">
        <v>0</v>
      </c>
      <c r="F47" s="2"/>
      <c r="J47" s="2"/>
      <c r="N47" s="8"/>
    </row>
    <row r="48" spans="1:14" x14ac:dyDescent="0.2">
      <c r="A48" s="1"/>
      <c r="B48" s="2"/>
      <c r="C48" s="36"/>
      <c r="D48" s="37"/>
      <c r="F48" s="2"/>
      <c r="J48" s="2"/>
      <c r="N48" s="8"/>
    </row>
    <row r="49" spans="1:14" x14ac:dyDescent="0.2">
      <c r="A49" s="16" t="s">
        <v>24</v>
      </c>
      <c r="B49" s="2"/>
      <c r="C49" s="15"/>
      <c r="D49" s="37"/>
      <c r="E49" s="19">
        <f>SUM(E50:E51)</f>
        <v>0</v>
      </c>
      <c r="F49" s="2"/>
      <c r="G49" s="38">
        <f>SUM(G41:G46)</f>
        <v>0</v>
      </c>
      <c r="H49" s="34"/>
      <c r="I49" s="38">
        <f>SUM(I41:I45)</f>
        <v>-254128</v>
      </c>
      <c r="J49" s="2"/>
      <c r="K49" s="21">
        <f>IFERROR(E49/I49*1000,0)</f>
        <v>0</v>
      </c>
      <c r="L49" s="4"/>
      <c r="N49" s="8"/>
    </row>
    <row r="50" spans="1:14" x14ac:dyDescent="0.2">
      <c r="A50" s="22" t="s">
        <v>10</v>
      </c>
      <c r="B50" s="2"/>
      <c r="C50" s="31">
        <f>C42+C46</f>
        <v>0</v>
      </c>
      <c r="D50" s="39"/>
      <c r="E50" s="33">
        <f>E42+E46</f>
        <v>0</v>
      </c>
      <c r="F50" s="2"/>
      <c r="J50" s="2"/>
      <c r="L50" s="4"/>
      <c r="N50" s="8"/>
    </row>
    <row r="51" spans="1:14" x14ac:dyDescent="0.2">
      <c r="A51" s="22" t="s">
        <v>11</v>
      </c>
      <c r="B51" s="2"/>
      <c r="C51" s="31">
        <f>C43+C47</f>
        <v>0</v>
      </c>
      <c r="D51" s="24"/>
      <c r="E51" s="33">
        <f>E43+E47</f>
        <v>0</v>
      </c>
      <c r="F51" s="2"/>
      <c r="J51" s="2"/>
      <c r="L51" s="4"/>
      <c r="N51" s="8"/>
    </row>
    <row r="52" spans="1:14" x14ac:dyDescent="0.2">
      <c r="A52" s="1"/>
      <c r="B52" s="2"/>
      <c r="C52" s="15"/>
      <c r="D52" s="37"/>
      <c r="F52" s="2"/>
      <c r="J52" s="2"/>
      <c r="L52" s="4"/>
      <c r="N52" s="8"/>
    </row>
    <row r="53" spans="1:14" x14ac:dyDescent="0.2">
      <c r="A53" s="16" t="s">
        <v>25</v>
      </c>
      <c r="B53" s="2"/>
      <c r="C53" s="15"/>
      <c r="D53" s="37"/>
      <c r="E53" s="19">
        <f>SUM(E54:E56)</f>
        <v>785177.01</v>
      </c>
      <c r="F53" s="2"/>
      <c r="G53" s="20">
        <v>17300406</v>
      </c>
      <c r="I53" s="20">
        <v>14558971</v>
      </c>
      <c r="J53" s="2"/>
      <c r="K53" s="112">
        <f>IFERROR(E53/I53*1000,0)</f>
        <v>53.930803900907556</v>
      </c>
      <c r="L53" s="4"/>
      <c r="N53" s="8"/>
    </row>
    <row r="54" spans="1:14" x14ac:dyDescent="0.2">
      <c r="A54" s="22" t="s">
        <v>10</v>
      </c>
      <c r="B54" s="2"/>
      <c r="C54" s="23">
        <v>8114.15</v>
      </c>
      <c r="D54" s="5"/>
      <c r="E54" s="25">
        <v>783144.39</v>
      </c>
      <c r="F54" s="2"/>
      <c r="J54" s="2"/>
      <c r="L54" s="4"/>
      <c r="N54" s="8"/>
    </row>
    <row r="55" spans="1:14" x14ac:dyDescent="0.2">
      <c r="A55" s="22" t="s">
        <v>21</v>
      </c>
      <c r="B55" s="2"/>
      <c r="C55" s="23">
        <v>0</v>
      </c>
      <c r="D55" s="5"/>
      <c r="E55" s="25">
        <v>0</v>
      </c>
      <c r="F55" s="2"/>
      <c r="J55" s="2"/>
      <c r="L55" s="4"/>
      <c r="N55" s="8"/>
    </row>
    <row r="56" spans="1:14" x14ac:dyDescent="0.2">
      <c r="A56" s="22" t="s">
        <v>11</v>
      </c>
      <c r="B56" s="2"/>
      <c r="C56" s="23">
        <v>736</v>
      </c>
      <c r="D56" s="5"/>
      <c r="E56" s="25">
        <v>2032.62</v>
      </c>
      <c r="F56" s="2"/>
      <c r="J56" s="2"/>
      <c r="L56" s="4"/>
    </row>
    <row r="57" spans="1:14" ht="6.75" customHeight="1" x14ac:dyDescent="0.2">
      <c r="A57" s="1"/>
      <c r="B57" s="2"/>
      <c r="C57" s="15"/>
      <c r="D57" s="37"/>
      <c r="F57" s="2"/>
      <c r="I57" s="4">
        <v>0</v>
      </c>
      <c r="J57" s="2"/>
      <c r="L57" s="4"/>
    </row>
    <row r="58" spans="1:14" x14ac:dyDescent="0.2">
      <c r="A58" s="16" t="s">
        <v>26</v>
      </c>
      <c r="B58" s="2"/>
      <c r="C58" s="15"/>
      <c r="D58" s="37"/>
      <c r="E58" s="19">
        <f>SUM(E59:E61)</f>
        <v>0</v>
      </c>
      <c r="F58" s="2"/>
      <c r="G58" s="20">
        <v>0</v>
      </c>
      <c r="I58" s="20">
        <v>0</v>
      </c>
      <c r="J58" s="2"/>
      <c r="K58" s="21">
        <f>IFERROR(E58/I58*1000,0)</f>
        <v>0</v>
      </c>
      <c r="L58" s="4"/>
    </row>
    <row r="59" spans="1:14" x14ac:dyDescent="0.2">
      <c r="A59" s="22" t="s">
        <v>10</v>
      </c>
      <c r="B59" s="2"/>
      <c r="C59" s="23">
        <v>0</v>
      </c>
      <c r="D59" s="5"/>
      <c r="E59" s="25">
        <v>0</v>
      </c>
      <c r="F59" s="2"/>
      <c r="G59" s="3"/>
      <c r="J59" s="2"/>
      <c r="L59" s="4"/>
    </row>
    <row r="60" spans="1:14" x14ac:dyDescent="0.2">
      <c r="A60" s="22" t="s">
        <v>21</v>
      </c>
      <c r="B60" s="2"/>
      <c r="C60" s="23">
        <v>0</v>
      </c>
      <c r="D60" s="5"/>
      <c r="E60" s="25">
        <v>0</v>
      </c>
      <c r="F60" s="2"/>
      <c r="G60" s="3"/>
      <c r="J60" s="2"/>
      <c r="L60" s="4"/>
    </row>
    <row r="61" spans="1:14" x14ac:dyDescent="0.2">
      <c r="A61" s="22" t="s">
        <v>11</v>
      </c>
      <c r="B61" s="2"/>
      <c r="C61" s="23">
        <v>0</v>
      </c>
      <c r="D61" s="5"/>
      <c r="E61" s="25">
        <v>0</v>
      </c>
      <c r="F61" s="2"/>
      <c r="G61" s="3"/>
      <c r="J61" s="2"/>
      <c r="L61" s="4"/>
    </row>
    <row r="62" spans="1:14" x14ac:dyDescent="0.2">
      <c r="D62" s="43"/>
    </row>
    <row r="63" spans="1:14" x14ac:dyDescent="0.2">
      <c r="A63" s="16" t="s">
        <v>27</v>
      </c>
      <c r="B63" s="1"/>
      <c r="C63" s="17"/>
      <c r="D63" s="44"/>
      <c r="E63" s="19">
        <f>SUM(E64:E66)</f>
        <v>785177.01</v>
      </c>
      <c r="F63" s="18"/>
      <c r="G63" s="30">
        <f>SUM(G53:G60)</f>
        <v>17300406</v>
      </c>
      <c r="I63" s="30">
        <f>SUM(I53:I60)</f>
        <v>14558971</v>
      </c>
      <c r="J63" s="18"/>
      <c r="K63" s="21">
        <f>IFERROR(E63/I63*1000,0)</f>
        <v>53.930803900907556</v>
      </c>
      <c r="L63" s="26"/>
    </row>
    <row r="64" spans="1:14" x14ac:dyDescent="0.2">
      <c r="A64" s="22" t="s">
        <v>10</v>
      </c>
      <c r="B64" s="1"/>
      <c r="C64" s="31">
        <f>C54+C59</f>
        <v>8114.15</v>
      </c>
      <c r="D64" s="32"/>
      <c r="E64" s="33">
        <f>E54+E59</f>
        <v>783144.39</v>
      </c>
      <c r="F64" s="18"/>
      <c r="G64" s="26"/>
      <c r="I64" s="26"/>
      <c r="J64" s="18"/>
      <c r="K64" s="27"/>
      <c r="L64" s="26"/>
    </row>
    <row r="65" spans="1:16" x14ac:dyDescent="0.2">
      <c r="A65" s="22" t="s">
        <v>21</v>
      </c>
      <c r="B65" s="1"/>
      <c r="C65" s="31">
        <f>C55+C60</f>
        <v>0</v>
      </c>
      <c r="D65" s="32"/>
      <c r="E65" s="33">
        <f>E55+E60</f>
        <v>0</v>
      </c>
      <c r="F65" s="18"/>
      <c r="G65" s="26"/>
      <c r="I65" s="26"/>
      <c r="J65" s="18"/>
      <c r="K65" s="27"/>
      <c r="L65" s="26"/>
    </row>
    <row r="66" spans="1:16" x14ac:dyDescent="0.2">
      <c r="A66" s="22" t="s">
        <v>11</v>
      </c>
      <c r="B66" s="1"/>
      <c r="C66" s="31">
        <f>C56+C61</f>
        <v>736</v>
      </c>
      <c r="D66" s="32"/>
      <c r="E66" s="33">
        <f>E56+E61</f>
        <v>2032.62</v>
      </c>
      <c r="F66" s="18"/>
      <c r="G66" s="26"/>
      <c r="I66" s="26"/>
      <c r="J66" s="18"/>
      <c r="K66" s="27"/>
      <c r="L66" s="26"/>
    </row>
    <row r="67" spans="1:16" ht="6" customHeight="1" x14ac:dyDescent="0.2">
      <c r="D67" s="43"/>
    </row>
    <row r="68" spans="1:16" ht="15" customHeight="1" x14ac:dyDescent="0.2">
      <c r="A68" s="16" t="s">
        <v>28</v>
      </c>
      <c r="B68" s="1"/>
      <c r="C68" s="1"/>
      <c r="D68" s="46"/>
      <c r="E68" s="47">
        <f>SUM(E58,E53,E45,E41,E36,E32,E22,E17,E12,E8)</f>
        <v>7806679.7999999998</v>
      </c>
      <c r="F68" s="48"/>
      <c r="G68" s="49">
        <f>SUM(G58,G53,G45,G41,G36,G32,G22,G17,G12,G8)</f>
        <v>289473856</v>
      </c>
      <c r="H68" s="50"/>
      <c r="I68" s="51">
        <f>SUM(I58,I53,I45,I41,I36,I32,I22,I17,I12,I8)</f>
        <v>265544680</v>
      </c>
      <c r="J68" s="48"/>
      <c r="K68" s="52">
        <f>IFERROR(E68/I68*1000,0)</f>
        <v>29.398742991198315</v>
      </c>
      <c r="L68" s="30"/>
    </row>
    <row r="69" spans="1:16" ht="9.75" customHeight="1" x14ac:dyDescent="0.2">
      <c r="E69" s="19"/>
      <c r="G69" s="30"/>
      <c r="I69" s="49"/>
      <c r="J69" s="53"/>
      <c r="K69" s="54"/>
    </row>
    <row r="70" spans="1:16" ht="15" customHeight="1" x14ac:dyDescent="0.2">
      <c r="A70" s="30" t="s">
        <v>29</v>
      </c>
      <c r="B70" s="2"/>
      <c r="C70" s="2"/>
      <c r="D70" s="2"/>
      <c r="F70" s="2"/>
      <c r="G70" s="30"/>
      <c r="I70" s="20">
        <v>16413010</v>
      </c>
      <c r="J70" s="55"/>
      <c r="K70" s="56"/>
      <c r="L70" s="4"/>
    </row>
    <row r="71" spans="1:16" ht="9.75" customHeight="1" x14ac:dyDescent="0.2">
      <c r="A71" s="57"/>
      <c r="B71" s="37"/>
      <c r="C71" s="37"/>
      <c r="D71" s="37"/>
      <c r="E71" s="58"/>
      <c r="F71" s="2"/>
      <c r="G71" s="30"/>
      <c r="I71" s="59"/>
      <c r="J71" s="55"/>
      <c r="K71" s="54"/>
      <c r="L71" s="4"/>
    </row>
    <row r="72" spans="1:16" ht="15" customHeight="1" x14ac:dyDescent="0.2">
      <c r="A72" s="60" t="s">
        <v>30</v>
      </c>
      <c r="B72" s="61"/>
      <c r="C72" s="62"/>
      <c r="D72" s="37"/>
      <c r="E72" s="63"/>
      <c r="F72" s="2"/>
      <c r="G72" s="30"/>
      <c r="I72" s="51">
        <f>I68-I70</f>
        <v>249131670</v>
      </c>
      <c r="J72" s="55"/>
      <c r="K72" s="52">
        <f>E68/I72*1000</f>
        <v>31.335557618989185</v>
      </c>
      <c r="L72" s="4"/>
    </row>
    <row r="73" spans="1:16" s="73" customFormat="1" ht="15" customHeight="1" x14ac:dyDescent="0.2">
      <c r="A73" s="64" t="s">
        <v>31</v>
      </c>
      <c r="B73" s="43"/>
      <c r="C73" s="37"/>
      <c r="D73" s="37"/>
      <c r="E73" s="58"/>
      <c r="F73" s="37"/>
      <c r="G73" s="65"/>
      <c r="H73" s="39"/>
      <c r="I73" s="66">
        <f>+I8+I27+I49</f>
        <v>-1111581</v>
      </c>
      <c r="J73" s="67"/>
      <c r="K73" s="68"/>
      <c r="L73" s="69"/>
      <c r="M73" s="70"/>
      <c r="N73" s="71"/>
      <c r="O73" s="72"/>
      <c r="P73" s="70"/>
    </row>
    <row r="74" spans="1:16" s="83" customFormat="1" ht="15" customHeight="1" x14ac:dyDescent="0.2">
      <c r="A74" s="74" t="s">
        <v>32</v>
      </c>
      <c r="B74" s="75"/>
      <c r="C74" s="76"/>
      <c r="D74" s="76"/>
      <c r="E74" s="77"/>
      <c r="F74" s="76"/>
      <c r="G74" s="74"/>
      <c r="H74" s="78"/>
      <c r="I74" s="51">
        <f>I72-I73</f>
        <v>250243251</v>
      </c>
      <c r="J74" s="48"/>
      <c r="K74" s="79">
        <f>E68/I74*1000</f>
        <v>31.196365012057807</v>
      </c>
      <c r="L74" s="80"/>
      <c r="M74" s="81"/>
      <c r="N74" s="82"/>
      <c r="O74" s="81"/>
      <c r="P74" s="81"/>
    </row>
    <row r="75" spans="1:16" ht="15" x14ac:dyDescent="0.35">
      <c r="A75" s="84"/>
      <c r="C75" s="2"/>
      <c r="D75" s="2"/>
      <c r="E75" s="19"/>
      <c r="F75" s="2"/>
      <c r="G75" s="30"/>
      <c r="I75" s="66"/>
      <c r="J75" s="2"/>
      <c r="K75" s="85"/>
      <c r="L75" s="4"/>
    </row>
    <row r="76" spans="1:16" ht="15" x14ac:dyDescent="0.35">
      <c r="A76" s="84"/>
      <c r="C76" s="2"/>
      <c r="D76" s="2"/>
      <c r="E76" s="19"/>
      <c r="F76" s="2"/>
      <c r="G76" s="30"/>
      <c r="I76" s="86"/>
      <c r="J76" s="2"/>
      <c r="K76" s="85"/>
      <c r="L76" s="4"/>
    </row>
    <row r="77" spans="1:16" x14ac:dyDescent="0.2">
      <c r="B77" s="87" t="s">
        <v>33</v>
      </c>
      <c r="D77" s="43"/>
      <c r="H77" s="88"/>
      <c r="I77" s="89"/>
    </row>
    <row r="78" spans="1:16" x14ac:dyDescent="0.2">
      <c r="A78" s="1"/>
      <c r="B78" s="2"/>
      <c r="C78" s="90" t="s">
        <v>10</v>
      </c>
      <c r="D78" s="91"/>
      <c r="E78" s="92">
        <f>SUM(E9,E13,E18,E23,E37,E42,E46,E54,E59)</f>
        <v>7623675.9799999995</v>
      </c>
      <c r="F78" s="2"/>
      <c r="J78" s="2"/>
      <c r="L78" s="4"/>
    </row>
    <row r="79" spans="1:16" x14ac:dyDescent="0.2">
      <c r="A79" s="1"/>
      <c r="B79" s="2"/>
      <c r="C79" s="93" t="s">
        <v>34</v>
      </c>
      <c r="D79" s="94"/>
      <c r="E79" s="95">
        <f>SUM(E38,E55,E60)</f>
        <v>0</v>
      </c>
      <c r="F79" s="2"/>
      <c r="J79" s="2"/>
      <c r="L79" s="4"/>
    </row>
    <row r="80" spans="1:16" x14ac:dyDescent="0.2">
      <c r="A80" s="1"/>
      <c r="B80" s="2"/>
      <c r="C80" s="93" t="s">
        <v>11</v>
      </c>
      <c r="D80" s="94"/>
      <c r="E80" s="95">
        <f>SUM(E10,E33,E39,E43,E47,E56,E61)</f>
        <v>183003.82</v>
      </c>
      <c r="F80" s="2"/>
      <c r="J80" s="2"/>
      <c r="L80" s="4"/>
    </row>
    <row r="81" spans="1:18" x14ac:dyDescent="0.2">
      <c r="A81" s="1"/>
      <c r="B81" s="2"/>
      <c r="C81" s="93" t="s">
        <v>19</v>
      </c>
      <c r="D81" s="94"/>
      <c r="E81" s="95">
        <f>SUM(E14,E19,E24,E34)</f>
        <v>0</v>
      </c>
      <c r="F81" s="2"/>
      <c r="J81" s="2"/>
      <c r="L81" s="4"/>
    </row>
    <row r="82" spans="1:18" x14ac:dyDescent="0.2">
      <c r="A82" s="1"/>
      <c r="B82" s="2"/>
      <c r="C82" s="93" t="s">
        <v>14</v>
      </c>
      <c r="D82" s="94"/>
      <c r="E82" s="95">
        <f>SUM(E15,E20,E25)</f>
        <v>0</v>
      </c>
      <c r="F82" s="2"/>
      <c r="J82" s="2"/>
      <c r="L82" s="4"/>
    </row>
    <row r="83" spans="1:18" ht="12.75" thickBot="1" x14ac:dyDescent="0.25">
      <c r="A83" s="1"/>
      <c r="B83" s="2"/>
      <c r="C83" s="96" t="s">
        <v>35</v>
      </c>
      <c r="D83" s="94"/>
      <c r="E83" s="97">
        <f>SUM(E78:E82)</f>
        <v>7806679.7999999998</v>
      </c>
      <c r="F83" s="2"/>
      <c r="J83" s="2"/>
      <c r="L83" s="4"/>
    </row>
    <row r="84" spans="1:18" ht="4.5" customHeight="1" thickTop="1" x14ac:dyDescent="0.2">
      <c r="A84" s="1"/>
      <c r="B84" s="2"/>
      <c r="C84" s="98"/>
      <c r="D84" s="99"/>
      <c r="E84" s="100"/>
      <c r="F84" s="2"/>
      <c r="J84" s="2"/>
      <c r="L84" s="4"/>
    </row>
    <row r="86" spans="1:18" x14ac:dyDescent="0.2">
      <c r="A86" s="167"/>
      <c r="B86" s="168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</row>
    <row r="87" spans="1:18" x14ac:dyDescent="0.2">
      <c r="A87" s="168"/>
      <c r="B87" s="168"/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</row>
    <row r="88" spans="1:18" x14ac:dyDescent="0.2">
      <c r="A88" s="169"/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</row>
    <row r="89" spans="1:18" x14ac:dyDescent="0.2">
      <c r="A89" s="169"/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01"/>
      <c r="Q89" s="57"/>
      <c r="R89" s="57"/>
    </row>
    <row r="90" spans="1:18" x14ac:dyDescent="0.2">
      <c r="E90" s="58"/>
      <c r="F90" s="43"/>
      <c r="G90" s="65"/>
      <c r="H90" s="39"/>
      <c r="I90" s="65"/>
      <c r="J90" s="43"/>
      <c r="K90" s="32"/>
      <c r="L90" s="102"/>
      <c r="M90" s="101"/>
      <c r="N90" s="65"/>
      <c r="O90" s="101"/>
      <c r="P90" s="101"/>
      <c r="Q90" s="57"/>
      <c r="R90" s="57"/>
    </row>
    <row r="91" spans="1:18" x14ac:dyDescent="0.2">
      <c r="E91" s="58"/>
      <c r="F91" s="43"/>
      <c r="G91" s="65"/>
      <c r="H91" s="39"/>
      <c r="I91" s="65"/>
      <c r="J91" s="43"/>
      <c r="K91" s="32"/>
      <c r="L91" s="102"/>
      <c r="M91" s="103"/>
      <c r="N91" s="104"/>
      <c r="O91" s="101"/>
      <c r="P91" s="101"/>
      <c r="Q91" s="105"/>
      <c r="R91" s="57"/>
    </row>
    <row r="92" spans="1:18" x14ac:dyDescent="0.2">
      <c r="E92" s="58"/>
      <c r="F92" s="43"/>
      <c r="G92" s="65"/>
      <c r="H92" s="39"/>
      <c r="I92" s="65"/>
      <c r="J92" s="43"/>
      <c r="K92" s="32"/>
      <c r="L92" s="102"/>
      <c r="M92" s="101"/>
      <c r="N92" s="106"/>
      <c r="O92" s="101"/>
      <c r="P92" s="101"/>
      <c r="Q92" s="107"/>
      <c r="R92" s="57"/>
    </row>
    <row r="93" spans="1:18" x14ac:dyDescent="0.2">
      <c r="E93" s="58"/>
      <c r="F93" s="43"/>
      <c r="G93" s="65"/>
      <c r="H93" s="39"/>
      <c r="I93" s="65"/>
      <c r="J93" s="43"/>
      <c r="K93" s="32"/>
      <c r="L93" s="102"/>
      <c r="M93" s="101"/>
      <c r="N93" s="106"/>
      <c r="O93" s="101"/>
      <c r="P93" s="101"/>
      <c r="Q93" s="57"/>
      <c r="R93" s="57"/>
    </row>
    <row r="94" spans="1:18" x14ac:dyDescent="0.2">
      <c r="E94" s="58"/>
      <c r="F94" s="43"/>
      <c r="G94" s="65"/>
      <c r="H94" s="39"/>
      <c r="I94" s="65"/>
      <c r="J94" s="43"/>
      <c r="K94" s="108"/>
      <c r="L94" s="101"/>
      <c r="M94" s="101"/>
      <c r="N94" s="106"/>
      <c r="O94" s="101"/>
      <c r="P94" s="101"/>
      <c r="Q94" s="57"/>
      <c r="R94" s="57"/>
    </row>
    <row r="95" spans="1:18" x14ac:dyDescent="0.2">
      <c r="E95" s="58"/>
      <c r="F95" s="43"/>
      <c r="G95" s="65"/>
      <c r="H95" s="39"/>
      <c r="I95" s="65"/>
      <c r="J95" s="43"/>
      <c r="K95" s="108"/>
      <c r="L95" s="101"/>
      <c r="M95" s="101"/>
      <c r="N95" s="106"/>
      <c r="O95" s="101"/>
      <c r="P95" s="101"/>
      <c r="Q95" s="57"/>
      <c r="R95" s="57"/>
    </row>
    <row r="96" spans="1:18" x14ac:dyDescent="0.2">
      <c r="E96" s="58"/>
      <c r="F96" s="43"/>
      <c r="G96" s="65"/>
      <c r="H96" s="39"/>
      <c r="I96" s="65"/>
      <c r="J96" s="43"/>
      <c r="K96" s="108"/>
      <c r="L96" s="101"/>
      <c r="M96" s="101"/>
      <c r="N96" s="106"/>
      <c r="O96" s="101"/>
      <c r="P96" s="101"/>
      <c r="Q96" s="57"/>
      <c r="R96" s="57"/>
    </row>
    <row r="97" spans="5:18" x14ac:dyDescent="0.2">
      <c r="E97" s="58"/>
      <c r="F97" s="43"/>
      <c r="G97" s="65"/>
      <c r="H97" s="39"/>
      <c r="I97" s="65"/>
      <c r="J97" s="43"/>
      <c r="K97" s="108"/>
      <c r="L97" s="101"/>
      <c r="M97" s="101"/>
      <c r="N97" s="106"/>
      <c r="O97" s="101"/>
      <c r="P97" s="101"/>
      <c r="Q97" s="57"/>
      <c r="R97" s="57"/>
    </row>
    <row r="98" spans="5:18" x14ac:dyDescent="0.2">
      <c r="E98" s="58"/>
      <c r="F98" s="43"/>
      <c r="G98" s="65"/>
      <c r="H98" s="39"/>
      <c r="I98" s="65"/>
      <c r="J98" s="43"/>
      <c r="K98" s="108"/>
      <c r="L98" s="101"/>
      <c r="M98" s="101"/>
      <c r="N98" s="106"/>
      <c r="O98" s="101"/>
      <c r="P98" s="101"/>
      <c r="Q98" s="57"/>
      <c r="R98" s="57"/>
    </row>
    <row r="99" spans="5:18" x14ac:dyDescent="0.2">
      <c r="E99" s="58"/>
      <c r="F99" s="43"/>
      <c r="G99" s="65"/>
      <c r="H99" s="39"/>
      <c r="I99" s="65"/>
      <c r="J99" s="43"/>
      <c r="K99" s="108"/>
      <c r="L99" s="101"/>
      <c r="M99" s="101"/>
      <c r="N99" s="106"/>
      <c r="O99" s="101"/>
      <c r="P99" s="101"/>
      <c r="Q99" s="57"/>
      <c r="R99" s="57"/>
    </row>
    <row r="100" spans="5:18" x14ac:dyDescent="0.2">
      <c r="E100" s="58"/>
      <c r="F100" s="43"/>
      <c r="G100" s="65"/>
      <c r="H100" s="39"/>
      <c r="I100" s="65"/>
      <c r="J100" s="43"/>
      <c r="K100" s="108"/>
      <c r="L100" s="101"/>
      <c r="M100" s="101"/>
      <c r="N100" s="106"/>
      <c r="O100" s="101"/>
      <c r="P100" s="101"/>
      <c r="Q100" s="57"/>
      <c r="R100" s="57"/>
    </row>
    <row r="101" spans="5:18" x14ac:dyDescent="0.2">
      <c r="E101" s="58"/>
      <c r="F101" s="43"/>
      <c r="G101" s="65"/>
      <c r="H101" s="39"/>
      <c r="I101" s="65"/>
      <c r="J101" s="43"/>
      <c r="K101" s="32"/>
      <c r="L101" s="101"/>
      <c r="M101" s="101"/>
      <c r="N101" s="106"/>
      <c r="O101" s="101"/>
      <c r="P101" s="101"/>
      <c r="Q101" s="57"/>
      <c r="R101" s="57"/>
    </row>
    <row r="102" spans="5:18" x14ac:dyDescent="0.2">
      <c r="E102" s="58"/>
      <c r="F102" s="43"/>
      <c r="G102" s="65"/>
      <c r="H102" s="39"/>
      <c r="I102" s="65"/>
      <c r="J102" s="43"/>
      <c r="K102" s="32"/>
      <c r="L102" s="101"/>
      <c r="M102" s="101"/>
      <c r="N102" s="106"/>
      <c r="O102" s="101"/>
      <c r="P102" s="101"/>
      <c r="Q102" s="57"/>
      <c r="R102" s="57"/>
    </row>
    <row r="103" spans="5:18" x14ac:dyDescent="0.2">
      <c r="E103" s="58"/>
      <c r="F103" s="43"/>
      <c r="G103" s="65"/>
      <c r="H103" s="39"/>
      <c r="I103" s="65"/>
      <c r="J103" s="43"/>
      <c r="K103" s="32"/>
      <c r="L103" s="103"/>
      <c r="M103" s="101"/>
      <c r="N103" s="106"/>
      <c r="O103" s="101"/>
      <c r="P103" s="101"/>
      <c r="Q103" s="57"/>
      <c r="R103" s="57"/>
    </row>
    <row r="104" spans="5:18" x14ac:dyDescent="0.2">
      <c r="E104" s="58"/>
      <c r="F104" s="43"/>
      <c r="G104" s="65"/>
      <c r="H104" s="39"/>
      <c r="I104" s="65"/>
      <c r="J104" s="43"/>
      <c r="K104" s="32"/>
      <c r="L104" s="101"/>
      <c r="M104" s="101"/>
      <c r="N104" s="106"/>
      <c r="O104" s="101"/>
      <c r="P104" s="101"/>
      <c r="Q104" s="57"/>
      <c r="R104" s="57"/>
    </row>
    <row r="105" spans="5:18" x14ac:dyDescent="0.2">
      <c r="E105" s="58"/>
      <c r="F105" s="43"/>
      <c r="G105" s="65"/>
      <c r="H105" s="39"/>
      <c r="I105" s="65"/>
      <c r="J105" s="43"/>
      <c r="K105" s="32"/>
      <c r="L105" s="101"/>
      <c r="M105" s="101"/>
      <c r="N105" s="106"/>
      <c r="O105" s="101"/>
      <c r="P105" s="101"/>
      <c r="Q105" s="57"/>
      <c r="R105" s="57"/>
    </row>
    <row r="106" spans="5:18" x14ac:dyDescent="0.2">
      <c r="E106" s="58"/>
      <c r="F106" s="43"/>
      <c r="G106" s="65"/>
      <c r="H106" s="39"/>
      <c r="I106" s="65"/>
      <c r="J106" s="43"/>
      <c r="K106" s="108"/>
      <c r="L106" s="101"/>
      <c r="M106" s="101"/>
      <c r="N106" s="106"/>
      <c r="O106" s="101"/>
      <c r="P106" s="101"/>
      <c r="Q106" s="57"/>
      <c r="R106" s="57"/>
    </row>
  </sheetData>
  <mergeCells count="5">
    <mergeCell ref="A2:K2"/>
    <mergeCell ref="A3:K3"/>
    <mergeCell ref="E4:G4"/>
    <mergeCell ref="A5:O5"/>
    <mergeCell ref="A86:O89"/>
  </mergeCells>
  <pageMargins left="1.3" right="1" top="0.5" bottom="0.5" header="0" footer="0.25"/>
  <pageSetup scale="55" orientation="landscape" r:id="rId1"/>
  <headerFooter>
    <oddFooter>&amp;RCase No. 2022-00268
Attachment for Response to PSC 1-16
Witness: Jennifer Stone 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1DF54"/>
    <pageSetUpPr fitToPage="1"/>
  </sheetPr>
  <dimension ref="A1:G55"/>
  <sheetViews>
    <sheetView zoomScale="114" zoomScaleNormal="114" workbookViewId="0">
      <selection activeCell="E34" sqref="E34"/>
    </sheetView>
  </sheetViews>
  <sheetFormatPr defaultColWidth="9.140625" defaultRowHeight="12.75" x14ac:dyDescent="0.2"/>
  <cols>
    <col min="1" max="1" width="4" style="126" customWidth="1"/>
    <col min="2" max="2" width="69.5703125" style="126" customWidth="1"/>
    <col min="3" max="3" width="9.7109375" style="126" customWidth="1"/>
    <col min="4" max="4" width="2.85546875" style="126" customWidth="1"/>
    <col min="5" max="5" width="18.85546875" style="126" bestFit="1" customWidth="1"/>
    <col min="6" max="6" width="3.28515625" style="126" customWidth="1"/>
    <col min="7" max="7" width="4.5703125" style="126" customWidth="1"/>
    <col min="8" max="16384" width="9.140625" style="126"/>
  </cols>
  <sheetData>
    <row r="1" spans="1:6" x14ac:dyDescent="0.2">
      <c r="A1" s="125"/>
      <c r="B1" s="125"/>
      <c r="F1" s="127"/>
    </row>
    <row r="2" spans="1:6" x14ac:dyDescent="0.2">
      <c r="E2" s="127" t="s">
        <v>55</v>
      </c>
      <c r="F2" s="127"/>
    </row>
    <row r="3" spans="1:6" x14ac:dyDescent="0.2">
      <c r="A3" s="125"/>
      <c r="E3" s="128" t="s">
        <v>56</v>
      </c>
      <c r="F3" s="127"/>
    </row>
    <row r="4" spans="1:6" x14ac:dyDescent="0.2">
      <c r="E4" s="128"/>
      <c r="F4" s="127"/>
    </row>
    <row r="5" spans="1:6" x14ac:dyDescent="0.2">
      <c r="A5" s="170" t="s">
        <v>1</v>
      </c>
      <c r="B5" s="170"/>
      <c r="C5" s="170"/>
      <c r="D5" s="170"/>
      <c r="E5" s="170"/>
      <c r="F5" s="129"/>
    </row>
    <row r="6" spans="1:6" x14ac:dyDescent="0.2">
      <c r="A6" s="170" t="s">
        <v>57</v>
      </c>
      <c r="B6" s="170"/>
      <c r="C6" s="170"/>
      <c r="D6" s="170"/>
      <c r="E6" s="170"/>
      <c r="F6" s="129"/>
    </row>
    <row r="7" spans="1:6" ht="17.25" customHeight="1" x14ac:dyDescent="0.2">
      <c r="A7" s="130" t="s">
        <v>58</v>
      </c>
      <c r="B7" s="131"/>
      <c r="C7" s="129"/>
      <c r="D7" s="129"/>
      <c r="E7" s="129"/>
      <c r="F7" s="129"/>
    </row>
    <row r="8" spans="1:6" x14ac:dyDescent="0.2">
      <c r="A8" s="171" t="str">
        <f>'[1]FAC - Page 1'!$A$9:$G$9</f>
        <v>Expense Month: November 2021</v>
      </c>
      <c r="B8" s="171"/>
      <c r="C8" s="171"/>
      <c r="D8" s="171"/>
      <c r="E8" s="171"/>
      <c r="F8" s="129"/>
    </row>
    <row r="9" spans="1:6" ht="17.25" customHeight="1" x14ac:dyDescent="0.2">
      <c r="B9" s="172"/>
      <c r="C9" s="172"/>
      <c r="D9" s="172"/>
      <c r="E9" s="172"/>
    </row>
    <row r="10" spans="1:6" x14ac:dyDescent="0.2">
      <c r="A10" s="132" t="s">
        <v>59</v>
      </c>
      <c r="B10" s="133" t="s">
        <v>60</v>
      </c>
    </row>
    <row r="11" spans="1:6" x14ac:dyDescent="0.2">
      <c r="B11" s="126" t="s">
        <v>61</v>
      </c>
      <c r="D11" s="134" t="s">
        <v>62</v>
      </c>
      <c r="E11" s="135">
        <f>ROUND('[1]Inputs (Not Filed)'!N18,0)</f>
        <v>14983850</v>
      </c>
      <c r="F11" s="134"/>
    </row>
    <row r="12" spans="1:6" x14ac:dyDescent="0.2">
      <c r="B12" s="136" t="s">
        <v>63</v>
      </c>
      <c r="D12" s="134" t="s">
        <v>62</v>
      </c>
      <c r="E12" s="137">
        <f>ROUND('[1]Inputs (Not Filed)'!N19,0)</f>
        <v>0</v>
      </c>
      <c r="F12" s="134"/>
    </row>
    <row r="13" spans="1:6" x14ac:dyDescent="0.2">
      <c r="B13" s="126" t="s">
        <v>64</v>
      </c>
      <c r="D13" s="134" t="s">
        <v>62</v>
      </c>
      <c r="E13" s="137">
        <f>ROUND('[1]Inputs (Not Filed)'!N20,0)</f>
        <v>267435</v>
      </c>
      <c r="F13" s="134"/>
    </row>
    <row r="14" spans="1:6" ht="14.25" x14ac:dyDescent="0.2">
      <c r="A14" s="138"/>
      <c r="B14" s="126" t="s">
        <v>65</v>
      </c>
      <c r="D14" s="134" t="s">
        <v>62</v>
      </c>
      <c r="E14" s="137">
        <f>ROUND('[1]Inputs (Not Filed)'!N21,0)</f>
        <v>25150</v>
      </c>
    </row>
    <row r="15" spans="1:6" x14ac:dyDescent="0.2">
      <c r="B15" s="136" t="s">
        <v>66</v>
      </c>
      <c r="D15" s="134" t="s">
        <v>62</v>
      </c>
      <c r="E15" s="137">
        <f>ROUND('[1]Inputs (Not Filed)'!N22,0)</f>
        <v>0</v>
      </c>
    </row>
    <row r="16" spans="1:6" x14ac:dyDescent="0.2">
      <c r="B16" s="139" t="s">
        <v>67</v>
      </c>
      <c r="D16" s="134" t="s">
        <v>68</v>
      </c>
      <c r="E16" s="137">
        <f>ROUND('[1]Inputs (Not Filed)'!N23,0)</f>
        <v>6681</v>
      </c>
    </row>
    <row r="17" spans="1:7" x14ac:dyDescent="0.2">
      <c r="B17" s="126" t="s">
        <v>69</v>
      </c>
      <c r="D17" s="134" t="s">
        <v>62</v>
      </c>
      <c r="E17" s="137">
        <f>ROUND('[1]Inputs (Not Filed)'!N24,0)</f>
        <v>1008793</v>
      </c>
      <c r="F17" s="140"/>
    </row>
    <row r="18" spans="1:7" x14ac:dyDescent="0.2">
      <c r="B18" s="126" t="s">
        <v>70</v>
      </c>
      <c r="D18" s="134" t="s">
        <v>68</v>
      </c>
      <c r="E18" s="141">
        <f>ROUND('[1]Inputs (Not Filed)'!N25,0)</f>
        <v>460129</v>
      </c>
      <c r="F18" s="140"/>
    </row>
    <row r="19" spans="1:7" x14ac:dyDescent="0.2">
      <c r="B19" s="126" t="s">
        <v>71</v>
      </c>
      <c r="D19" s="140" t="s">
        <v>68</v>
      </c>
      <c r="E19" s="141">
        <f>ROUND('[1]Inputs (Not Filed)'!N26,0)</f>
        <v>0</v>
      </c>
      <c r="F19" s="140"/>
    </row>
    <row r="20" spans="1:7" x14ac:dyDescent="0.2">
      <c r="B20" s="142" t="s">
        <v>72</v>
      </c>
      <c r="D20" s="140" t="s">
        <v>68</v>
      </c>
      <c r="E20" s="143">
        <f>ROUND('[1]Inputs (Not Filed)'!N27,0)</f>
        <v>0</v>
      </c>
      <c r="F20" s="140"/>
    </row>
    <row r="21" spans="1:7" x14ac:dyDescent="0.2">
      <c r="B21" s="126" t="s">
        <v>73</v>
      </c>
      <c r="E21" s="144">
        <f>E11+E12+E13+E14+E15-E16+E17-E18-E19-E20</f>
        <v>15818418</v>
      </c>
      <c r="G21" s="145"/>
    </row>
    <row r="23" spans="1:7" x14ac:dyDescent="0.2">
      <c r="A23" s="132" t="s">
        <v>74</v>
      </c>
      <c r="B23" s="142" t="s">
        <v>75</v>
      </c>
      <c r="E23" s="146"/>
    </row>
    <row r="24" spans="1:7" x14ac:dyDescent="0.2">
      <c r="B24" s="126" t="s">
        <v>76</v>
      </c>
      <c r="D24" s="134" t="s">
        <v>62</v>
      </c>
      <c r="E24" s="135">
        <f>ROUND('[1]Inputs (Not Filed)'!N31,0)</f>
        <v>1089526</v>
      </c>
    </row>
    <row r="25" spans="1:7" x14ac:dyDescent="0.2">
      <c r="B25" s="126" t="s">
        <v>77</v>
      </c>
      <c r="D25" s="134" t="s">
        <v>62</v>
      </c>
      <c r="E25" s="147">
        <f>ROUND('[1]Inputs (Not Filed)'!N32,0)</f>
        <v>653062</v>
      </c>
    </row>
    <row r="26" spans="1:7" x14ac:dyDescent="0.2">
      <c r="B26" s="126" t="s">
        <v>78</v>
      </c>
      <c r="D26" s="134" t="s">
        <v>62</v>
      </c>
      <c r="E26" s="147">
        <f>ROUND('[1]Inputs (Not Filed)'!N33,0)</f>
        <v>1604655</v>
      </c>
    </row>
    <row r="27" spans="1:7" x14ac:dyDescent="0.2">
      <c r="B27" s="126" t="s">
        <v>79</v>
      </c>
      <c r="D27" s="134" t="s">
        <v>68</v>
      </c>
      <c r="E27" s="147">
        <f>IF((E17-E18)&gt;E26,(E17-E18),E26)</f>
        <v>1604655</v>
      </c>
      <c r="F27" s="140"/>
    </row>
    <row r="28" spans="1:7" x14ac:dyDescent="0.2">
      <c r="B28" s="136" t="s">
        <v>80</v>
      </c>
      <c r="D28" s="134" t="s">
        <v>68</v>
      </c>
      <c r="E28" s="148">
        <f>ROUND('[1]Inputs (Not Filed)'!N35,0)</f>
        <v>0</v>
      </c>
      <c r="F28" s="140"/>
    </row>
    <row r="29" spans="1:7" x14ac:dyDescent="0.2">
      <c r="B29" s="136" t="s">
        <v>81</v>
      </c>
      <c r="D29" s="140" t="s">
        <v>68</v>
      </c>
      <c r="E29" s="148">
        <f>ROUND('[1]Inputs (Not Filed)'!N36,0)</f>
        <v>525032</v>
      </c>
      <c r="F29" s="140"/>
    </row>
    <row r="30" spans="1:7" x14ac:dyDescent="0.2">
      <c r="B30" s="149" t="s">
        <v>82</v>
      </c>
      <c r="D30" s="134" t="s">
        <v>68</v>
      </c>
      <c r="E30" s="150">
        <f>ROUND('[1]Inputs (Not Filed)'!N37,0)</f>
        <v>1746</v>
      </c>
    </row>
    <row r="31" spans="1:7" x14ac:dyDescent="0.2">
      <c r="B31" s="126" t="s">
        <v>73</v>
      </c>
      <c r="E31" s="144">
        <f>+E24+E25+E26-E27-E28-E29-E30</f>
        <v>1215810</v>
      </c>
      <c r="G31" s="145"/>
    </row>
    <row r="32" spans="1:7" x14ac:dyDescent="0.2">
      <c r="B32" s="151"/>
      <c r="E32" s="152"/>
    </row>
    <row r="33" spans="1:7" x14ac:dyDescent="0.2">
      <c r="A33" s="132" t="s">
        <v>83</v>
      </c>
      <c r="B33" s="142" t="s">
        <v>84</v>
      </c>
      <c r="E33" s="152"/>
    </row>
    <row r="34" spans="1:7" x14ac:dyDescent="0.2">
      <c r="B34" s="153" t="s">
        <v>85</v>
      </c>
      <c r="D34" s="134"/>
      <c r="E34" s="154">
        <f>ROUND('[1]Inputs (Not Filed)'!N43,0)</f>
        <v>10577355</v>
      </c>
    </row>
    <row r="35" spans="1:7" x14ac:dyDescent="0.2">
      <c r="E35" s="152"/>
    </row>
    <row r="36" spans="1:7" x14ac:dyDescent="0.2">
      <c r="A36" s="132" t="s">
        <v>86</v>
      </c>
      <c r="B36" s="142" t="s">
        <v>87</v>
      </c>
      <c r="E36" s="152"/>
    </row>
    <row r="37" spans="1:7" x14ac:dyDescent="0.2">
      <c r="B37" s="136" t="s">
        <v>88</v>
      </c>
      <c r="E37" s="154">
        <f>ROUND('[1]FAC - Page 4'!F35,0)</f>
        <v>117910</v>
      </c>
    </row>
    <row r="38" spans="1:7" x14ac:dyDescent="0.2">
      <c r="E38" s="152"/>
    </row>
    <row r="39" spans="1:7" ht="13.5" thickBot="1" x14ac:dyDescent="0.25">
      <c r="B39" s="126" t="s">
        <v>89</v>
      </c>
      <c r="E39" s="155">
        <f>E21+E31-E34-E37</f>
        <v>6338963</v>
      </c>
      <c r="G39" s="145"/>
    </row>
    <row r="40" spans="1:7" ht="13.5" thickTop="1" x14ac:dyDescent="0.2">
      <c r="E40" s="154"/>
    </row>
    <row r="41" spans="1:7" x14ac:dyDescent="0.2">
      <c r="E41" s="152"/>
    </row>
    <row r="42" spans="1:7" x14ac:dyDescent="0.2">
      <c r="E42" s="152"/>
    </row>
    <row r="43" spans="1:7" x14ac:dyDescent="0.2">
      <c r="E43" s="152"/>
    </row>
    <row r="44" spans="1:7" x14ac:dyDescent="0.2">
      <c r="E44" s="153"/>
    </row>
    <row r="45" spans="1:7" x14ac:dyDescent="0.2">
      <c r="E45" s="153"/>
    </row>
    <row r="46" spans="1:7" x14ac:dyDescent="0.2">
      <c r="E46" s="153"/>
    </row>
    <row r="47" spans="1:7" x14ac:dyDescent="0.2">
      <c r="E47" s="153"/>
    </row>
    <row r="48" spans="1:7" x14ac:dyDescent="0.2">
      <c r="E48" s="153"/>
    </row>
    <row r="49" spans="5:5" x14ac:dyDescent="0.2">
      <c r="E49" s="153"/>
    </row>
    <row r="50" spans="5:5" x14ac:dyDescent="0.2">
      <c r="E50" s="153"/>
    </row>
    <row r="51" spans="5:5" x14ac:dyDescent="0.2">
      <c r="E51" s="153"/>
    </row>
    <row r="52" spans="5:5" x14ac:dyDescent="0.2">
      <c r="E52" s="153"/>
    </row>
    <row r="53" spans="5:5" x14ac:dyDescent="0.2">
      <c r="E53" s="153"/>
    </row>
    <row r="54" spans="5:5" x14ac:dyDescent="0.2">
      <c r="E54" s="153"/>
    </row>
    <row r="55" spans="5:5" x14ac:dyDescent="0.2">
      <c r="E55" s="153"/>
    </row>
  </sheetData>
  <sheetProtection sheet="1" objects="1" scenarios="1"/>
  <mergeCells count="4">
    <mergeCell ref="A5:E5"/>
    <mergeCell ref="A6:E6"/>
    <mergeCell ref="A8:E8"/>
    <mergeCell ref="B9:E9"/>
  </mergeCells>
  <pageMargins left="0.75" right="0.75" top="0.75" bottom="1" header="0.5" footer="0.5"/>
  <pageSetup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1DF54"/>
    <pageSetUpPr fitToPage="1"/>
  </sheetPr>
  <dimension ref="A1:G55"/>
  <sheetViews>
    <sheetView topLeftCell="A4" zoomScale="114" zoomScaleNormal="114" workbookViewId="0">
      <selection activeCell="E34" sqref="E34"/>
    </sheetView>
  </sheetViews>
  <sheetFormatPr defaultColWidth="9.140625" defaultRowHeight="12.75" x14ac:dyDescent="0.2"/>
  <cols>
    <col min="1" max="1" width="4" style="126" customWidth="1"/>
    <col min="2" max="2" width="69.5703125" style="126" customWidth="1"/>
    <col min="3" max="3" width="9.7109375" style="126" customWidth="1"/>
    <col min="4" max="4" width="2.85546875" style="126" customWidth="1"/>
    <col min="5" max="5" width="18.85546875" style="126" bestFit="1" customWidth="1"/>
    <col min="6" max="6" width="3.28515625" style="126" customWidth="1"/>
    <col min="7" max="7" width="4.5703125" style="126" customWidth="1"/>
    <col min="8" max="16384" width="9.140625" style="126"/>
  </cols>
  <sheetData>
    <row r="1" spans="1:6" x14ac:dyDescent="0.2">
      <c r="A1" s="125"/>
      <c r="B1" s="125"/>
      <c r="F1" s="127"/>
    </row>
    <row r="2" spans="1:6" x14ac:dyDescent="0.2">
      <c r="E2" s="127" t="s">
        <v>55</v>
      </c>
      <c r="F2" s="127"/>
    </row>
    <row r="3" spans="1:6" x14ac:dyDescent="0.2">
      <c r="A3" s="125"/>
      <c r="E3" s="128" t="s">
        <v>56</v>
      </c>
      <c r="F3" s="127"/>
    </row>
    <row r="4" spans="1:6" x14ac:dyDescent="0.2">
      <c r="E4" s="128"/>
      <c r="F4" s="127"/>
    </row>
    <row r="5" spans="1:6" x14ac:dyDescent="0.2">
      <c r="A5" s="170" t="s">
        <v>1</v>
      </c>
      <c r="B5" s="170"/>
      <c r="C5" s="170"/>
      <c r="D5" s="170"/>
      <c r="E5" s="170"/>
      <c r="F5" s="129"/>
    </row>
    <row r="6" spans="1:6" x14ac:dyDescent="0.2">
      <c r="A6" s="170" t="s">
        <v>57</v>
      </c>
      <c r="B6" s="170"/>
      <c r="C6" s="170"/>
      <c r="D6" s="170"/>
      <c r="E6" s="170"/>
      <c r="F6" s="129"/>
    </row>
    <row r="7" spans="1:6" ht="17.25" customHeight="1" x14ac:dyDescent="0.2">
      <c r="A7" s="130" t="s">
        <v>58</v>
      </c>
      <c r="B7" s="131"/>
      <c r="C7" s="129"/>
      <c r="D7" s="129"/>
      <c r="E7" s="129"/>
      <c r="F7" s="129"/>
    </row>
    <row r="8" spans="1:6" x14ac:dyDescent="0.2">
      <c r="A8" s="171" t="str">
        <f>'[2]FAC - Page 1'!$A$9:$G$9</f>
        <v>Expense Month: December 2021</v>
      </c>
      <c r="B8" s="171"/>
      <c r="C8" s="171"/>
      <c r="D8" s="171"/>
      <c r="E8" s="171"/>
      <c r="F8" s="129"/>
    </row>
    <row r="9" spans="1:6" ht="17.25" customHeight="1" x14ac:dyDescent="0.2">
      <c r="B9" s="172"/>
      <c r="C9" s="172"/>
      <c r="D9" s="172"/>
      <c r="E9" s="172"/>
    </row>
    <row r="10" spans="1:6" x14ac:dyDescent="0.2">
      <c r="A10" s="132" t="s">
        <v>59</v>
      </c>
      <c r="B10" s="133" t="s">
        <v>60</v>
      </c>
    </row>
    <row r="11" spans="1:6" x14ac:dyDescent="0.2">
      <c r="B11" s="126" t="s">
        <v>61</v>
      </c>
      <c r="D11" s="134" t="s">
        <v>62</v>
      </c>
      <c r="E11" s="135">
        <f>ROUND('[2]Inputs (Not Filed)'!N18,0)</f>
        <v>11374195</v>
      </c>
      <c r="F11" s="134"/>
    </row>
    <row r="12" spans="1:6" x14ac:dyDescent="0.2">
      <c r="B12" s="136" t="s">
        <v>63</v>
      </c>
      <c r="D12" s="134" t="s">
        <v>62</v>
      </c>
      <c r="E12" s="137">
        <f>ROUND('[2]Inputs (Not Filed)'!N19,0)</f>
        <v>0</v>
      </c>
      <c r="F12" s="134"/>
    </row>
    <row r="13" spans="1:6" x14ac:dyDescent="0.2">
      <c r="B13" s="126" t="s">
        <v>64</v>
      </c>
      <c r="D13" s="134" t="s">
        <v>62</v>
      </c>
      <c r="E13" s="137">
        <f>ROUND('[2]Inputs (Not Filed)'!N20,0)</f>
        <v>293054</v>
      </c>
      <c r="F13" s="134"/>
    </row>
    <row r="14" spans="1:6" ht="14.25" x14ac:dyDescent="0.2">
      <c r="A14" s="138"/>
      <c r="B14" s="126" t="s">
        <v>65</v>
      </c>
      <c r="D14" s="134" t="s">
        <v>62</v>
      </c>
      <c r="E14" s="137">
        <f>ROUND('[2]Inputs (Not Filed)'!N21,0)</f>
        <v>55976</v>
      </c>
    </row>
    <row r="15" spans="1:6" x14ac:dyDescent="0.2">
      <c r="B15" s="136" t="s">
        <v>66</v>
      </c>
      <c r="D15" s="134" t="s">
        <v>62</v>
      </c>
      <c r="E15" s="137">
        <f>ROUND('[2]Inputs (Not Filed)'!N22,0)</f>
        <v>0</v>
      </c>
    </row>
    <row r="16" spans="1:6" x14ac:dyDescent="0.2">
      <c r="B16" s="139" t="s">
        <v>67</v>
      </c>
      <c r="D16" s="134" t="s">
        <v>68</v>
      </c>
      <c r="E16" s="137">
        <f>ROUND('[2]Inputs (Not Filed)'!N23,0)</f>
        <v>43041</v>
      </c>
    </row>
    <row r="17" spans="1:7" x14ac:dyDescent="0.2">
      <c r="B17" s="126" t="s">
        <v>69</v>
      </c>
      <c r="D17" s="134" t="s">
        <v>62</v>
      </c>
      <c r="E17" s="137">
        <f>ROUND('[2]Inputs (Not Filed)'!N24,0)</f>
        <v>86437</v>
      </c>
      <c r="F17" s="140"/>
    </row>
    <row r="18" spans="1:7" x14ac:dyDescent="0.2">
      <c r="B18" s="126" t="s">
        <v>70</v>
      </c>
      <c r="D18" s="134" t="s">
        <v>68</v>
      </c>
      <c r="E18" s="141">
        <f>ROUND('[2]Inputs (Not Filed)'!N25,0)</f>
        <v>0</v>
      </c>
      <c r="F18" s="140"/>
    </row>
    <row r="19" spans="1:7" x14ac:dyDescent="0.2">
      <c r="B19" s="126" t="s">
        <v>71</v>
      </c>
      <c r="D19" s="140" t="s">
        <v>68</v>
      </c>
      <c r="E19" s="141">
        <f>ROUND('[2]Inputs (Not Filed)'!N26,0)</f>
        <v>0</v>
      </c>
      <c r="F19" s="140"/>
    </row>
    <row r="20" spans="1:7" x14ac:dyDescent="0.2">
      <c r="B20" s="142" t="s">
        <v>72</v>
      </c>
      <c r="D20" s="140" t="s">
        <v>68</v>
      </c>
      <c r="E20" s="143">
        <f>ROUND('[2]Inputs (Not Filed)'!N27,0)</f>
        <v>0</v>
      </c>
      <c r="F20" s="140"/>
    </row>
    <row r="21" spans="1:7" x14ac:dyDescent="0.2">
      <c r="B21" s="126" t="s">
        <v>73</v>
      </c>
      <c r="E21" s="144">
        <f>E11+E12+E13+E14+E15-E16+E17-E18-E19-E20</f>
        <v>11766621</v>
      </c>
      <c r="G21" s="145"/>
    </row>
    <row r="23" spans="1:7" x14ac:dyDescent="0.2">
      <c r="A23" s="132" t="s">
        <v>74</v>
      </c>
      <c r="B23" s="142" t="s">
        <v>75</v>
      </c>
      <c r="E23" s="146"/>
    </row>
    <row r="24" spans="1:7" x14ac:dyDescent="0.2">
      <c r="B24" s="126" t="s">
        <v>76</v>
      </c>
      <c r="D24" s="134" t="s">
        <v>62</v>
      </c>
      <c r="E24" s="135">
        <f>ROUND('[2]Inputs (Not Filed)'!N31,0)</f>
        <v>2184715</v>
      </c>
    </row>
    <row r="25" spans="1:7" x14ac:dyDescent="0.2">
      <c r="B25" s="126" t="s">
        <v>77</v>
      </c>
      <c r="D25" s="134" t="s">
        <v>62</v>
      </c>
      <c r="E25" s="147">
        <f>ROUND('[2]Inputs (Not Filed)'!N32,0)</f>
        <v>1267449</v>
      </c>
    </row>
    <row r="26" spans="1:7" x14ac:dyDescent="0.2">
      <c r="B26" s="126" t="s">
        <v>78</v>
      </c>
      <c r="D26" s="134" t="s">
        <v>62</v>
      </c>
      <c r="E26" s="147">
        <f>ROUND('[2]Inputs (Not Filed)'!N33,0)</f>
        <v>124752</v>
      </c>
    </row>
    <row r="27" spans="1:7" x14ac:dyDescent="0.2">
      <c r="B27" s="126" t="s">
        <v>79</v>
      </c>
      <c r="D27" s="134" t="s">
        <v>68</v>
      </c>
      <c r="E27" s="147">
        <f>IF((E17-E18)&gt;E26,(E17-E18),E26)</f>
        <v>124752</v>
      </c>
      <c r="F27" s="140"/>
    </row>
    <row r="28" spans="1:7" x14ac:dyDescent="0.2">
      <c r="B28" s="136" t="s">
        <v>80</v>
      </c>
      <c r="D28" s="134" t="s">
        <v>68</v>
      </c>
      <c r="E28" s="148">
        <f>ROUND('[2]Inputs (Not Filed)'!N35,0)</f>
        <v>0</v>
      </c>
      <c r="F28" s="140"/>
    </row>
    <row r="29" spans="1:7" x14ac:dyDescent="0.2">
      <c r="B29" s="136" t="s">
        <v>81</v>
      </c>
      <c r="D29" s="140" t="s">
        <v>68</v>
      </c>
      <c r="E29" s="148">
        <f>ROUND('[2]Inputs (Not Filed)'!N36,0)</f>
        <v>145527</v>
      </c>
      <c r="F29" s="140"/>
    </row>
    <row r="30" spans="1:7" x14ac:dyDescent="0.2">
      <c r="B30" s="149" t="s">
        <v>82</v>
      </c>
      <c r="D30" s="134" t="s">
        <v>68</v>
      </c>
      <c r="E30" s="150">
        <f>ROUND('[2]Inputs (Not Filed)'!N37,0)</f>
        <v>34386</v>
      </c>
    </row>
    <row r="31" spans="1:7" x14ac:dyDescent="0.2">
      <c r="B31" s="126" t="s">
        <v>73</v>
      </c>
      <c r="E31" s="144">
        <f>+E24+E25+E26-E27-E28-E29-E30</f>
        <v>3272251</v>
      </c>
      <c r="G31" s="145"/>
    </row>
    <row r="32" spans="1:7" x14ac:dyDescent="0.2">
      <c r="B32" s="151"/>
      <c r="E32" s="152"/>
    </row>
    <row r="33" spans="1:7" x14ac:dyDescent="0.2">
      <c r="A33" s="132" t="s">
        <v>83</v>
      </c>
      <c r="B33" s="142" t="s">
        <v>84</v>
      </c>
      <c r="E33" s="152"/>
    </row>
    <row r="34" spans="1:7" x14ac:dyDescent="0.2">
      <c r="B34" s="153" t="s">
        <v>85</v>
      </c>
      <c r="D34" s="134"/>
      <c r="E34" s="154">
        <f>ROUND('[2]Inputs (Not Filed)'!N43,0)</f>
        <v>7817518</v>
      </c>
    </row>
    <row r="35" spans="1:7" x14ac:dyDescent="0.2">
      <c r="E35" s="152"/>
    </row>
    <row r="36" spans="1:7" x14ac:dyDescent="0.2">
      <c r="A36" s="132" t="s">
        <v>86</v>
      </c>
      <c r="B36" s="142" t="s">
        <v>87</v>
      </c>
      <c r="E36" s="152"/>
    </row>
    <row r="37" spans="1:7" x14ac:dyDescent="0.2">
      <c r="B37" s="136" t="s">
        <v>88</v>
      </c>
      <c r="E37" s="154">
        <f>ROUND('[2]FAC - Page 4'!F35,0)</f>
        <v>13136</v>
      </c>
    </row>
    <row r="38" spans="1:7" x14ac:dyDescent="0.2">
      <c r="E38" s="152"/>
    </row>
    <row r="39" spans="1:7" ht="13.5" thickBot="1" x14ac:dyDescent="0.25">
      <c r="B39" s="126" t="s">
        <v>89</v>
      </c>
      <c r="E39" s="155">
        <f>E21+E31-E34-E37</f>
        <v>7208218</v>
      </c>
      <c r="G39" s="145"/>
    </row>
    <row r="40" spans="1:7" ht="13.5" thickTop="1" x14ac:dyDescent="0.2">
      <c r="E40" s="154"/>
    </row>
    <row r="41" spans="1:7" x14ac:dyDescent="0.2">
      <c r="E41" s="152"/>
    </row>
    <row r="42" spans="1:7" x14ac:dyDescent="0.2">
      <c r="E42" s="152"/>
    </row>
    <row r="43" spans="1:7" x14ac:dyDescent="0.2">
      <c r="E43" s="152"/>
    </row>
    <row r="44" spans="1:7" x14ac:dyDescent="0.2">
      <c r="E44" s="153"/>
    </row>
    <row r="45" spans="1:7" x14ac:dyDescent="0.2">
      <c r="E45" s="153"/>
    </row>
    <row r="46" spans="1:7" x14ac:dyDescent="0.2">
      <c r="E46" s="153"/>
    </row>
    <row r="47" spans="1:7" x14ac:dyDescent="0.2">
      <c r="E47" s="153"/>
    </row>
    <row r="48" spans="1:7" x14ac:dyDescent="0.2">
      <c r="E48" s="153"/>
    </row>
    <row r="49" spans="5:5" x14ac:dyDescent="0.2">
      <c r="E49" s="153"/>
    </row>
    <row r="50" spans="5:5" x14ac:dyDescent="0.2">
      <c r="E50" s="153"/>
    </row>
    <row r="51" spans="5:5" x14ac:dyDescent="0.2">
      <c r="E51" s="153"/>
    </row>
    <row r="52" spans="5:5" x14ac:dyDescent="0.2">
      <c r="E52" s="153"/>
    </row>
    <row r="53" spans="5:5" x14ac:dyDescent="0.2">
      <c r="E53" s="153"/>
    </row>
    <row r="54" spans="5:5" x14ac:dyDescent="0.2">
      <c r="E54" s="153"/>
    </row>
    <row r="55" spans="5:5" x14ac:dyDescent="0.2">
      <c r="E55" s="153"/>
    </row>
  </sheetData>
  <sheetProtection sheet="1" objects="1" scenarios="1"/>
  <mergeCells count="4">
    <mergeCell ref="A5:E5"/>
    <mergeCell ref="A6:E6"/>
    <mergeCell ref="A8:E8"/>
    <mergeCell ref="B9:E9"/>
  </mergeCells>
  <pageMargins left="0.75" right="0.75" top="0.75" bottom="1" header="0.5" footer="0.5"/>
  <pageSetup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PSC 1-16</vt:lpstr>
      <vt:lpstr>Form B FuelBurned 11.2021</vt:lpstr>
      <vt:lpstr>Form B FuelBurned 12.2021</vt:lpstr>
      <vt:lpstr>Form B FuelBurned 01.2022</vt:lpstr>
      <vt:lpstr>Form B uelBurned 02.2022</vt:lpstr>
      <vt:lpstr>Form B FuelBurned 03.2022</vt:lpstr>
      <vt:lpstr>Form B FuelBurned 04.2022</vt:lpstr>
      <vt:lpstr>Form A - Page 2 11.2021</vt:lpstr>
      <vt:lpstr>Form A - Page 2 12.2021</vt:lpstr>
      <vt:lpstr>Form A - Page 2 01.2022</vt:lpstr>
      <vt:lpstr>Form A - Page 2 02.2022</vt:lpstr>
      <vt:lpstr>Form A - Page 2 03.2022</vt:lpstr>
      <vt:lpstr>Form A - Page 2 04.2022</vt:lpstr>
      <vt:lpstr>'Form A - Page 2 01.2022'!Print_Area</vt:lpstr>
      <vt:lpstr>'Form A - Page 2 02.2022'!Print_Area</vt:lpstr>
      <vt:lpstr>'Form A - Page 2 03.2022'!Print_Area</vt:lpstr>
      <vt:lpstr>'Form A - Page 2 04.2022'!Print_Area</vt:lpstr>
      <vt:lpstr>'Form A - Page 2 11.2021'!Print_Area</vt:lpstr>
      <vt:lpstr>'Form A - Page 2 12.2021'!Print_Area</vt:lpstr>
      <vt:lpstr>'Form B FuelBurned 01.2022'!Print_Area</vt:lpstr>
      <vt:lpstr>'Form B FuelBurned 03.2022'!Print_Area</vt:lpstr>
      <vt:lpstr>'Form B FuelBurned 04.2022'!Print_Area</vt:lpstr>
      <vt:lpstr>'Form B FuelBurned 11.2021'!Print_Area</vt:lpstr>
      <vt:lpstr>'Form B FuelBurned 12.2021'!Print_Area</vt:lpstr>
      <vt:lpstr>'Form B uelBurned 02.2022'!Print_Area</vt:lpstr>
    </vt:vector>
  </TitlesOfParts>
  <Company>Big Rivers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Stone, Jennifer</dc:creator>
  <cp:lastModifiedBy>Santana, Senthia</cp:lastModifiedBy>
  <cp:lastPrinted>2022-09-23T14:19:10Z</cp:lastPrinted>
  <dcterms:created xsi:type="dcterms:W3CDTF">2022-09-14T15:43:04Z</dcterms:created>
  <dcterms:modified xsi:type="dcterms:W3CDTF">2022-09-26T13:28:10Z</dcterms:modified>
</cp:coreProperties>
</file>