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Honaker Law Office\Clients\06800 - Rowan Water\Drafts\ARF Filing\August 22 Drafts\"/>
    </mc:Choice>
  </mc:AlternateContent>
  <xr:revisionPtr revIDLastSave="0" documentId="13_ncr:1_{C7E35ECD-3055-4A39-B075-E82F7780E35A}" xr6:coauthVersionLast="47" xr6:coauthVersionMax="47" xr10:uidLastSave="{00000000-0000-0000-0000-000000000000}"/>
  <bookViews>
    <workbookView xWindow="-98" yWindow="-98" windowWidth="19493" windowHeight="13875" activeTab="1" xr2:uid="{00000000-000D-0000-FFFF-FFFF00000000}"/>
  </bookViews>
  <sheets>
    <sheet name="SAO" sheetId="6" r:id="rId1"/>
    <sheet name="Wages" sheetId="55" r:id="rId2"/>
    <sheet name="Insurance" sheetId="40" r:id="rId3"/>
  </sheets>
  <definedNames>
    <definedName name="AHV">#REF!</definedName>
    <definedName name="_xlnm.Print_Area" localSheetId="0">SAO!$A$1:$K$59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0" l="1"/>
  <c r="D12" i="40" s="1"/>
  <c r="O23" i="55"/>
  <c r="O19" i="55"/>
  <c r="J9" i="55"/>
  <c r="J10" i="55"/>
  <c r="J11" i="55"/>
  <c r="J12" i="55"/>
  <c r="J13" i="55"/>
  <c r="J8" i="55"/>
  <c r="J7" i="55"/>
  <c r="J6" i="55"/>
  <c r="J5" i="55"/>
  <c r="O20" i="55"/>
  <c r="O14" i="55"/>
  <c r="D17" i="40"/>
  <c r="C17" i="40"/>
  <c r="O10" i="55"/>
  <c r="O8" i="55"/>
  <c r="O9" i="55"/>
  <c r="I15" i="55"/>
  <c r="C15" i="55"/>
  <c r="F15" i="55"/>
  <c r="K12" i="55"/>
  <c r="K13" i="55"/>
  <c r="K11" i="55"/>
  <c r="K6" i="55"/>
  <c r="K7" i="55"/>
  <c r="K8" i="55"/>
  <c r="K9" i="55"/>
  <c r="K5" i="55"/>
  <c r="K10" i="55"/>
  <c r="H6" i="55"/>
  <c r="H7" i="55"/>
  <c r="H8" i="55"/>
  <c r="H9" i="55"/>
  <c r="H10" i="55"/>
  <c r="H11" i="55"/>
  <c r="H12" i="55"/>
  <c r="H13" i="55"/>
  <c r="H5" i="55"/>
  <c r="G11" i="55"/>
  <c r="N11" i="55" s="1"/>
  <c r="M11" i="55" s="1"/>
  <c r="O11" i="55" s="1"/>
  <c r="G6" i="55"/>
  <c r="N6" i="55" s="1"/>
  <c r="M6" i="55" s="1"/>
  <c r="O6" i="55" s="1"/>
  <c r="G7" i="55"/>
  <c r="N7" i="55" s="1"/>
  <c r="M7" i="55" s="1"/>
  <c r="O7" i="55" s="1"/>
  <c r="G8" i="55"/>
  <c r="N8" i="55" s="1"/>
  <c r="M8" i="55" s="1"/>
  <c r="G9" i="55"/>
  <c r="N9" i="55" s="1"/>
  <c r="M9" i="55" s="1"/>
  <c r="G12" i="55"/>
  <c r="N12" i="55" s="1"/>
  <c r="M12" i="55" s="1"/>
  <c r="O12" i="55" s="1"/>
  <c r="G13" i="55"/>
  <c r="N13" i="55" s="1"/>
  <c r="M13" i="55" s="1"/>
  <c r="O13" i="55" s="1"/>
  <c r="D7" i="55"/>
  <c r="D6" i="55"/>
  <c r="D8" i="55"/>
  <c r="D9" i="55"/>
  <c r="D11" i="55"/>
  <c r="D12" i="55"/>
  <c r="D13" i="55"/>
  <c r="G5" i="55"/>
  <c r="N5" i="55" s="1"/>
  <c r="M5" i="55" s="1"/>
  <c r="O5" i="55" s="1"/>
  <c r="D5" i="55"/>
  <c r="J15" i="40"/>
  <c r="J8" i="40"/>
  <c r="J9" i="40"/>
  <c r="J10" i="40"/>
  <c r="J11" i="40"/>
  <c r="J12" i="40"/>
  <c r="J13" i="40"/>
  <c r="J14" i="40"/>
  <c r="J7" i="40"/>
  <c r="I15" i="40"/>
  <c r="I8" i="40"/>
  <c r="I9" i="40"/>
  <c r="I10" i="40"/>
  <c r="I11" i="40"/>
  <c r="I12" i="40"/>
  <c r="I13" i="40"/>
  <c r="I14" i="40"/>
  <c r="I7" i="40"/>
  <c r="F8" i="40"/>
  <c r="G8" i="40" s="1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7" i="40"/>
  <c r="C14" i="40"/>
  <c r="D14" i="40" s="1"/>
  <c r="C13" i="40"/>
  <c r="D13" i="40" s="1"/>
  <c r="C11" i="40"/>
  <c r="D11" i="40" s="1"/>
  <c r="C10" i="40"/>
  <c r="D10" i="40" s="1"/>
  <c r="C9" i="40"/>
  <c r="D9" i="40" s="1"/>
  <c r="C8" i="40"/>
  <c r="D8" i="40" s="1"/>
  <c r="C7" i="40"/>
  <c r="H15" i="40"/>
  <c r="E15" i="40"/>
  <c r="B15" i="40"/>
  <c r="D45" i="6"/>
  <c r="E11" i="6"/>
  <c r="E17" i="6" s="1"/>
  <c r="D11" i="6"/>
  <c r="D17" i="6" s="1"/>
  <c r="G14" i="6"/>
  <c r="G10" i="6"/>
  <c r="G21" i="6"/>
  <c r="G23" i="6"/>
  <c r="O15" i="55" l="1"/>
  <c r="K15" i="55"/>
  <c r="M15" i="55"/>
  <c r="F15" i="40"/>
  <c r="G7" i="40"/>
  <c r="G15" i="40" s="1"/>
  <c r="C15" i="40"/>
  <c r="D7" i="40"/>
  <c r="D15" i="40" s="1"/>
  <c r="E37" i="6"/>
  <c r="G29" i="6"/>
  <c r="G28" i="6"/>
  <c r="G7" i="6" l="1"/>
  <c r="G39" i="6" l="1"/>
  <c r="E43" i="6"/>
  <c r="E45" i="6" s="1"/>
  <c r="G36" i="6" l="1"/>
  <c r="G35" i="6"/>
  <c r="G33" i="6"/>
  <c r="G32" i="6"/>
  <c r="G27" i="6"/>
  <c r="G26" i="6"/>
  <c r="G25" i="6"/>
  <c r="G24" i="6"/>
  <c r="G22" i="6"/>
  <c r="G9" i="6"/>
  <c r="G11" i="6" s="1"/>
  <c r="G53" i="6" l="1"/>
  <c r="G16" i="6" l="1"/>
  <c r="G13" i="6" l="1"/>
  <c r="G17" i="6" s="1"/>
  <c r="D37" i="6"/>
  <c r="G37" i="6" l="1"/>
  <c r="D43" i="6"/>
  <c r="G43" i="6" l="1"/>
  <c r="G45" i="6" s="1"/>
  <c r="G48" i="6" l="1"/>
  <c r="G51" i="6" s="1"/>
  <c r="G55" i="6" s="1"/>
  <c r="G57" i="6" l="1"/>
  <c r="G59" i="6" s="1"/>
</calcChain>
</file>

<file path=xl/sharedStrings.xml><?xml version="1.0" encoding="utf-8"?>
<sst xmlns="http://schemas.openxmlformats.org/spreadsheetml/2006/main" count="181" uniqueCount="136">
  <si>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</si>
  <si>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</si>
  <si>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</si>
  <si>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</si>
  <si>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</si>
  <si>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</si>
  <si>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</si>
  <si>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</si>
  <si>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Miscellaneous Expenses</t>
  </si>
  <si>
    <t>Transportation Expenses</t>
  </si>
  <si>
    <t>Interest Income</t>
  </si>
  <si>
    <t>Total</t>
  </si>
  <si>
    <t>Operating Revenues</t>
  </si>
  <si>
    <t>Sales for Resale</t>
  </si>
  <si>
    <t>Other Water Revenues:</t>
  </si>
  <si>
    <t>Misc. Service Revenues</t>
  </si>
  <si>
    <t>Total Operating Revenues</t>
  </si>
  <si>
    <t>Operating Expenses</t>
  </si>
  <si>
    <t>Depreciation Expense</t>
  </si>
  <si>
    <t>REVENUE REQUIREMENTS</t>
  </si>
  <si>
    <t>Plus:</t>
  </si>
  <si>
    <t>Less:</t>
  </si>
  <si>
    <t>Other Operating Revenue</t>
  </si>
  <si>
    <t>SCHEDULE OF ADJUSTED OPERATIONS</t>
  </si>
  <si>
    <t>Test Year</t>
  </si>
  <si>
    <t>Adjustments</t>
  </si>
  <si>
    <t>Ref.</t>
  </si>
  <si>
    <t>Proforma</t>
  </si>
  <si>
    <t>Operation and Maintenance</t>
  </si>
  <si>
    <t>Total Operation and Mnt. Expenses</t>
  </si>
  <si>
    <t>Total Utility Operating Income</t>
  </si>
  <si>
    <t>Pro Forma Operating Expenses</t>
  </si>
  <si>
    <t>Adjustment</t>
  </si>
  <si>
    <t>Forfeited Discounts</t>
  </si>
  <si>
    <t>Total Metered Retail Sales</t>
  </si>
  <si>
    <t>Private Fire Protection</t>
  </si>
  <si>
    <t>Other Water Revenues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</si>
  <si>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</si>
  <si>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</si>
  <si>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</si>
  <si>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</si>
  <si>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</si>
  <si>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</si>
  <si>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Chemicals</t>
  </si>
  <si>
    <t>Salaries &amp; Wages and Associated Adjustments</t>
  </si>
  <si>
    <t>Pro Forma</t>
  </si>
  <si>
    <t>Employee</t>
  </si>
  <si>
    <t>Reg. Hrs</t>
  </si>
  <si>
    <t>O. T. Hours</t>
  </si>
  <si>
    <t>Reg. Wages</t>
  </si>
  <si>
    <t>O. T. Wages</t>
  </si>
  <si>
    <t>Wages</t>
  </si>
  <si>
    <t>Average Annual Principal and Interest Payments</t>
  </si>
  <si>
    <t>Additional Working Capital</t>
  </si>
  <si>
    <t>Total Gross Wages</t>
  </si>
  <si>
    <t>Gross Wages for Full Time Employees CERS Eligible</t>
  </si>
  <si>
    <t>MONTHLY</t>
  </si>
  <si>
    <t>Allowable</t>
  </si>
  <si>
    <t>Employer</t>
  </si>
  <si>
    <t>PREMIUM</t>
  </si>
  <si>
    <t>Share</t>
  </si>
  <si>
    <t>Premium</t>
  </si>
  <si>
    <t>A</t>
  </si>
  <si>
    <t>B</t>
  </si>
  <si>
    <t>C</t>
  </si>
  <si>
    <t>E</t>
  </si>
  <si>
    <t>D</t>
  </si>
  <si>
    <t>F</t>
  </si>
  <si>
    <t>G</t>
  </si>
  <si>
    <t>H</t>
  </si>
  <si>
    <t>Water Testing</t>
  </si>
  <si>
    <t>Rowan Water, Inc.</t>
  </si>
  <si>
    <t>Unmetered Water Sales</t>
  </si>
  <si>
    <t>Adjust  chargeback from bills</t>
  </si>
  <si>
    <t>Bulk Loading Stations</t>
  </si>
  <si>
    <t>Total Sales of Water</t>
  </si>
  <si>
    <t>Rents from Water Property</t>
  </si>
  <si>
    <t>Adjust purchased water for increase from supplier</t>
  </si>
  <si>
    <t>Adjusted to reflect the increase in 401k contributions and insurance premiums.  Then a deduction was taken to account for the fact that Rowan Water pays 100% of insurance preiums.  Reduced to the Commission's normal allocations 22% for single, 34% family and 60% for dental and life.</t>
  </si>
  <si>
    <t>Adjust purchased power based on rate increases by suppliers</t>
  </si>
  <si>
    <t xml:space="preserve">Contractual Services </t>
  </si>
  <si>
    <t>Add in 1/3 of estimated rate case expense</t>
  </si>
  <si>
    <t>Rents</t>
  </si>
  <si>
    <t>Fuel for Power Production</t>
  </si>
  <si>
    <t>Adjusted to include leases for trucks since Rowan Water does not own trucks</t>
  </si>
  <si>
    <t>Insurance</t>
  </si>
  <si>
    <t>Regulatory Commission Expense</t>
  </si>
  <si>
    <t>Amortization Expense</t>
  </si>
  <si>
    <t>Income Tax Expenses</t>
  </si>
  <si>
    <t xml:space="preserve">                </t>
  </si>
  <si>
    <t>Ronnie L. Crisp</t>
  </si>
  <si>
    <t>Danny Glover</t>
  </si>
  <si>
    <t>William Mason</t>
  </si>
  <si>
    <t>Raymond Moore</t>
  </si>
  <si>
    <t>Jerry Patrick</t>
  </si>
  <si>
    <t>Peggy Stinson</t>
  </si>
  <si>
    <t>Patty Terrell</t>
  </si>
  <si>
    <t>Eric Winkleman</t>
  </si>
  <si>
    <t>HEALTH</t>
  </si>
  <si>
    <t>DENTAL</t>
  </si>
  <si>
    <t>LIFE</t>
  </si>
  <si>
    <t xml:space="preserve">MONTHLY </t>
  </si>
  <si>
    <t>VISION</t>
  </si>
  <si>
    <t>SUPPLEMENT</t>
  </si>
  <si>
    <t>SPOUSE</t>
  </si>
  <si>
    <t>EMPLOYER</t>
  </si>
  <si>
    <t>DEDUCTION FOR</t>
  </si>
  <si>
    <t>22% SINGLE AND</t>
  </si>
  <si>
    <t xml:space="preserve">34% FAMILY </t>
  </si>
  <si>
    <t>ALLOWABLE</t>
  </si>
  <si>
    <t xml:space="preserve">EMPLOYER </t>
  </si>
  <si>
    <t>CONTRIBUTION</t>
  </si>
  <si>
    <t>FOR 60%</t>
  </si>
  <si>
    <t>DEDUCTION</t>
  </si>
  <si>
    <t>Reg . Pay</t>
  </si>
  <si>
    <t>O.T. Pay</t>
  </si>
  <si>
    <t>Hourly Reg Rate</t>
  </si>
  <si>
    <t>O.T. Hourly Rate</t>
  </si>
  <si>
    <t>Hourly Reg. Rate</t>
  </si>
  <si>
    <t>Mark Lewis</t>
  </si>
  <si>
    <t>Hired in 2022</t>
  </si>
  <si>
    <t>Amanda Jessie</t>
  </si>
  <si>
    <t>Total Hours</t>
  </si>
  <si>
    <t>Salary</t>
  </si>
  <si>
    <t>Misc. Pay</t>
  </si>
  <si>
    <t>Health/dental/vision Insurance Adjustment</t>
  </si>
  <si>
    <t>Mark Lewis (spouse insurance)</t>
  </si>
  <si>
    <t>Pro forma adj.</t>
  </si>
  <si>
    <t>Pro forma total</t>
  </si>
  <si>
    <t>Test year total</t>
  </si>
  <si>
    <t xml:space="preserve">Total Test Year </t>
  </si>
  <si>
    <t xml:space="preserve">This employee started in 2022.  This is based on his first 32 weeks total hours then finding the weekly average and multiplying by 52 to get the year. </t>
  </si>
  <si>
    <t>Error in Annual Report Wages Total</t>
  </si>
  <si>
    <t xml:space="preserve">Total Pro Forma Adj. </t>
  </si>
  <si>
    <t>Adjusted to reflect error in annual report in wages; plus, 2022 raises and addition of a maintenance employee in 2022</t>
  </si>
  <si>
    <t>Increase in most used supplies for the first half of 2022.  The total for 6 months of 2022 is $7,745 more than all of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</si>
</sst>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2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0" applyFont="1"/>
    <xf numFmtId="164" fontId="6" fillId="0" borderId="0" xfId="1" applyNumberFormat="1" applyFont="1"/>
    <xf numFmtId="43" fontId="6" fillId="0" borderId="0" xfId="1" applyFont="1"/>
    <xf numFmtId="0" fontId="6" fillId="0" borderId="0" xfId="0" applyFont="1" applyAlignment="1">
      <alignment horizontal="right"/>
    </xf>
    <xf numFmtId="164" fontId="11" fillId="0" borderId="0" xfId="1" applyNumberFormat="1" applyFont="1"/>
    <xf numFmtId="164" fontId="8" fillId="0" borderId="0" xfId="1" applyNumberFormat="1" applyFont="1"/>
    <xf numFmtId="43" fontId="6" fillId="0" borderId="1" xfId="1" applyFont="1" applyBorder="1"/>
    <xf numFmtId="164" fontId="15" fillId="0" borderId="0" xfId="1" applyNumberFormat="1" applyFont="1"/>
    <xf numFmtId="0" fontId="21" fillId="0" borderId="0" xfId="0" applyFont="1" applyFill="1" applyBorder="1" applyAlignment="1">
      <alignment horizontal="center"/>
    </xf>
    <xf numFmtId="164" fontId="18" fillId="0" borderId="0" xfId="1" applyNumberFormat="1" applyFont="1"/>
    <xf numFmtId="164" fontId="6" fillId="0" borderId="0" xfId="1" applyNumberFormat="1" applyFont="1" applyAlignment="1">
      <alignment horizontal="centerContinuous" vertical="center"/>
    </xf>
    <xf numFmtId="164" fontId="6" fillId="0" borderId="0" xfId="1" applyNumberFormat="1" applyFont="1" applyAlignment="1">
      <alignment vertical="center"/>
    </xf>
    <xf numFmtId="164" fontId="13" fillId="0" borderId="0" xfId="1" applyNumberFormat="1" applyFont="1" applyAlignment="1">
      <alignment horizontal="centerContinuous" vertical="center"/>
    </xf>
    <xf numFmtId="164" fontId="10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164" fontId="6" fillId="0" borderId="0" xfId="1" applyNumberFormat="1" applyFont="1" applyAlignment="1">
      <alignment horizontal="center" vertical="center"/>
    </xf>
    <xf numFmtId="164" fontId="14" fillId="0" borderId="0" xfId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164" fontId="19" fillId="0" borderId="0" xfId="1" applyNumberFormat="1" applyFont="1" applyAlignment="1">
      <alignment vertical="center"/>
    </xf>
    <xf numFmtId="164" fontId="9" fillId="0" borderId="0" xfId="1" applyNumberFormat="1" applyFont="1" applyAlignment="1">
      <alignment vertical="center"/>
    </xf>
    <xf numFmtId="164" fontId="6" fillId="0" borderId="0" xfId="1" applyNumberFormat="1" applyFont="1" applyAlignment="1">
      <alignment horizontal="center"/>
    </xf>
    <xf numFmtId="164" fontId="14" fillId="0" borderId="0" xfId="1" applyNumberFormat="1" applyFont="1" applyAlignment="1">
      <alignment horizontal="left"/>
    </xf>
    <xf numFmtId="164" fontId="14" fillId="0" borderId="0" xfId="1" applyNumberFormat="1" applyFont="1" applyAlignment="1">
      <alignment horizontal="center"/>
    </xf>
    <xf numFmtId="164" fontId="12" fillId="0" borderId="0" xfId="1" quotePrefix="1" applyNumberFormat="1" applyFont="1" applyAlignment="1">
      <alignment horizontal="center" vertical="center"/>
    </xf>
    <xf numFmtId="164" fontId="6" fillId="0" borderId="0" xfId="1" applyNumberFormat="1" applyFont="1" applyAlignment="1"/>
    <xf numFmtId="164" fontId="12" fillId="0" borderId="0" xfId="1" applyNumberFormat="1" applyFont="1" applyAlignment="1">
      <alignment vertical="center"/>
    </xf>
    <xf numFmtId="10" fontId="6" fillId="0" borderId="0" xfId="2" applyNumberFormat="1" applyFont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Alignment="1">
      <alignment vertical="center"/>
    </xf>
    <xf numFmtId="43" fontId="6" fillId="0" borderId="0" xfId="1" applyFont="1" applyAlignment="1">
      <alignment horizontal="right"/>
    </xf>
    <xf numFmtId="10" fontId="6" fillId="0" borderId="1" xfId="2" applyNumberFormat="1" applyFont="1" applyBorder="1"/>
    <xf numFmtId="164" fontId="6" fillId="0" borderId="0" xfId="1" applyNumberFormat="1" applyFont="1" applyFill="1" applyAlignment="1">
      <alignment vertical="center"/>
    </xf>
    <xf numFmtId="164" fontId="6" fillId="0" borderId="0" xfId="8" applyNumberFormat="1" applyFont="1" applyFill="1" applyBorder="1"/>
    <xf numFmtId="164" fontId="11" fillId="0" borderId="0" xfId="8" applyNumberFormat="1" applyFont="1" applyFill="1" applyBorder="1"/>
    <xf numFmtId="0" fontId="6" fillId="0" borderId="0" xfId="0" applyFont="1" applyFill="1" applyBorder="1"/>
    <xf numFmtId="165" fontId="6" fillId="0" borderId="0" xfId="2" applyNumberFormat="1" applyFont="1" applyFill="1" applyBorder="1"/>
    <xf numFmtId="0" fontId="6" fillId="0" borderId="0" xfId="0" applyFont="1" applyFill="1" applyBorder="1" applyAlignment="1">
      <alignment horizontal="center"/>
    </xf>
    <xf numFmtId="44" fontId="6" fillId="0" borderId="0" xfId="0" applyNumberFormat="1" applyFont="1" applyFill="1" applyBorder="1"/>
    <xf numFmtId="164" fontId="6" fillId="0" borderId="0" xfId="0" applyNumberFormat="1" applyFont="1" applyFill="1" applyBorder="1"/>
    <xf numFmtId="44" fontId="6" fillId="0" borderId="0" xfId="0" applyNumberFormat="1" applyFont="1" applyFill="1" applyBorder="1" applyAlignment="1">
      <alignment horizontal="right"/>
    </xf>
    <xf numFmtId="9" fontId="6" fillId="0" borderId="0" xfId="0" applyNumberFormat="1" applyFont="1" applyFill="1" applyBorder="1" applyAlignment="1">
      <alignment horizontal="right"/>
    </xf>
    <xf numFmtId="9" fontId="6" fillId="0" borderId="0" xfId="2" applyFont="1" applyFill="1" applyBorder="1" applyAlignment="1">
      <alignment horizontal="right"/>
    </xf>
    <xf numFmtId="44" fontId="20" fillId="0" borderId="0" xfId="0" applyNumberFormat="1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right"/>
    </xf>
    <xf numFmtId="44" fontId="6" fillId="0" borderId="0" xfId="9" applyNumberFormat="1" applyFont="1" applyFill="1" applyBorder="1" applyAlignment="1">
      <alignment horizontal="right"/>
    </xf>
    <xf numFmtId="44" fontId="6" fillId="0" borderId="1" xfId="0" applyNumberFormat="1" applyFont="1" applyFill="1" applyBorder="1" applyAlignment="1">
      <alignment horizontal="right"/>
    </xf>
    <xf numFmtId="44" fontId="6" fillId="0" borderId="1" xfId="9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right"/>
    </xf>
    <xf numFmtId="9" fontId="6" fillId="0" borderId="0" xfId="2" applyNumberFormat="1" applyFont="1" applyFill="1" applyBorder="1" applyAlignment="1">
      <alignment horizontal="right"/>
    </xf>
    <xf numFmtId="9" fontId="21" fillId="0" borderId="0" xfId="3" applyNumberFormat="1" applyFont="1" applyFill="1" applyBorder="1" applyAlignment="1">
      <alignment horizontal="right"/>
    </xf>
    <xf numFmtId="9" fontId="6" fillId="0" borderId="0" xfId="8" applyNumberFormat="1" applyFont="1" applyFill="1" applyBorder="1" applyAlignment="1">
      <alignment horizontal="right"/>
    </xf>
    <xf numFmtId="9" fontId="11" fillId="0" borderId="0" xfId="8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>
      <alignment horizontal="right"/>
    </xf>
    <xf numFmtId="44" fontId="6" fillId="0" borderId="0" xfId="2" applyNumberFormat="1" applyFont="1" applyFill="1" applyBorder="1" applyAlignment="1">
      <alignment horizontal="right"/>
    </xf>
    <xf numFmtId="44" fontId="21" fillId="0" borderId="0" xfId="0" applyNumberFormat="1" applyFont="1" applyFill="1" applyBorder="1" applyAlignment="1">
      <alignment horizontal="right"/>
    </xf>
    <xf numFmtId="44" fontId="6" fillId="0" borderId="0" xfId="8" applyNumberFormat="1" applyFont="1" applyFill="1" applyBorder="1" applyAlignment="1">
      <alignment horizontal="right"/>
    </xf>
    <xf numFmtId="44" fontId="11" fillId="0" borderId="0" xfId="8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wrapText="1"/>
    </xf>
    <xf numFmtId="44" fontId="6" fillId="0" borderId="0" xfId="0" applyNumberFormat="1" applyFont="1" applyFill="1" applyBorder="1" applyAlignment="1">
      <alignment horizontal="right" wrapText="1"/>
    </xf>
    <xf numFmtId="9" fontId="6" fillId="0" borderId="0" xfId="0" applyNumberFormat="1" applyFont="1" applyFill="1" applyBorder="1" applyAlignment="1">
      <alignment horizontal="right" wrapText="1"/>
    </xf>
    <xf numFmtId="9" fontId="6" fillId="0" borderId="0" xfId="2" applyFont="1" applyFill="1" applyBorder="1" applyAlignment="1">
      <alignment horizontal="right" wrapText="1"/>
    </xf>
    <xf numFmtId="44" fontId="6" fillId="0" borderId="0" xfId="0" applyNumberFormat="1" applyFont="1" applyFill="1" applyBorder="1" applyAlignment="1">
      <alignment wrapText="1"/>
    </xf>
    <xf numFmtId="43" fontId="6" fillId="0" borderId="1" xfId="1" applyFont="1" applyFill="1" applyBorder="1"/>
    <xf numFmtId="0" fontId="6" fillId="0" borderId="0" xfId="0" applyFont="1" applyFill="1"/>
    <xf numFmtId="164" fontId="6" fillId="0" borderId="0" xfId="1" applyNumberFormat="1" applyFont="1" applyFill="1"/>
    <xf numFmtId="164" fontId="12" fillId="0" borderId="0" xfId="1" applyNumberFormat="1" applyFont="1"/>
    <xf numFmtId="49" fontId="6" fillId="0" borderId="0" xfId="1" applyNumberFormat="1" applyFont="1" applyFill="1" applyAlignment="1">
      <alignment vertical="top" wrapText="1"/>
    </xf>
    <xf numFmtId="44" fontId="1" fillId="0" borderId="0" xfId="0" applyNumberFormat="1" applyFont="1" applyFill="1" applyBorder="1" applyAlignment="1">
      <alignment horizontal="right"/>
    </xf>
    <xf numFmtId="9" fontId="21" fillId="0" borderId="0" xfId="2" applyFont="1" applyFill="1" applyBorder="1" applyAlignment="1">
      <alignment horizontal="right" wrapText="1"/>
    </xf>
    <xf numFmtId="0" fontId="6" fillId="0" borderId="0" xfId="0" applyFont="1" applyAlignment="1">
      <alignment horizontal="right" vertical="top" wrapText="1"/>
    </xf>
    <xf numFmtId="43" fontId="6" fillId="0" borderId="0" xfId="1" applyFont="1" applyAlignment="1">
      <alignment wrapText="1"/>
    </xf>
    <xf numFmtId="164" fontId="7" fillId="0" borderId="0" xfId="1" applyNumberFormat="1" applyFont="1" applyAlignment="1">
      <alignment horizontal="center" vertical="center"/>
    </xf>
  </cellXfs>
  <cellStyles count="10">
    <cellStyle name="Comma" xfId="1" builtinId="3"/>
    <cellStyle name="Comma 2" xfId="4" xr:uid="{00000000-0005-0000-0000-000001000000}"/>
    <cellStyle name="Comma 3" xfId="8" xr:uid="{00000000-0005-0000-0000-000002000000}"/>
    <cellStyle name="Currency 2" xfId="5" xr:uid="{00000000-0005-0000-0000-000004000000}"/>
    <cellStyle name="Currency 3" xfId="9" xr:uid="{00000000-0005-0000-0000-000005000000}"/>
    <cellStyle name="Normal" xfId="0" builtinId="0"/>
    <cellStyle name="Normal 2" xfId="3" xr:uid="{00000000-0005-0000-0000-000007000000}"/>
    <cellStyle name="Normal 3" xfId="7" xr:uid="{00000000-0005-0000-0000-000008000000}"/>
    <cellStyle name="Percent" xfId="2" builtinId="5"/>
    <cellStyle name="Percent 2" xfId="6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showGridLines="0" topLeftCell="A16" workbookViewId="0">
      <selection activeCell="G57" sqref="G57"/>
    </sheetView>
  </sheetViews>
  <sheetFormatPr defaultColWidth="8.77734375" defaultRowHeight="14.25" x14ac:dyDescent="0.45"/>
  <cols>
    <col min="1" max="1" width="3.6640625" style="2" customWidth="1"/>
    <col min="2" max="2" width="2.6640625" style="2" customWidth="1"/>
    <col min="3" max="3" width="29.44140625" style="2" customWidth="1"/>
    <col min="4" max="4" width="11.33203125" style="2" customWidth="1"/>
    <col min="5" max="5" width="11.5546875" style="2" customWidth="1"/>
    <col min="6" max="6" width="5.33203125" style="2" customWidth="1"/>
    <col min="7" max="7" width="11.5546875" style="2" customWidth="1"/>
    <col min="8" max="8" width="3.5546875" style="2" customWidth="1"/>
    <col min="9" max="9" width="64.5546875" style="2" customWidth="1"/>
    <col min="10" max="10" width="11.33203125" style="2" customWidth="1"/>
    <col min="11" max="11" width="10.88671875" style="2" customWidth="1"/>
    <col min="12" max="16384" width="8.77734375" style="2"/>
  </cols>
  <sheetData>
    <row r="1" spans="1:12" ht="18" x14ac:dyDescent="0.45">
      <c r="A1" s="73" t="s">
        <v>23</v>
      </c>
      <c r="B1" s="73"/>
      <c r="C1" s="73"/>
      <c r="D1" s="73"/>
      <c r="E1" s="73"/>
      <c r="F1" s="73"/>
      <c r="G1" s="73"/>
      <c r="H1" s="12"/>
      <c r="I1" s="12"/>
      <c r="J1" s="12"/>
    </row>
    <row r="2" spans="1:12" ht="15.75" x14ac:dyDescent="0.45">
      <c r="A2" s="13"/>
      <c r="B2" s="11"/>
      <c r="C2" s="11" t="s">
        <v>71</v>
      </c>
      <c r="D2" s="11"/>
      <c r="E2" s="11"/>
      <c r="F2" s="11"/>
      <c r="G2" s="11"/>
      <c r="H2" s="12"/>
      <c r="I2" s="12"/>
      <c r="J2" s="12"/>
      <c r="K2" s="12"/>
    </row>
    <row r="3" spans="1:12" x14ac:dyDescent="0.45">
      <c r="A3" s="8"/>
      <c r="B3" s="11"/>
      <c r="C3" s="11"/>
      <c r="D3" s="11"/>
      <c r="E3" s="11"/>
      <c r="F3" s="11"/>
      <c r="G3" s="11"/>
      <c r="H3" s="12"/>
      <c r="I3" s="12"/>
      <c r="J3" s="12"/>
    </row>
    <row r="4" spans="1:12" ht="16.5" x14ac:dyDescent="0.75">
      <c r="A4" s="12"/>
      <c r="B4" s="12"/>
      <c r="C4" s="12"/>
      <c r="D4" s="14" t="s">
        <v>24</v>
      </c>
      <c r="E4" s="14" t="s">
        <v>25</v>
      </c>
      <c r="F4" s="14" t="s">
        <v>26</v>
      </c>
      <c r="G4" s="14" t="s">
        <v>27</v>
      </c>
      <c r="H4" s="12"/>
      <c r="I4" s="26" t="s">
        <v>32</v>
      </c>
      <c r="J4" s="12"/>
      <c r="L4" s="67"/>
    </row>
    <row r="5" spans="1:12" x14ac:dyDescent="0.45">
      <c r="A5" s="15" t="s">
        <v>12</v>
      </c>
      <c r="B5" s="12"/>
      <c r="C5" s="12"/>
      <c r="D5" s="12"/>
      <c r="F5" s="12"/>
      <c r="G5" s="12"/>
      <c r="H5" s="12"/>
      <c r="J5" s="12"/>
    </row>
    <row r="6" spans="1:12" x14ac:dyDescent="0.45">
      <c r="A6" s="15"/>
      <c r="B6" s="12" t="s">
        <v>72</v>
      </c>
      <c r="C6" s="12"/>
      <c r="D6" s="12">
        <v>0</v>
      </c>
      <c r="E6" s="2">
        <v>0</v>
      </c>
      <c r="F6" s="12">
        <v>0</v>
      </c>
      <c r="G6" s="12">
        <v>0</v>
      </c>
      <c r="H6" s="12"/>
      <c r="I6" s="2">
        <v>0</v>
      </c>
      <c r="J6" s="12"/>
    </row>
    <row r="7" spans="1:12" x14ac:dyDescent="0.45">
      <c r="A7" s="12"/>
      <c r="B7" s="12" t="s">
        <v>34</v>
      </c>
      <c r="C7" s="12"/>
      <c r="D7" s="12">
        <v>2999585</v>
      </c>
      <c r="E7" s="12">
        <v>-11533.63</v>
      </c>
      <c r="F7" s="16" t="s">
        <v>62</v>
      </c>
      <c r="G7" s="12">
        <f>D7+E7</f>
        <v>2988051.37</v>
      </c>
      <c r="H7" s="17"/>
      <c r="I7" s="12" t="s">
        <v>73</v>
      </c>
      <c r="J7" s="12"/>
    </row>
    <row r="8" spans="1:12" x14ac:dyDescent="0.45">
      <c r="A8" s="12"/>
      <c r="B8" s="12" t="s">
        <v>74</v>
      </c>
      <c r="C8" s="12"/>
      <c r="D8" s="12">
        <v>0</v>
      </c>
      <c r="E8" s="12">
        <v>0</v>
      </c>
      <c r="F8" s="16">
        <v>0</v>
      </c>
      <c r="G8" s="12">
        <v>0</v>
      </c>
      <c r="H8" s="17"/>
      <c r="I8" s="12">
        <v>0</v>
      </c>
      <c r="J8" s="12"/>
    </row>
    <row r="9" spans="1:12" x14ac:dyDescent="0.45">
      <c r="A9" s="12"/>
      <c r="B9" s="12" t="s">
        <v>35</v>
      </c>
      <c r="C9" s="12"/>
      <c r="D9" s="12">
        <v>0</v>
      </c>
      <c r="E9" s="12"/>
      <c r="F9" s="16"/>
      <c r="G9" s="12">
        <f>D9+E9</f>
        <v>0</v>
      </c>
      <c r="H9" s="18"/>
      <c r="I9" s="10"/>
      <c r="J9" s="12"/>
    </row>
    <row r="10" spans="1:12" x14ac:dyDescent="0.45">
      <c r="A10" s="12"/>
      <c r="B10" s="12" t="s">
        <v>13</v>
      </c>
      <c r="C10" s="12"/>
      <c r="D10" s="12">
        <v>161023</v>
      </c>
      <c r="E10" s="12">
        <v>0</v>
      </c>
      <c r="F10" s="16">
        <v>0</v>
      </c>
      <c r="G10" s="12">
        <f>D10+E10</f>
        <v>161023</v>
      </c>
      <c r="H10" s="17"/>
      <c r="I10" s="12"/>
    </row>
    <row r="11" spans="1:12" x14ac:dyDescent="0.45">
      <c r="A11" s="12"/>
      <c r="B11" s="12" t="s">
        <v>75</v>
      </c>
      <c r="C11" s="12"/>
      <c r="D11" s="12">
        <f>SUM(D6:D10)</f>
        <v>3160608</v>
      </c>
      <c r="E11" s="12">
        <f>SUM(E6:E10)</f>
        <v>-11533.63</v>
      </c>
      <c r="F11" s="16"/>
      <c r="G11" s="12">
        <f>SUM(G6:G10)</f>
        <v>3149074.37</v>
      </c>
      <c r="H11" s="17"/>
      <c r="I11" s="12"/>
    </row>
    <row r="12" spans="1:12" x14ac:dyDescent="0.45">
      <c r="A12" s="12"/>
      <c r="B12" s="12" t="s">
        <v>14</v>
      </c>
      <c r="C12" s="12"/>
      <c r="D12" s="12"/>
      <c r="E12" s="12"/>
      <c r="F12" s="16"/>
      <c r="G12" s="12"/>
      <c r="H12" s="19"/>
      <c r="I12" s="12"/>
      <c r="J12" s="12"/>
    </row>
    <row r="13" spans="1:12" x14ac:dyDescent="0.45">
      <c r="A13" s="12"/>
      <c r="B13" s="12"/>
      <c r="C13" s="12" t="s">
        <v>33</v>
      </c>
      <c r="D13" s="12">
        <v>0</v>
      </c>
      <c r="E13" s="12"/>
      <c r="F13" s="16"/>
      <c r="G13" s="12">
        <f>D13+E13</f>
        <v>0</v>
      </c>
      <c r="H13" s="17"/>
      <c r="I13" s="12"/>
      <c r="J13" s="12"/>
    </row>
    <row r="14" spans="1:12" x14ac:dyDescent="0.45">
      <c r="A14" s="12"/>
      <c r="C14" s="12" t="s">
        <v>15</v>
      </c>
      <c r="D14" s="12">
        <v>0</v>
      </c>
      <c r="E14" s="12"/>
      <c r="F14" s="16"/>
      <c r="G14" s="12">
        <f>D14+E14</f>
        <v>0</v>
      </c>
      <c r="H14" s="17"/>
      <c r="J14" s="12"/>
    </row>
    <row r="15" spans="1:12" x14ac:dyDescent="0.45">
      <c r="A15" s="12"/>
      <c r="C15" s="12" t="s">
        <v>76</v>
      </c>
      <c r="D15" s="12">
        <v>0</v>
      </c>
      <c r="E15" s="12">
        <v>0</v>
      </c>
      <c r="F15" s="16">
        <v>0</v>
      </c>
      <c r="G15" s="12">
        <v>0</v>
      </c>
      <c r="H15" s="17"/>
      <c r="J15" s="12"/>
    </row>
    <row r="16" spans="1:12" ht="16.5" x14ac:dyDescent="0.45">
      <c r="A16" s="12"/>
      <c r="C16" s="12" t="s">
        <v>36</v>
      </c>
      <c r="D16" s="28">
        <v>156079</v>
      </c>
      <c r="E16" s="30">
        <v>0</v>
      </c>
      <c r="F16" s="16"/>
      <c r="G16" s="28">
        <f>D16+E16</f>
        <v>156079</v>
      </c>
      <c r="H16" s="18"/>
      <c r="I16" s="12"/>
      <c r="J16" s="12"/>
    </row>
    <row r="17" spans="1:10" x14ac:dyDescent="0.45">
      <c r="A17" s="20" t="s">
        <v>16</v>
      </c>
      <c r="B17" s="12"/>
      <c r="C17" s="12"/>
      <c r="D17" s="12">
        <f>SUM(D11:D16)</f>
        <v>3316687</v>
      </c>
      <c r="E17" s="12">
        <f>SUM(E11:E16)</f>
        <v>-11533.63</v>
      </c>
      <c r="F17" s="16"/>
      <c r="G17" s="12">
        <f>SUM(G11:G16)</f>
        <v>3305153.37</v>
      </c>
      <c r="H17" s="19"/>
      <c r="J17" s="12"/>
    </row>
    <row r="18" spans="1:10" x14ac:dyDescent="0.45">
      <c r="A18" s="12"/>
      <c r="B18" s="12"/>
      <c r="C18" s="12"/>
      <c r="D18" s="12"/>
      <c r="E18" s="12"/>
      <c r="F18" s="16"/>
      <c r="G18" s="12"/>
      <c r="H18" s="19"/>
      <c r="I18" s="12"/>
      <c r="J18" s="12"/>
    </row>
    <row r="19" spans="1:10" x14ac:dyDescent="0.45">
      <c r="A19" s="15" t="s">
        <v>17</v>
      </c>
      <c r="B19" s="12"/>
      <c r="C19" s="12"/>
      <c r="D19" s="12"/>
      <c r="E19" s="12"/>
      <c r="F19" s="16"/>
      <c r="G19" s="12"/>
      <c r="H19" s="19"/>
      <c r="I19" s="12"/>
      <c r="J19" s="12"/>
    </row>
    <row r="20" spans="1:10" x14ac:dyDescent="0.45">
      <c r="A20" s="12"/>
      <c r="B20" s="12" t="s">
        <v>28</v>
      </c>
      <c r="C20" s="12"/>
      <c r="D20" s="12"/>
      <c r="E20" s="12"/>
      <c r="F20" s="16"/>
      <c r="G20" s="12"/>
      <c r="H20" s="19"/>
      <c r="I20" s="12"/>
      <c r="J20" s="12"/>
    </row>
    <row r="21" spans="1:10" x14ac:dyDescent="0.45">
      <c r="A21" s="12"/>
      <c r="B21" s="12"/>
      <c r="C21" s="12" t="s">
        <v>2</v>
      </c>
      <c r="D21" s="12">
        <v>513998</v>
      </c>
      <c r="E21" s="33">
        <v>44677.91</v>
      </c>
      <c r="F21" s="21" t="s">
        <v>63</v>
      </c>
      <c r="G21" s="12">
        <f>D21+E21</f>
        <v>558675.91</v>
      </c>
      <c r="H21" s="17"/>
      <c r="I21" s="12" t="s">
        <v>134</v>
      </c>
      <c r="J21" s="12"/>
    </row>
    <row r="22" spans="1:10" x14ac:dyDescent="0.45">
      <c r="A22" s="12"/>
      <c r="B22" s="12"/>
      <c r="C22" s="12" t="s">
        <v>3</v>
      </c>
      <c r="D22" s="12">
        <v>24999</v>
      </c>
      <c r="E22" s="33"/>
      <c r="F22" s="16"/>
      <c r="G22" s="12">
        <f t="shared" ref="G22:G36" si="0">D22+E22</f>
        <v>24999</v>
      </c>
      <c r="H22" s="17"/>
    </row>
    <row r="23" spans="1:10" ht="66.849999999999994" customHeight="1" x14ac:dyDescent="0.45">
      <c r="A23" s="12"/>
      <c r="B23" s="12"/>
      <c r="C23" s="33" t="s">
        <v>4</v>
      </c>
      <c r="D23" s="12">
        <v>309950</v>
      </c>
      <c r="E23" s="33">
        <v>-37093.4</v>
      </c>
      <c r="F23" s="21" t="s">
        <v>64</v>
      </c>
      <c r="G23" s="12">
        <f>D23+E23</f>
        <v>272856.59999999998</v>
      </c>
      <c r="H23" s="17"/>
      <c r="I23" s="68" t="s">
        <v>78</v>
      </c>
      <c r="J23" s="12"/>
    </row>
    <row r="24" spans="1:10" x14ac:dyDescent="0.45">
      <c r="A24" s="12"/>
      <c r="B24" s="12"/>
      <c r="C24" s="12" t="s">
        <v>5</v>
      </c>
      <c r="D24" s="12">
        <v>1390215</v>
      </c>
      <c r="E24" s="33">
        <v>29085</v>
      </c>
      <c r="F24" s="21" t="s">
        <v>66</v>
      </c>
      <c r="G24" s="12">
        <f t="shared" si="0"/>
        <v>1419300</v>
      </c>
      <c r="H24" s="22"/>
      <c r="I24" s="2" t="s">
        <v>77</v>
      </c>
    </row>
    <row r="25" spans="1:10" x14ac:dyDescent="0.45">
      <c r="A25" s="12"/>
      <c r="B25" s="12"/>
      <c r="C25" s="12" t="s">
        <v>6</v>
      </c>
      <c r="D25" s="12">
        <v>135397</v>
      </c>
      <c r="E25" s="12">
        <v>41712.92</v>
      </c>
      <c r="F25" s="21" t="s">
        <v>65</v>
      </c>
      <c r="G25" s="12">
        <f t="shared" si="0"/>
        <v>177109.91999999998</v>
      </c>
      <c r="H25" s="23"/>
      <c r="I25" s="2" t="s">
        <v>79</v>
      </c>
      <c r="J25" s="12"/>
    </row>
    <row r="26" spans="1:10" x14ac:dyDescent="0.45">
      <c r="A26" s="12"/>
      <c r="B26" s="12"/>
      <c r="C26" s="12" t="s">
        <v>43</v>
      </c>
      <c r="D26" s="12"/>
      <c r="E26" s="12"/>
      <c r="F26" s="21"/>
      <c r="G26" s="12">
        <f t="shared" si="0"/>
        <v>0</v>
      </c>
      <c r="H26" s="23"/>
      <c r="J26" s="12"/>
    </row>
    <row r="27" spans="1:10" x14ac:dyDescent="0.45">
      <c r="A27" s="12"/>
      <c r="B27" s="12"/>
      <c r="C27" s="33" t="s">
        <v>7</v>
      </c>
      <c r="D27" s="12">
        <v>129343</v>
      </c>
      <c r="E27" s="12">
        <v>7745</v>
      </c>
      <c r="F27" s="21" t="s">
        <v>67</v>
      </c>
      <c r="G27" s="12">
        <f t="shared" si="0"/>
        <v>137088</v>
      </c>
      <c r="H27" s="17"/>
      <c r="I27" s="12" t="s">
        <v>135</v>
      </c>
      <c r="J27" s="12"/>
    </row>
    <row r="28" spans="1:10" x14ac:dyDescent="0.45">
      <c r="A28" s="12"/>
      <c r="B28" s="12"/>
      <c r="C28" s="12" t="s">
        <v>80</v>
      </c>
      <c r="D28" s="12">
        <v>43427</v>
      </c>
      <c r="E28" s="12">
        <v>12444</v>
      </c>
      <c r="F28" s="21" t="s">
        <v>68</v>
      </c>
      <c r="G28" s="12">
        <f t="shared" si="0"/>
        <v>55871</v>
      </c>
      <c r="H28" s="17"/>
      <c r="I28" s="12" t="s">
        <v>81</v>
      </c>
      <c r="J28" s="12"/>
    </row>
    <row r="29" spans="1:10" x14ac:dyDescent="0.45">
      <c r="A29" s="12"/>
      <c r="B29" s="12"/>
      <c r="C29" s="33" t="s">
        <v>70</v>
      </c>
      <c r="D29" s="12">
        <v>15480</v>
      </c>
      <c r="E29" s="33"/>
      <c r="F29" s="21"/>
      <c r="G29" s="12">
        <f t="shared" si="0"/>
        <v>15480</v>
      </c>
      <c r="H29" s="17"/>
      <c r="I29" s="12"/>
      <c r="J29" s="12"/>
    </row>
    <row r="30" spans="1:10" x14ac:dyDescent="0.45">
      <c r="A30" s="12"/>
      <c r="B30" s="12"/>
      <c r="C30" s="33" t="s">
        <v>82</v>
      </c>
      <c r="D30" s="12"/>
      <c r="E30" s="12"/>
      <c r="F30" s="21"/>
      <c r="G30" s="12"/>
      <c r="H30" s="17"/>
      <c r="I30" s="12"/>
      <c r="J30" s="12"/>
    </row>
    <row r="31" spans="1:10" x14ac:dyDescent="0.45">
      <c r="A31" s="12"/>
      <c r="B31" s="12"/>
      <c r="C31" s="33" t="s">
        <v>83</v>
      </c>
      <c r="D31" s="12"/>
      <c r="E31" s="12">
        <v>0</v>
      </c>
      <c r="F31" s="21"/>
      <c r="G31" s="12"/>
      <c r="H31" s="17"/>
      <c r="I31" s="12"/>
      <c r="J31" s="12"/>
    </row>
    <row r="32" spans="1:10" x14ac:dyDescent="0.45">
      <c r="A32" s="12"/>
      <c r="B32" s="12"/>
      <c r="C32" s="12" t="s">
        <v>9</v>
      </c>
      <c r="D32" s="12">
        <v>30310</v>
      </c>
      <c r="E32" s="12">
        <v>50400</v>
      </c>
      <c r="F32" s="21" t="s">
        <v>69</v>
      </c>
      <c r="G32" s="12">
        <f t="shared" si="0"/>
        <v>80710</v>
      </c>
      <c r="H32" s="19"/>
      <c r="I32" s="12" t="s">
        <v>84</v>
      </c>
      <c r="J32" s="12"/>
    </row>
    <row r="33" spans="1:10" x14ac:dyDescent="0.45">
      <c r="A33" s="12"/>
      <c r="B33" s="12"/>
      <c r="C33" s="33" t="s">
        <v>85</v>
      </c>
      <c r="D33" s="12">
        <v>45236</v>
      </c>
      <c r="E33" s="12"/>
      <c r="F33" s="21"/>
      <c r="G33" s="12">
        <f t="shared" si="0"/>
        <v>45236</v>
      </c>
      <c r="H33" s="19"/>
      <c r="I33" s="12"/>
      <c r="J33" s="12"/>
    </row>
    <row r="34" spans="1:10" x14ac:dyDescent="0.45">
      <c r="A34" s="12"/>
      <c r="B34" s="12"/>
      <c r="C34" s="33" t="s">
        <v>86</v>
      </c>
      <c r="D34" s="12"/>
      <c r="E34" s="12"/>
      <c r="F34" s="21"/>
      <c r="G34" s="12"/>
      <c r="H34" s="19"/>
      <c r="I34" s="12"/>
      <c r="J34" s="12"/>
    </row>
    <row r="35" spans="1:10" x14ac:dyDescent="0.45">
      <c r="A35" s="12"/>
      <c r="B35" s="12"/>
      <c r="C35" s="12" t="s">
        <v>37</v>
      </c>
      <c r="D35" s="12">
        <v>42952</v>
      </c>
      <c r="E35" s="12"/>
      <c r="F35" s="16"/>
      <c r="G35" s="12">
        <f t="shared" si="0"/>
        <v>42952</v>
      </c>
      <c r="H35" s="19"/>
      <c r="I35" s="12"/>
      <c r="J35" s="12"/>
    </row>
    <row r="36" spans="1:10" ht="16.5" x14ac:dyDescent="0.45">
      <c r="A36" s="12"/>
      <c r="B36" s="12"/>
      <c r="C36" s="33" t="s">
        <v>8</v>
      </c>
      <c r="D36" s="28">
        <v>138681</v>
      </c>
      <c r="E36" s="28">
        <v>0</v>
      </c>
      <c r="F36" s="21"/>
      <c r="G36" s="28">
        <f t="shared" si="0"/>
        <v>138681</v>
      </c>
      <c r="H36" s="19"/>
      <c r="I36" s="12"/>
      <c r="J36" s="12"/>
    </row>
    <row r="37" spans="1:10" x14ac:dyDescent="0.45">
      <c r="A37" s="12"/>
      <c r="B37" s="12" t="s">
        <v>29</v>
      </c>
      <c r="C37" s="12"/>
      <c r="D37" s="12">
        <f>SUM(D21:D36)</f>
        <v>2819988</v>
      </c>
      <c r="E37" s="12">
        <f>SUM(E21:E36)</f>
        <v>148971.43</v>
      </c>
      <c r="F37" s="16"/>
      <c r="G37" s="12">
        <f>SUM(G21:G36)</f>
        <v>2968959.4299999997</v>
      </c>
      <c r="H37" s="19"/>
      <c r="I37" s="12"/>
      <c r="J37" s="12"/>
    </row>
    <row r="38" spans="1:10" ht="4.1500000000000004" customHeight="1" x14ac:dyDescent="0.45">
      <c r="A38" s="12"/>
      <c r="B38" s="12"/>
      <c r="C38" s="12"/>
      <c r="D38" s="12"/>
      <c r="E38" s="12"/>
      <c r="F38" s="16"/>
      <c r="G38" s="12"/>
      <c r="H38" s="19"/>
      <c r="I38" s="12"/>
      <c r="J38" s="12"/>
    </row>
    <row r="39" spans="1:10" x14ac:dyDescent="0.45">
      <c r="A39" s="12"/>
      <c r="B39" s="12" t="s">
        <v>18</v>
      </c>
      <c r="C39" s="12"/>
      <c r="D39" s="12">
        <v>639685</v>
      </c>
      <c r="E39" s="12"/>
      <c r="F39" s="16"/>
      <c r="G39" s="12">
        <f>D39+E39</f>
        <v>639685</v>
      </c>
      <c r="H39" s="19"/>
      <c r="I39" s="12"/>
    </row>
    <row r="40" spans="1:10" x14ac:dyDescent="0.45">
      <c r="A40" s="12"/>
      <c r="B40" s="12" t="s">
        <v>87</v>
      </c>
      <c r="C40" s="12"/>
      <c r="D40" s="12"/>
      <c r="E40" s="12"/>
      <c r="F40" s="16"/>
      <c r="G40" s="12"/>
      <c r="H40" s="19"/>
      <c r="I40" s="12"/>
    </row>
    <row r="41" spans="1:10" ht="16.5" x14ac:dyDescent="0.45">
      <c r="A41" s="12"/>
      <c r="B41" s="33" t="s">
        <v>1</v>
      </c>
      <c r="C41" s="33"/>
      <c r="D41" s="28"/>
      <c r="E41" s="28"/>
      <c r="F41" s="29"/>
      <c r="G41" s="28"/>
      <c r="H41" s="19"/>
      <c r="I41" s="12"/>
    </row>
    <row r="42" spans="1:10" ht="16.5" x14ac:dyDescent="0.45">
      <c r="A42" s="12"/>
      <c r="B42" s="33" t="s">
        <v>88</v>
      </c>
      <c r="C42" s="33"/>
      <c r="D42" s="28">
        <v>38698</v>
      </c>
      <c r="E42" s="28" t="s">
        <v>89</v>
      </c>
      <c r="F42" s="29"/>
      <c r="G42" s="28">
        <v>36698</v>
      </c>
      <c r="H42" s="19"/>
      <c r="I42" s="12"/>
    </row>
    <row r="43" spans="1:10" ht="16.5" x14ac:dyDescent="0.45">
      <c r="A43" s="20" t="s">
        <v>0</v>
      </c>
      <c r="B43" s="12"/>
      <c r="C43" s="12"/>
      <c r="D43" s="28">
        <f>SUM(D37:D41)</f>
        <v>3459673</v>
      </c>
      <c r="E43" s="28">
        <f>SUM(E37:E41)</f>
        <v>148971.43</v>
      </c>
      <c r="F43" s="29"/>
      <c r="G43" s="28">
        <f>SUM(G37:G41)</f>
        <v>3608644.4299999997</v>
      </c>
      <c r="H43" s="19"/>
      <c r="I43" s="12"/>
      <c r="J43" s="12"/>
    </row>
    <row r="44" spans="1:10" ht="4.1500000000000004" customHeight="1" x14ac:dyDescent="0.45">
      <c r="A44" s="20"/>
      <c r="B44" s="12"/>
      <c r="C44" s="12"/>
      <c r="D44" s="30"/>
      <c r="E44" s="12"/>
      <c r="F44" s="16"/>
      <c r="G44" s="12"/>
      <c r="H44" s="12"/>
      <c r="I44" s="12"/>
      <c r="J44" s="12"/>
    </row>
    <row r="45" spans="1:10" x14ac:dyDescent="0.45">
      <c r="A45" s="20" t="s">
        <v>30</v>
      </c>
      <c r="B45" s="12"/>
      <c r="C45" s="12"/>
      <c r="D45" s="12">
        <f>D17-D43</f>
        <v>-142986</v>
      </c>
      <c r="E45" s="12">
        <f>E17-E43</f>
        <v>-160505.06</v>
      </c>
      <c r="F45" s="16"/>
      <c r="G45" s="12">
        <f>G17-G43</f>
        <v>-303491.05999999959</v>
      </c>
      <c r="H45" s="12"/>
      <c r="I45" s="12"/>
      <c r="J45" s="12"/>
    </row>
    <row r="46" spans="1:10" x14ac:dyDescent="0.45">
      <c r="A46" s="12"/>
      <c r="B46" s="12"/>
      <c r="C46" s="12"/>
      <c r="D46" s="12"/>
      <c r="E46" s="12"/>
      <c r="F46" s="16"/>
      <c r="G46" s="12"/>
      <c r="H46" s="12"/>
      <c r="I46" s="12"/>
      <c r="J46" s="12"/>
    </row>
    <row r="47" spans="1:10" ht="18" x14ac:dyDescent="0.45">
      <c r="A47" s="73" t="s">
        <v>19</v>
      </c>
      <c r="B47" s="73"/>
      <c r="C47" s="73"/>
      <c r="D47" s="73"/>
      <c r="E47" s="73"/>
      <c r="F47" s="73"/>
      <c r="G47" s="73"/>
      <c r="H47" s="12"/>
      <c r="I47" s="24"/>
      <c r="J47" s="12"/>
    </row>
    <row r="48" spans="1:10" x14ac:dyDescent="0.45">
      <c r="A48" s="20" t="s">
        <v>31</v>
      </c>
      <c r="B48" s="12"/>
      <c r="C48" s="12"/>
      <c r="D48" s="25"/>
      <c r="E48" s="12"/>
      <c r="F48" s="21"/>
      <c r="G48" s="2">
        <f>G43</f>
        <v>3608644.4299999997</v>
      </c>
      <c r="H48" s="12"/>
      <c r="J48" s="12"/>
    </row>
    <row r="49" spans="1:10" x14ac:dyDescent="0.45">
      <c r="A49" s="12" t="s">
        <v>20</v>
      </c>
      <c r="B49" s="12"/>
      <c r="C49" s="12" t="s">
        <v>52</v>
      </c>
      <c r="D49" s="25"/>
      <c r="E49" s="12"/>
      <c r="F49" s="21"/>
      <c r="G49" s="66">
        <v>375956.66</v>
      </c>
      <c r="H49" s="12"/>
      <c r="J49" s="12"/>
    </row>
    <row r="50" spans="1:10" x14ac:dyDescent="0.45">
      <c r="A50" s="12"/>
      <c r="B50" s="12"/>
      <c r="C50" s="12" t="s">
        <v>53</v>
      </c>
      <c r="D50" s="25"/>
      <c r="E50" s="12"/>
      <c r="F50" s="21"/>
      <c r="G50" s="2">
        <v>75191.33</v>
      </c>
      <c r="H50" s="12"/>
      <c r="J50" s="12"/>
    </row>
    <row r="51" spans="1:10" x14ac:dyDescent="0.45">
      <c r="A51" s="20" t="s">
        <v>40</v>
      </c>
      <c r="B51" s="12"/>
      <c r="C51" s="12"/>
      <c r="D51" s="25"/>
      <c r="E51" s="12"/>
      <c r="F51" s="21"/>
      <c r="G51" s="2">
        <f>G48+G49+G50</f>
        <v>4059792.42</v>
      </c>
      <c r="H51" s="12"/>
      <c r="J51" s="12"/>
    </row>
    <row r="52" spans="1:10" x14ac:dyDescent="0.45">
      <c r="A52" s="12" t="s">
        <v>21</v>
      </c>
      <c r="B52" s="12"/>
      <c r="C52" s="12" t="s">
        <v>22</v>
      </c>
      <c r="D52" s="25"/>
      <c r="E52" s="12"/>
      <c r="F52" s="21"/>
      <c r="G52" s="2">
        <v>156079</v>
      </c>
      <c r="H52" s="12"/>
      <c r="J52" s="12"/>
    </row>
    <row r="53" spans="1:10" x14ac:dyDescent="0.45">
      <c r="A53" s="12"/>
      <c r="B53" s="12"/>
      <c r="C53" s="12" t="s">
        <v>35</v>
      </c>
      <c r="D53" s="25"/>
      <c r="E53" s="12"/>
      <c r="F53" s="21"/>
      <c r="G53" s="2">
        <f>G9</f>
        <v>0</v>
      </c>
      <c r="H53" s="12"/>
      <c r="J53" s="12"/>
    </row>
    <row r="54" spans="1:10" x14ac:dyDescent="0.45">
      <c r="A54" s="12"/>
      <c r="B54" s="12"/>
      <c r="C54" s="12" t="s">
        <v>10</v>
      </c>
      <c r="D54" s="25"/>
      <c r="E54" s="12"/>
      <c r="F54" s="21"/>
      <c r="G54" s="6">
        <v>49236</v>
      </c>
      <c r="H54" s="12"/>
      <c r="I54" s="6"/>
      <c r="J54" s="12"/>
    </row>
    <row r="55" spans="1:10" x14ac:dyDescent="0.45">
      <c r="A55" s="20" t="s">
        <v>38</v>
      </c>
      <c r="B55" s="12"/>
      <c r="C55" s="12"/>
      <c r="D55" s="25"/>
      <c r="E55" s="12"/>
      <c r="F55" s="21"/>
      <c r="G55" s="2">
        <f>G51-G52-G53-G54</f>
        <v>3854477.42</v>
      </c>
      <c r="H55" s="12"/>
      <c r="J55" s="12"/>
    </row>
    <row r="56" spans="1:10" ht="16.5" x14ac:dyDescent="0.75">
      <c r="A56" s="12" t="s">
        <v>21</v>
      </c>
      <c r="B56" s="12"/>
      <c r="C56" s="12" t="s">
        <v>39</v>
      </c>
      <c r="D56" s="25"/>
      <c r="E56" s="12"/>
      <c r="F56" s="21"/>
      <c r="G56" s="5">
        <v>3160608</v>
      </c>
      <c r="H56" s="12"/>
      <c r="I56" s="6"/>
      <c r="J56" s="12"/>
    </row>
    <row r="57" spans="1:10" x14ac:dyDescent="0.45">
      <c r="A57" s="20" t="s">
        <v>41</v>
      </c>
      <c r="B57" s="12"/>
      <c r="C57" s="12"/>
      <c r="D57" s="25"/>
      <c r="E57" s="12"/>
      <c r="F57" s="21"/>
      <c r="G57" s="12">
        <f>G55-G56</f>
        <v>693869.41999999993</v>
      </c>
      <c r="H57" s="12"/>
      <c r="I57" s="12"/>
      <c r="J57" s="12"/>
    </row>
    <row r="58" spans="1:10" ht="4.1500000000000004" customHeight="1" x14ac:dyDescent="0.45">
      <c r="A58" s="12"/>
      <c r="B58" s="12"/>
      <c r="C58" s="12"/>
      <c r="D58" s="25"/>
      <c r="E58" s="12"/>
      <c r="F58" s="21"/>
      <c r="G58" s="12"/>
      <c r="H58" s="12"/>
      <c r="I58" s="12"/>
      <c r="J58" s="12"/>
    </row>
    <row r="59" spans="1:10" x14ac:dyDescent="0.45">
      <c r="A59" s="20" t="s">
        <v>42</v>
      </c>
      <c r="B59" s="12"/>
      <c r="C59" s="12"/>
      <c r="D59" s="25"/>
      <c r="E59" s="12"/>
      <c r="F59" s="21"/>
      <c r="G59" s="27">
        <f>G57/G56</f>
        <v>0.21953669040893395</v>
      </c>
      <c r="H59" s="12"/>
      <c r="I59" s="12"/>
      <c r="J59" s="12"/>
    </row>
    <row r="62" spans="1:10" x14ac:dyDescent="0.45">
      <c r="A62" s="20"/>
      <c r="B62" s="12"/>
      <c r="C62" s="12"/>
      <c r="D62" s="25"/>
      <c r="E62" s="12"/>
      <c r="F62" s="21"/>
      <c r="G62" s="12"/>
    </row>
    <row r="63" spans="1:10" x14ac:dyDescent="0.45">
      <c r="A63" s="12"/>
      <c r="B63" s="12"/>
      <c r="C63" s="12"/>
      <c r="D63" s="25"/>
      <c r="E63" s="12"/>
      <c r="F63" s="21"/>
      <c r="G63" s="12"/>
    </row>
    <row r="64" spans="1:10" x14ac:dyDescent="0.45">
      <c r="A64" s="20"/>
      <c r="B64" s="12"/>
      <c r="C64" s="12"/>
      <c r="D64" s="25"/>
      <c r="E64" s="12"/>
      <c r="F64" s="21"/>
      <c r="G64" s="12"/>
    </row>
  </sheetData>
  <mergeCells count="2">
    <mergeCell ref="A47:G47"/>
    <mergeCell ref="A1:G1"/>
  </mergeCells>
  <printOptions horizontalCentered="1"/>
  <pageMargins left="0.45" right="0.25" top="0.5" bottom="0.5" header="0.3" footer="0.3"/>
  <pageSetup scale="67" orientation="portrait" horizontalDpi="4294967293" r:id="rId1"/>
  <rowBreaks count="2" manualBreakCount="2">
    <brk id="45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dimension ref="A1:Q34"/>
  <sheetViews>
    <sheetView tabSelected="1" topLeftCell="F2" workbookViewId="0">
      <selection activeCell="O24" sqref="O24"/>
    </sheetView>
  </sheetViews>
  <sheetFormatPr defaultRowHeight="14.25" x14ac:dyDescent="0.45"/>
  <cols>
    <col min="1" max="1" width="20.5546875" style="1" customWidth="1"/>
    <col min="2" max="15" width="12.5546875" style="3" customWidth="1"/>
    <col min="16" max="16" width="22.94140625" style="4" customWidth="1"/>
    <col min="17" max="16384" width="8.88671875" style="1"/>
  </cols>
  <sheetData>
    <row r="1" spans="1:16" x14ac:dyDescent="0.45">
      <c r="A1" s="1" t="s">
        <v>44</v>
      </c>
    </row>
    <row r="2" spans="1:16" x14ac:dyDescent="0.4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 t="s">
        <v>11</v>
      </c>
    </row>
    <row r="3" spans="1:16" x14ac:dyDescent="0.45">
      <c r="B3" s="31"/>
      <c r="C3" s="31"/>
      <c r="D3" s="31"/>
      <c r="E3" s="31"/>
      <c r="F3" s="31"/>
      <c r="G3" s="31"/>
      <c r="H3" s="31"/>
      <c r="I3" s="31"/>
      <c r="J3" s="31" t="s">
        <v>130</v>
      </c>
      <c r="K3" s="31" t="s">
        <v>45</v>
      </c>
      <c r="L3" s="31" t="s">
        <v>45</v>
      </c>
      <c r="M3" s="31" t="s">
        <v>45</v>
      </c>
      <c r="N3" s="31" t="s">
        <v>45</v>
      </c>
      <c r="O3" s="31" t="s">
        <v>45</v>
      </c>
    </row>
    <row r="4" spans="1:16" x14ac:dyDescent="0.45">
      <c r="A4" s="1" t="s">
        <v>46</v>
      </c>
      <c r="B4" s="31" t="s">
        <v>47</v>
      </c>
      <c r="C4" s="31" t="s">
        <v>114</v>
      </c>
      <c r="D4" s="31" t="s">
        <v>116</v>
      </c>
      <c r="E4" s="31" t="s">
        <v>48</v>
      </c>
      <c r="F4" s="31" t="s">
        <v>115</v>
      </c>
      <c r="G4" s="31" t="s">
        <v>117</v>
      </c>
      <c r="H4" s="31" t="s">
        <v>122</v>
      </c>
      <c r="I4" s="31" t="s">
        <v>124</v>
      </c>
      <c r="J4" s="31" t="s">
        <v>51</v>
      </c>
      <c r="K4" s="31" t="s">
        <v>49</v>
      </c>
      <c r="L4" s="31" t="s">
        <v>118</v>
      </c>
      <c r="M4" s="31" t="s">
        <v>50</v>
      </c>
      <c r="N4" s="31" t="s">
        <v>117</v>
      </c>
      <c r="O4" s="31" t="s">
        <v>51</v>
      </c>
    </row>
    <row r="5" spans="1:16" x14ac:dyDescent="0.45">
      <c r="A5" s="1" t="s">
        <v>90</v>
      </c>
      <c r="B5" s="31">
        <v>2269</v>
      </c>
      <c r="C5" s="31">
        <v>57340.92</v>
      </c>
      <c r="D5" s="31">
        <f>C5/B5</f>
        <v>25.271449977963861</v>
      </c>
      <c r="E5" s="31">
        <v>151</v>
      </c>
      <c r="F5" s="31">
        <v>5732.76</v>
      </c>
      <c r="G5" s="31">
        <f>F5/E5</f>
        <v>37.965298013245032</v>
      </c>
      <c r="H5" s="31">
        <f>B5+E5</f>
        <v>2420</v>
      </c>
      <c r="I5" s="31">
        <v>700</v>
      </c>
      <c r="J5" s="31">
        <f>I5+F5+C5</f>
        <v>63773.68</v>
      </c>
      <c r="K5" s="31">
        <f>L5*B5</f>
        <v>59606.63</v>
      </c>
      <c r="L5" s="31">
        <v>26.27</v>
      </c>
      <c r="M5" s="31">
        <f>N5*E5</f>
        <v>5959.26</v>
      </c>
      <c r="N5" s="31">
        <f>G5+1.5</f>
        <v>39.465298013245032</v>
      </c>
      <c r="O5" s="31">
        <f>M5+K5</f>
        <v>65565.89</v>
      </c>
    </row>
    <row r="6" spans="1:16" x14ac:dyDescent="0.45">
      <c r="A6" s="1" t="s">
        <v>91</v>
      </c>
      <c r="B6" s="3">
        <v>2173</v>
      </c>
      <c r="C6" s="3">
        <v>30761</v>
      </c>
      <c r="D6" s="31">
        <f t="shared" ref="D6:D13" si="0">C6/B6</f>
        <v>14.156005522319374</v>
      </c>
      <c r="E6" s="3">
        <v>102.5</v>
      </c>
      <c r="F6" s="3">
        <v>2122.77</v>
      </c>
      <c r="G6" s="31">
        <f t="shared" ref="G6:G13" si="1">F6/E6</f>
        <v>20.709951219512195</v>
      </c>
      <c r="H6" s="31">
        <f t="shared" ref="H6:H13" si="2">B6+E6</f>
        <v>2275.5</v>
      </c>
      <c r="I6" s="31">
        <v>700</v>
      </c>
      <c r="J6" s="31">
        <f>I6+F6+C6</f>
        <v>33583.769999999997</v>
      </c>
      <c r="K6" s="31">
        <f t="shared" ref="K6:K9" si="3">L6*B6</f>
        <v>32942.68</v>
      </c>
      <c r="L6" s="3">
        <v>15.16</v>
      </c>
      <c r="M6" s="31">
        <f t="shared" ref="M6:M9" si="4">N6*E6</f>
        <v>2276.52</v>
      </c>
      <c r="N6" s="31">
        <f t="shared" ref="N6:N9" si="5">G6+1.5</f>
        <v>22.209951219512195</v>
      </c>
      <c r="O6" s="31">
        <f t="shared" ref="O6:O9" si="6">M6+K6</f>
        <v>35219.199999999997</v>
      </c>
    </row>
    <row r="7" spans="1:16" x14ac:dyDescent="0.45">
      <c r="A7" s="1" t="s">
        <v>121</v>
      </c>
      <c r="B7" s="3">
        <v>2168</v>
      </c>
      <c r="C7" s="3">
        <v>36008.639999999999</v>
      </c>
      <c r="D7" s="31">
        <f t="shared" si="0"/>
        <v>16.609151291512916</v>
      </c>
      <c r="E7" s="3">
        <v>1.5</v>
      </c>
      <c r="F7" s="3">
        <v>37.4</v>
      </c>
      <c r="G7" s="31">
        <f t="shared" si="1"/>
        <v>24.933333333333334</v>
      </c>
      <c r="H7" s="31">
        <f t="shared" si="2"/>
        <v>2169.5</v>
      </c>
      <c r="I7" s="31">
        <v>700</v>
      </c>
      <c r="J7" s="31">
        <f>I7+F7+C7</f>
        <v>36746.04</v>
      </c>
      <c r="K7" s="31">
        <f t="shared" si="3"/>
        <v>38178.479999999996</v>
      </c>
      <c r="L7" s="3">
        <v>17.61</v>
      </c>
      <c r="M7" s="31">
        <f t="shared" si="4"/>
        <v>39.65</v>
      </c>
      <c r="N7" s="31">
        <f t="shared" si="5"/>
        <v>26.433333333333334</v>
      </c>
      <c r="O7" s="31">
        <f t="shared" si="6"/>
        <v>38218.129999999997</v>
      </c>
    </row>
    <row r="8" spans="1:16" x14ac:dyDescent="0.45">
      <c r="A8" s="1" t="s">
        <v>92</v>
      </c>
      <c r="B8" s="3">
        <v>2269</v>
      </c>
      <c r="C8" s="3">
        <v>64489</v>
      </c>
      <c r="D8" s="31">
        <f t="shared" si="0"/>
        <v>28.42177170559718</v>
      </c>
      <c r="E8" s="3">
        <v>280.5</v>
      </c>
      <c r="F8" s="3">
        <v>12008.3</v>
      </c>
      <c r="G8" s="31">
        <f t="shared" si="1"/>
        <v>42.810338680926911</v>
      </c>
      <c r="H8" s="31">
        <f t="shared" si="2"/>
        <v>2549.5</v>
      </c>
      <c r="I8" s="31">
        <v>700</v>
      </c>
      <c r="J8" s="31">
        <f>I8+F8+C8</f>
        <v>77197.3</v>
      </c>
      <c r="K8" s="31">
        <f t="shared" si="3"/>
        <v>66753.98000000001</v>
      </c>
      <c r="L8" s="3">
        <v>29.42</v>
      </c>
      <c r="M8" s="31">
        <f t="shared" si="4"/>
        <v>12429.05</v>
      </c>
      <c r="N8" s="31">
        <f t="shared" si="5"/>
        <v>44.310338680926911</v>
      </c>
      <c r="O8" s="31">
        <f t="shared" si="6"/>
        <v>79183.030000000013</v>
      </c>
    </row>
    <row r="9" spans="1:16" x14ac:dyDescent="0.45">
      <c r="A9" s="1" t="s">
        <v>93</v>
      </c>
      <c r="B9" s="3">
        <v>2269</v>
      </c>
      <c r="C9" s="3">
        <v>54950.52</v>
      </c>
      <c r="D9" s="31">
        <f t="shared" si="0"/>
        <v>24.217946231820182</v>
      </c>
      <c r="E9" s="3">
        <v>278.5</v>
      </c>
      <c r="F9" s="3">
        <v>10122.16</v>
      </c>
      <c r="G9" s="31">
        <f t="shared" si="1"/>
        <v>36.345278276481146</v>
      </c>
      <c r="H9" s="31">
        <f t="shared" si="2"/>
        <v>2547.5</v>
      </c>
      <c r="I9" s="31">
        <v>700</v>
      </c>
      <c r="J9" s="31">
        <f t="shared" ref="J9:J13" si="7">I9+F9+C9</f>
        <v>65772.679999999993</v>
      </c>
      <c r="K9" s="31">
        <f t="shared" si="3"/>
        <v>57224.18</v>
      </c>
      <c r="L9" s="3">
        <v>25.22</v>
      </c>
      <c r="M9" s="31">
        <f t="shared" si="4"/>
        <v>10539.91</v>
      </c>
      <c r="N9" s="31">
        <f t="shared" si="5"/>
        <v>37.845278276481146</v>
      </c>
      <c r="O9" s="31">
        <f t="shared" si="6"/>
        <v>67764.09</v>
      </c>
    </row>
    <row r="10" spans="1:16" x14ac:dyDescent="0.45">
      <c r="A10" s="1" t="s">
        <v>94</v>
      </c>
      <c r="B10" s="3">
        <v>2120</v>
      </c>
      <c r="C10" s="3">
        <v>69947.28</v>
      </c>
      <c r="D10" s="31" t="s">
        <v>123</v>
      </c>
      <c r="E10" s="3">
        <v>0</v>
      </c>
      <c r="F10" s="3">
        <v>0</v>
      </c>
      <c r="G10" s="31"/>
      <c r="H10" s="31">
        <f t="shared" si="2"/>
        <v>2120</v>
      </c>
      <c r="I10" s="31">
        <v>3775.84</v>
      </c>
      <c r="J10" s="31">
        <f t="shared" si="7"/>
        <v>73723.12</v>
      </c>
      <c r="K10" s="3">
        <f>(C10*0.04)+C10</f>
        <v>72745.171199999997</v>
      </c>
      <c r="L10" s="3" t="s">
        <v>123</v>
      </c>
      <c r="M10" s="3" t="s">
        <v>123</v>
      </c>
      <c r="N10" s="3" t="s">
        <v>123</v>
      </c>
      <c r="O10" s="3">
        <f>K10</f>
        <v>72745.171199999997</v>
      </c>
    </row>
    <row r="11" spans="1:16" x14ac:dyDescent="0.45">
      <c r="A11" s="1" t="s">
        <v>95</v>
      </c>
      <c r="B11" s="3">
        <v>2288</v>
      </c>
      <c r="C11" s="3">
        <v>68853.72</v>
      </c>
      <c r="D11" s="31">
        <f t="shared" si="0"/>
        <v>30.093409090909091</v>
      </c>
      <c r="E11" s="3">
        <v>2.5</v>
      </c>
      <c r="F11" s="3">
        <v>113.93</v>
      </c>
      <c r="G11" s="31">
        <f>F11/E11</f>
        <v>45.572000000000003</v>
      </c>
      <c r="H11" s="31">
        <f t="shared" si="2"/>
        <v>2290.5</v>
      </c>
      <c r="I11" s="31">
        <v>700</v>
      </c>
      <c r="J11" s="31">
        <f t="shared" si="7"/>
        <v>69667.649999999994</v>
      </c>
      <c r="K11" s="3">
        <f>L11*B11</f>
        <v>71133.919999999998</v>
      </c>
      <c r="L11" s="3">
        <v>31.09</v>
      </c>
      <c r="M11" s="3">
        <f>N11*E11</f>
        <v>117.68</v>
      </c>
      <c r="N11" s="3">
        <f>G11+1.5</f>
        <v>47.072000000000003</v>
      </c>
      <c r="O11" s="3">
        <f>M11+K11</f>
        <v>71251.599999999991</v>
      </c>
    </row>
    <row r="12" spans="1:16" x14ac:dyDescent="0.45">
      <c r="A12" s="1" t="s">
        <v>96</v>
      </c>
      <c r="B12" s="3">
        <v>2322</v>
      </c>
      <c r="C12" s="3">
        <v>58068.56</v>
      </c>
      <c r="D12" s="31">
        <f t="shared" si="0"/>
        <v>25.007993109388458</v>
      </c>
      <c r="E12" s="3">
        <v>1</v>
      </c>
      <c r="F12" s="3">
        <v>37.56</v>
      </c>
      <c r="G12" s="31">
        <f t="shared" si="1"/>
        <v>37.56</v>
      </c>
      <c r="H12" s="31">
        <f t="shared" si="2"/>
        <v>2323</v>
      </c>
      <c r="I12" s="31">
        <v>700</v>
      </c>
      <c r="J12" s="31">
        <f t="shared" si="7"/>
        <v>58806.119999999995</v>
      </c>
      <c r="K12" s="3">
        <f t="shared" ref="K12:K13" si="8">L12*B12</f>
        <v>60395.22</v>
      </c>
      <c r="L12" s="3">
        <v>26.01</v>
      </c>
      <c r="M12" s="3">
        <f t="shared" ref="M12:M13" si="9">N12*E12</f>
        <v>39.06</v>
      </c>
      <c r="N12" s="3">
        <f t="shared" ref="N12:N13" si="10">G12+1.5</f>
        <v>39.06</v>
      </c>
      <c r="O12" s="3">
        <f t="shared" ref="O12:O13" si="11">M12+K12</f>
        <v>60434.28</v>
      </c>
    </row>
    <row r="13" spans="1:16" x14ac:dyDescent="0.45">
      <c r="A13" s="1" t="s">
        <v>97</v>
      </c>
      <c r="B13" s="3">
        <v>2173</v>
      </c>
      <c r="C13" s="3">
        <v>32785.800000000003</v>
      </c>
      <c r="D13" s="31">
        <f t="shared" si="0"/>
        <v>15.087804878048782</v>
      </c>
      <c r="E13" s="3">
        <v>204.5</v>
      </c>
      <c r="F13" s="3">
        <v>4552.17</v>
      </c>
      <c r="G13" s="31">
        <f t="shared" si="1"/>
        <v>22.26</v>
      </c>
      <c r="H13" s="31">
        <f t="shared" si="2"/>
        <v>2377.5</v>
      </c>
      <c r="I13" s="31">
        <v>700</v>
      </c>
      <c r="J13" s="31">
        <f t="shared" si="7"/>
        <v>38037.97</v>
      </c>
      <c r="K13" s="3">
        <f t="shared" si="8"/>
        <v>34963.57</v>
      </c>
      <c r="L13" s="3">
        <v>16.09</v>
      </c>
      <c r="M13" s="3">
        <f t="shared" si="9"/>
        <v>4858.92</v>
      </c>
      <c r="N13" s="3">
        <f t="shared" si="10"/>
        <v>23.76</v>
      </c>
      <c r="O13" s="3">
        <f t="shared" si="11"/>
        <v>39822.49</v>
      </c>
    </row>
    <row r="14" spans="1:16" ht="71.25" x14ac:dyDescent="0.45">
      <c r="A14" s="1" t="s">
        <v>119</v>
      </c>
      <c r="B14" s="3" t="s">
        <v>120</v>
      </c>
      <c r="C14" s="3" t="s">
        <v>120</v>
      </c>
      <c r="D14" s="31" t="s">
        <v>120</v>
      </c>
      <c r="E14" s="3" t="s">
        <v>120</v>
      </c>
      <c r="F14" s="3" t="s">
        <v>120</v>
      </c>
      <c r="G14" s="3" t="s">
        <v>120</v>
      </c>
      <c r="K14" s="3">
        <v>26077.19</v>
      </c>
      <c r="L14" s="3">
        <v>15</v>
      </c>
      <c r="M14" s="3">
        <v>2394.84</v>
      </c>
      <c r="N14" s="3">
        <v>22.5</v>
      </c>
      <c r="O14" s="3">
        <f>M14+K14</f>
        <v>28472.03</v>
      </c>
      <c r="P14" s="71" t="s">
        <v>131</v>
      </c>
    </row>
    <row r="15" spans="1:16" x14ac:dyDescent="0.45">
      <c r="C15" s="3">
        <f>SUM(C5:C14)</f>
        <v>473205.43999999994</v>
      </c>
      <c r="F15" s="3">
        <f>SUM(F5:F14)</f>
        <v>34727.050000000003</v>
      </c>
      <c r="I15" s="3">
        <f>SUM(I5:I14)</f>
        <v>9375.84</v>
      </c>
      <c r="K15" s="3">
        <f>SUM(K5:K14)</f>
        <v>520021.02119999996</v>
      </c>
      <c r="M15" s="3">
        <f>SUM(M5:M14)</f>
        <v>38654.89</v>
      </c>
      <c r="O15" s="3">
        <f>SUM(O5:O14)</f>
        <v>558675.91119999997</v>
      </c>
    </row>
    <row r="16" spans="1:16" x14ac:dyDescent="0.45">
      <c r="A16" s="1" t="s">
        <v>54</v>
      </c>
    </row>
    <row r="18" spans="1:17" x14ac:dyDescent="0.45">
      <c r="A18" s="1" t="s">
        <v>55</v>
      </c>
      <c r="N18" s="3" t="s">
        <v>128</v>
      </c>
      <c r="O18" s="3">
        <v>558675.91</v>
      </c>
    </row>
    <row r="19" spans="1:17" x14ac:dyDescent="0.45">
      <c r="N19" s="3" t="s">
        <v>129</v>
      </c>
      <c r="O19" s="3">
        <f>I15+F15+C15</f>
        <v>517308.32999999996</v>
      </c>
    </row>
    <row r="20" spans="1:17" x14ac:dyDescent="0.45">
      <c r="N20" s="3" t="s">
        <v>127</v>
      </c>
      <c r="O20" s="31">
        <f>O18-O19</f>
        <v>41367.580000000075</v>
      </c>
    </row>
    <row r="22" spans="1:17" ht="42.75" x14ac:dyDescent="0.45">
      <c r="N22" s="72" t="s">
        <v>132</v>
      </c>
      <c r="O22" s="7">
        <v>3310.33</v>
      </c>
    </row>
    <row r="23" spans="1:17" ht="28.5" x14ac:dyDescent="0.45">
      <c r="N23" s="72" t="s">
        <v>133</v>
      </c>
      <c r="O23" s="3">
        <f>O20+O22</f>
        <v>44677.910000000076</v>
      </c>
    </row>
    <row r="26" spans="1:17" x14ac:dyDescent="0.45">
      <c r="O26" s="32"/>
    </row>
    <row r="28" spans="1:17" x14ac:dyDescent="0.45">
      <c r="O28" s="64"/>
      <c r="Q28" s="65"/>
    </row>
    <row r="32" spans="1:17" x14ac:dyDescent="0.45">
      <c r="O32" s="32"/>
    </row>
    <row r="34" spans="15:15" x14ac:dyDescent="0.45">
      <c r="O34" s="7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topLeftCell="A2" workbookViewId="0">
      <selection activeCell="A19" sqref="A19"/>
    </sheetView>
  </sheetViews>
  <sheetFormatPr defaultColWidth="8.88671875" defaultRowHeight="15.4" x14ac:dyDescent="0.45"/>
  <cols>
    <col min="1" max="1" width="15.38671875" style="36" customWidth="1"/>
    <col min="2" max="2" width="11.5546875" style="41" bestFit="1" customWidth="1"/>
    <col min="3" max="4" width="13" style="41" customWidth="1"/>
    <col min="5" max="6" width="9.88671875" style="41" customWidth="1"/>
    <col min="7" max="7" width="12.33203125" style="41" customWidth="1"/>
    <col min="8" max="9" width="9.88671875" style="41" customWidth="1"/>
    <col min="10" max="10" width="12.5546875" style="41" customWidth="1"/>
    <col min="11" max="11" width="9.77734375" style="42" customWidth="1"/>
    <col min="12" max="12" width="9.77734375" customWidth="1"/>
    <col min="13" max="13" width="10.6640625" style="43" customWidth="1"/>
    <col min="14" max="14" width="10.109375" style="41" customWidth="1"/>
    <col min="15" max="15" width="10.5546875" style="36" customWidth="1"/>
    <col min="16" max="17" width="8.88671875" style="36"/>
    <col min="18" max="18" width="10.109375" style="36" customWidth="1"/>
    <col min="19" max="19" width="9" style="36" bestFit="1" customWidth="1"/>
    <col min="20" max="20" width="9.77734375" style="36" bestFit="1" customWidth="1"/>
    <col min="21" max="16384" width="8.88671875" style="36"/>
  </cols>
  <sheetData>
    <row r="1" spans="1:18" x14ac:dyDescent="0.45">
      <c r="A1" s="36" t="s">
        <v>125</v>
      </c>
    </row>
    <row r="2" spans="1:18" x14ac:dyDescent="0.45">
      <c r="B2" s="44"/>
      <c r="C2" s="44"/>
      <c r="D2" s="44"/>
    </row>
    <row r="3" spans="1:18" ht="14.25" x14ac:dyDescent="0.45">
      <c r="D3" s="41" t="s">
        <v>98</v>
      </c>
      <c r="G3" s="41" t="s">
        <v>99</v>
      </c>
      <c r="I3" s="41" t="s">
        <v>102</v>
      </c>
      <c r="J3" s="41" t="s">
        <v>102</v>
      </c>
      <c r="L3" s="1" t="s">
        <v>56</v>
      </c>
      <c r="M3" s="43" t="s">
        <v>57</v>
      </c>
      <c r="N3" s="41" t="s">
        <v>57</v>
      </c>
    </row>
    <row r="4" spans="1:18" ht="14.25" x14ac:dyDescent="0.45">
      <c r="B4" s="45" t="s">
        <v>56</v>
      </c>
      <c r="C4" s="69" t="s">
        <v>106</v>
      </c>
      <c r="D4" s="69" t="s">
        <v>109</v>
      </c>
      <c r="E4" s="41" t="s">
        <v>56</v>
      </c>
      <c r="F4" s="41" t="s">
        <v>113</v>
      </c>
      <c r="G4" s="41" t="s">
        <v>109</v>
      </c>
      <c r="H4" s="41" t="s">
        <v>101</v>
      </c>
      <c r="I4" s="41" t="s">
        <v>113</v>
      </c>
      <c r="J4" s="41" t="s">
        <v>109</v>
      </c>
      <c r="K4" s="42" t="s">
        <v>56</v>
      </c>
      <c r="L4" s="42" t="s">
        <v>104</v>
      </c>
      <c r="M4" s="43" t="s">
        <v>58</v>
      </c>
      <c r="N4" s="41" t="s">
        <v>58</v>
      </c>
    </row>
    <row r="5" spans="1:18" ht="14.25" x14ac:dyDescent="0.45">
      <c r="B5" s="41" t="s">
        <v>59</v>
      </c>
      <c r="C5" s="41" t="s">
        <v>107</v>
      </c>
      <c r="D5" s="41" t="s">
        <v>110</v>
      </c>
      <c r="E5" s="41" t="s">
        <v>59</v>
      </c>
      <c r="F5" s="41" t="s">
        <v>112</v>
      </c>
      <c r="G5" s="41" t="s">
        <v>105</v>
      </c>
      <c r="H5" s="41" t="s">
        <v>59</v>
      </c>
      <c r="I5" s="41" t="s">
        <v>112</v>
      </c>
      <c r="J5" s="41" t="s">
        <v>105</v>
      </c>
      <c r="K5" s="42" t="s">
        <v>59</v>
      </c>
      <c r="L5" s="1" t="s">
        <v>103</v>
      </c>
      <c r="M5" s="43" t="s">
        <v>60</v>
      </c>
      <c r="N5" s="41" t="s">
        <v>61</v>
      </c>
      <c r="O5" s="38"/>
    </row>
    <row r="6" spans="1:18" ht="14.25" x14ac:dyDescent="0.45">
      <c r="B6" s="41" t="s">
        <v>98</v>
      </c>
      <c r="C6" s="41" t="s">
        <v>108</v>
      </c>
      <c r="D6" s="41" t="s">
        <v>111</v>
      </c>
      <c r="E6" s="41" t="s">
        <v>99</v>
      </c>
      <c r="F6" s="41" t="s">
        <v>99</v>
      </c>
      <c r="G6" s="41" t="s">
        <v>111</v>
      </c>
      <c r="H6" s="41" t="s">
        <v>102</v>
      </c>
      <c r="J6" s="41" t="s">
        <v>111</v>
      </c>
      <c r="K6" s="42" t="s">
        <v>100</v>
      </c>
      <c r="L6" s="1" t="s">
        <v>104</v>
      </c>
      <c r="O6" s="38"/>
    </row>
    <row r="7" spans="1:18" ht="14.25" x14ac:dyDescent="0.45">
      <c r="A7" s="1" t="s">
        <v>90</v>
      </c>
      <c r="B7" s="41">
        <v>2660.94</v>
      </c>
      <c r="C7" s="41">
        <f>B7*0.22</f>
        <v>585.40679999999998</v>
      </c>
      <c r="D7" s="41">
        <f>B7-C7</f>
        <v>2075.5331999999999</v>
      </c>
      <c r="E7" s="41">
        <v>59.3</v>
      </c>
      <c r="F7" s="41">
        <f>E7*0.6</f>
        <v>35.58</v>
      </c>
      <c r="G7" s="41">
        <f>E7-F7</f>
        <v>23.72</v>
      </c>
      <c r="H7" s="41">
        <v>9.31</v>
      </c>
      <c r="I7" s="41">
        <f>H7*0.6</f>
        <v>5.5860000000000003</v>
      </c>
      <c r="J7" s="41">
        <f>H7-I7</f>
        <v>3.7240000000000002</v>
      </c>
      <c r="L7" s="1"/>
      <c r="O7" s="38"/>
    </row>
    <row r="8" spans="1:18" ht="14.25" x14ac:dyDescent="0.45">
      <c r="A8" s="1" t="s">
        <v>91</v>
      </c>
      <c r="B8" s="47">
        <v>4225.55</v>
      </c>
      <c r="C8" s="47">
        <f>B8*0.34</f>
        <v>1436.6870000000001</v>
      </c>
      <c r="D8" s="41">
        <f t="shared" ref="D8:D14" si="0">B8-C8</f>
        <v>2788.8630000000003</v>
      </c>
      <c r="E8" s="48">
        <v>59.3</v>
      </c>
      <c r="F8" s="41">
        <f t="shared" ref="F8:F14" si="1">E8*0.6</f>
        <v>35.58</v>
      </c>
      <c r="G8" s="41">
        <f t="shared" ref="G8:G14" si="2">E8-F8</f>
        <v>23.72</v>
      </c>
      <c r="H8" s="46">
        <v>16.39</v>
      </c>
      <c r="I8" s="41">
        <f t="shared" ref="I8:I14" si="3">H8*0.6</f>
        <v>9.8339999999999996</v>
      </c>
      <c r="J8" s="41">
        <f t="shared" ref="J8:J14" si="4">H8-I8</f>
        <v>6.5560000000000009</v>
      </c>
      <c r="K8" s="50"/>
      <c r="L8" s="1"/>
      <c r="N8" s="47"/>
    </row>
    <row r="9" spans="1:18" ht="14.25" x14ac:dyDescent="0.45">
      <c r="A9" s="1" t="s">
        <v>92</v>
      </c>
      <c r="B9" s="41">
        <v>2660.94</v>
      </c>
      <c r="C9" s="41">
        <f>B9*0.22</f>
        <v>585.40679999999998</v>
      </c>
      <c r="D9" s="41">
        <f t="shared" si="0"/>
        <v>2075.5331999999999</v>
      </c>
      <c r="E9" s="41">
        <v>59.3</v>
      </c>
      <c r="F9" s="41">
        <f t="shared" si="1"/>
        <v>35.58</v>
      </c>
      <c r="G9" s="41">
        <f t="shared" si="2"/>
        <v>23.72</v>
      </c>
      <c r="H9" s="41">
        <v>9.31</v>
      </c>
      <c r="I9" s="41">
        <f t="shared" si="3"/>
        <v>5.5860000000000003</v>
      </c>
      <c r="J9" s="41">
        <f t="shared" si="4"/>
        <v>3.7240000000000002</v>
      </c>
      <c r="L9" s="1"/>
      <c r="M9" s="70"/>
      <c r="N9" s="54"/>
      <c r="O9" s="9"/>
    </row>
    <row r="10" spans="1:18" ht="14.25" x14ac:dyDescent="0.45">
      <c r="A10" s="1" t="s">
        <v>93</v>
      </c>
      <c r="B10" s="41">
        <v>2678.59</v>
      </c>
      <c r="C10" s="41">
        <f>B10*0.22</f>
        <v>589.28980000000001</v>
      </c>
      <c r="D10" s="41">
        <f t="shared" si="0"/>
        <v>2089.3002000000001</v>
      </c>
      <c r="E10" s="46">
        <v>59.3</v>
      </c>
      <c r="F10" s="41">
        <f t="shared" si="1"/>
        <v>35.58</v>
      </c>
      <c r="G10" s="41">
        <f t="shared" si="2"/>
        <v>23.72</v>
      </c>
      <c r="H10" s="46">
        <v>9.31</v>
      </c>
      <c r="I10" s="41">
        <f t="shared" si="3"/>
        <v>5.5860000000000003</v>
      </c>
      <c r="J10" s="41">
        <f t="shared" si="4"/>
        <v>3.7240000000000002</v>
      </c>
      <c r="K10" s="50"/>
      <c r="L10" s="1"/>
      <c r="M10" s="62"/>
      <c r="N10" s="55"/>
      <c r="O10" s="39"/>
    </row>
    <row r="11" spans="1:18" ht="14.25" x14ac:dyDescent="0.45">
      <c r="A11" s="1" t="s">
        <v>94</v>
      </c>
      <c r="B11" s="41">
        <v>4263.92</v>
      </c>
      <c r="C11" s="41">
        <f>B11*0.34</f>
        <v>1449.7328000000002</v>
      </c>
      <c r="D11" s="41">
        <f t="shared" si="0"/>
        <v>2814.1871999999998</v>
      </c>
      <c r="E11" s="41">
        <v>59.3</v>
      </c>
      <c r="F11" s="41">
        <f t="shared" si="1"/>
        <v>35.58</v>
      </c>
      <c r="G11" s="41">
        <f t="shared" si="2"/>
        <v>23.72</v>
      </c>
      <c r="H11" s="41">
        <v>16.29</v>
      </c>
      <c r="I11" s="41">
        <f t="shared" si="3"/>
        <v>9.7739999999999991</v>
      </c>
      <c r="J11" s="41">
        <f t="shared" si="4"/>
        <v>6.516</v>
      </c>
      <c r="L11" s="1"/>
      <c r="O11" s="39"/>
    </row>
    <row r="12" spans="1:18" ht="14.25" x14ac:dyDescent="0.45">
      <c r="A12" s="1" t="s">
        <v>95</v>
      </c>
      <c r="B12" s="36">
        <v>1196.97</v>
      </c>
      <c r="C12" s="36">
        <f>B12*0.34</f>
        <v>406.96980000000002</v>
      </c>
      <c r="D12" s="41">
        <f t="shared" si="0"/>
        <v>790.00019999999995</v>
      </c>
      <c r="E12" s="41">
        <v>59.3</v>
      </c>
      <c r="F12" s="41">
        <f t="shared" si="1"/>
        <v>35.58</v>
      </c>
      <c r="G12" s="41">
        <f t="shared" si="2"/>
        <v>23.72</v>
      </c>
      <c r="H12" s="41">
        <v>9.31</v>
      </c>
      <c r="I12" s="41">
        <f t="shared" si="3"/>
        <v>5.5860000000000003</v>
      </c>
      <c r="J12" s="41">
        <f t="shared" si="4"/>
        <v>3.7240000000000002</v>
      </c>
      <c r="L12" s="1"/>
      <c r="O12" s="39"/>
    </row>
    <row r="13" spans="1:18" s="59" customFormat="1" ht="14.25" x14ac:dyDescent="0.45">
      <c r="A13" s="1" t="s">
        <v>96</v>
      </c>
      <c r="B13" s="60">
        <v>4263.92</v>
      </c>
      <c r="C13" s="60">
        <f>B13*0.34</f>
        <v>1449.7328000000002</v>
      </c>
      <c r="D13" s="41">
        <f t="shared" si="0"/>
        <v>2814.1871999999998</v>
      </c>
      <c r="E13" s="60">
        <v>59.3</v>
      </c>
      <c r="F13" s="41">
        <f t="shared" si="1"/>
        <v>35.58</v>
      </c>
      <c r="G13" s="41">
        <f t="shared" si="2"/>
        <v>23.72</v>
      </c>
      <c r="H13" s="60">
        <v>16.29</v>
      </c>
      <c r="I13" s="41">
        <f t="shared" si="3"/>
        <v>9.7739999999999991</v>
      </c>
      <c r="J13" s="41">
        <f t="shared" si="4"/>
        <v>6.516</v>
      </c>
      <c r="K13" s="61"/>
      <c r="L13" s="1"/>
      <c r="M13" s="62"/>
      <c r="N13" s="60"/>
      <c r="O13" s="63"/>
    </row>
    <row r="14" spans="1:18" ht="14.25" x14ac:dyDescent="0.45">
      <c r="A14" s="1" t="s">
        <v>97</v>
      </c>
      <c r="B14" s="41">
        <v>1202.99</v>
      </c>
      <c r="C14" s="41">
        <f>B14*0.22</f>
        <v>264.65780000000001</v>
      </c>
      <c r="D14" s="41">
        <f t="shared" si="0"/>
        <v>938.33220000000006</v>
      </c>
      <c r="E14" s="41">
        <v>29.45</v>
      </c>
      <c r="F14" s="41">
        <f t="shared" si="1"/>
        <v>17.669999999999998</v>
      </c>
      <c r="G14" s="41">
        <f t="shared" si="2"/>
        <v>11.780000000000001</v>
      </c>
      <c r="H14" s="41">
        <v>9.31</v>
      </c>
      <c r="I14" s="41">
        <f t="shared" si="3"/>
        <v>5.5860000000000003</v>
      </c>
      <c r="J14" s="41">
        <f t="shared" si="4"/>
        <v>3.7240000000000002</v>
      </c>
      <c r="K14" s="51"/>
      <c r="L14" s="1"/>
      <c r="N14" s="56"/>
      <c r="O14" s="9"/>
      <c r="Q14" s="37"/>
      <c r="R14" s="37"/>
    </row>
    <row r="15" spans="1:18" x14ac:dyDescent="0.45">
      <c r="A15" s="59"/>
      <c r="B15" s="41">
        <f t="shared" ref="B15:J15" si="5">SUM(B7:B14)</f>
        <v>23153.820000000003</v>
      </c>
      <c r="C15" s="41">
        <f t="shared" si="5"/>
        <v>6767.8836000000001</v>
      </c>
      <c r="D15" s="41">
        <f t="shared" si="5"/>
        <v>16385.936400000002</v>
      </c>
      <c r="E15" s="41">
        <f t="shared" si="5"/>
        <v>444.55</v>
      </c>
      <c r="F15" s="41">
        <f t="shared" si="5"/>
        <v>266.72999999999996</v>
      </c>
      <c r="G15" s="41">
        <f t="shared" si="5"/>
        <v>177.82</v>
      </c>
      <c r="H15" s="41">
        <f t="shared" si="5"/>
        <v>95.52000000000001</v>
      </c>
      <c r="I15" s="41">
        <f t="shared" si="5"/>
        <v>57.311999999999998</v>
      </c>
      <c r="J15" s="41">
        <f t="shared" si="5"/>
        <v>38.207999999999998</v>
      </c>
      <c r="K15" s="52"/>
      <c r="N15" s="57"/>
      <c r="O15" s="34"/>
      <c r="Q15" s="40"/>
    </row>
    <row r="16" spans="1:18" ht="17.649999999999999" x14ac:dyDescent="0.75">
      <c r="K16" s="53"/>
      <c r="N16" s="58"/>
      <c r="O16" s="35"/>
    </row>
    <row r="17" spans="1:15" ht="28.5" x14ac:dyDescent="0.45">
      <c r="A17" s="59" t="s">
        <v>126</v>
      </c>
      <c r="B17" s="41">
        <v>919.48</v>
      </c>
      <c r="C17" s="41">
        <f>B17*0.34</f>
        <v>312.62320000000005</v>
      </c>
      <c r="D17" s="41">
        <f>B17-C17</f>
        <v>606.85680000000002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52"/>
      <c r="N17" s="57"/>
      <c r="O17" s="34"/>
    </row>
    <row r="22" spans="1:15" x14ac:dyDescent="0.45">
      <c r="A22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SAO</vt:lpstr>
      <vt:lpstr>Wages</vt:lpstr>
      <vt:lpstr>Insurance</vt:lpstr>
      <vt:lpstr>SAO!Print_Area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Allyson Honaker</cp:lastModifiedBy>
  <cp:lastPrinted>2022-04-19T15:40:23Z</cp:lastPrinted>
  <dcterms:created xsi:type="dcterms:W3CDTF">2016-05-18T14:12:06Z</dcterms:created>
  <dcterms:modified xsi:type="dcterms:W3CDTF">2022-08-29T13:26:44Z</dcterms:modified>
</cp:coreProperties>
</file>