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am.duke-energy.com/sites/OHKYRegDiscovery/KY/202200xxx 2022 Amendment to DSM Programs/Discovery/AG's 1st Set Data Requests/"/>
    </mc:Choice>
  </mc:AlternateContent>
  <xr:revisionPtr revIDLastSave="0" documentId="13_ncr:1_{DB3B5A56-3711-4541-840B-30F4F26F69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ward Scenario" sheetId="10" r:id="rId1"/>
  </sheets>
  <definedNames>
    <definedName name="_xlnm.Print_Area" localSheetId="0">'Forward Scenario'!$A$1:$K$32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10" l="1"/>
  <c r="D18" i="10"/>
  <c r="F13" i="10"/>
  <c r="E13" i="10"/>
  <c r="D13" i="10"/>
  <c r="F14" i="10"/>
  <c r="G14" i="10" s="1"/>
  <c r="H14" i="10" s="1"/>
  <c r="E14" i="10"/>
  <c r="E4" i="10"/>
  <c r="F4" i="10" s="1"/>
  <c r="G4" i="10" s="1"/>
  <c r="H4" i="10" s="1"/>
  <c r="G13" i="10" l="1"/>
  <c r="E20" i="10"/>
  <c r="F20" i="10" s="1"/>
  <c r="G20" i="10" s="1"/>
  <c r="H20" i="10" s="1"/>
  <c r="H30" i="10"/>
  <c r="G30" i="10"/>
  <c r="F30" i="10"/>
  <c r="E30" i="10"/>
  <c r="D30" i="10"/>
  <c r="E18" i="10"/>
  <c r="F18" i="10" s="1"/>
  <c r="G18" i="10" s="1"/>
  <c r="H18" i="10" s="1"/>
  <c r="D19" i="10"/>
  <c r="D28" i="10" s="1"/>
  <c r="D21" i="10" l="1"/>
  <c r="D27" i="10" s="1"/>
  <c r="H13" i="10"/>
  <c r="E19" i="10"/>
  <c r="F19" i="10" s="1"/>
  <c r="G19" i="10" s="1"/>
  <c r="H19" i="10" s="1"/>
  <c r="F8" i="10"/>
  <c r="E8" i="10"/>
  <c r="D8" i="10"/>
  <c r="G8" i="10"/>
  <c r="D12" i="10" l="1"/>
  <c r="E12" i="10"/>
  <c r="E21" i="10" s="1"/>
  <c r="E27" i="10" s="1"/>
  <c r="F12" i="10"/>
  <c r="F21" i="10" s="1"/>
  <c r="F27" i="10" s="1"/>
  <c r="G12" i="10"/>
  <c r="G21" i="10" s="1"/>
  <c r="G27" i="10" s="1"/>
  <c r="E29" i="10" l="1"/>
  <c r="G29" i="10"/>
  <c r="F29" i="10"/>
  <c r="D29" i="10"/>
  <c r="H8" i="10"/>
  <c r="F23" i="10" l="1"/>
  <c r="E23" i="10"/>
  <c r="H12" i="10"/>
  <c r="D23" i="10"/>
  <c r="G23" i="10"/>
  <c r="H21" i="10" l="1"/>
  <c r="H27" i="10" s="1"/>
  <c r="E31" i="10"/>
  <c r="F31" i="10"/>
  <c r="G31" i="10"/>
  <c r="D31" i="10"/>
  <c r="H29" i="10"/>
  <c r="D24" i="10"/>
  <c r="H23" i="10" l="1"/>
  <c r="H31" i="10"/>
  <c r="E24" i="10"/>
  <c r="F24" i="10" l="1"/>
  <c r="G24" i="10" l="1"/>
  <c r="H24" i="10" l="1"/>
</calcChain>
</file>

<file path=xl/sharedStrings.xml><?xml version="1.0" encoding="utf-8"?>
<sst xmlns="http://schemas.openxmlformats.org/spreadsheetml/2006/main" count="25" uniqueCount="22">
  <si>
    <t>Incentives</t>
  </si>
  <si>
    <t>Net Participants</t>
  </si>
  <si>
    <t>Marketing Plan</t>
  </si>
  <si>
    <t>kW / Participant - Summer</t>
  </si>
  <si>
    <t>Total Cost - Cumulative</t>
  </si>
  <si>
    <t>Total Load Reduction per hour (kW)</t>
  </si>
  <si>
    <t>Event Hours</t>
  </si>
  <si>
    <t>Incentive $/kWh</t>
  </si>
  <si>
    <t>EM&amp;V</t>
  </si>
  <si>
    <t>NOPROD</t>
  </si>
  <si>
    <t>For DSMore:</t>
  </si>
  <si>
    <t>Administrative Costs</t>
  </si>
  <si>
    <t>Implementation Costs</t>
  </si>
  <si>
    <t>Check</t>
  </si>
  <si>
    <t>Shared Savings &amp; Lost Revenues</t>
  </si>
  <si>
    <t>Incent1</t>
  </si>
  <si>
    <t>Total Cost</t>
  </si>
  <si>
    <t>Credit Calculations</t>
  </si>
  <si>
    <t>Communications Vendor</t>
  </si>
  <si>
    <t>CCO Program Support &amp; DR Implementation</t>
  </si>
  <si>
    <t>Billing System Credit Entry</t>
  </si>
  <si>
    <t>Program DSMore Estimates - 5 Year Forward Looking Implementation Scenario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</si>
</sst>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7"/>
      <name val="Small Fonts"/>
      <family val="2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37" fontId="4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">
    <xf numFmtId="0" fontId="0" fillId="0" borderId="0" xfId="0"/>
    <xf numFmtId="165" fontId="0" fillId="0" borderId="0" xfId="23" applyNumberFormat="1" applyFont="1" applyFill="1"/>
    <xf numFmtId="0" fontId="6" fillId="0" borderId="0" xfId="0" applyFont="1" applyFill="1"/>
    <xf numFmtId="0" fontId="0" fillId="0" borderId="0" xfId="0" applyFill="1"/>
    <xf numFmtId="43" fontId="0" fillId="0" borderId="0" xfId="23" applyNumberFormat="1" applyFont="1" applyFill="1"/>
    <xf numFmtId="164" fontId="0" fillId="0" borderId="0" xfId="23" applyNumberFormat="1" applyFont="1" applyFill="1"/>
    <xf numFmtId="44" fontId="0" fillId="0" borderId="0" xfId="25" applyFont="1" applyFill="1"/>
    <xf numFmtId="166" fontId="0" fillId="0" borderId="0" xfId="25" applyNumberFormat="1" applyFont="1" applyFill="1"/>
    <xf numFmtId="0" fontId="0" fillId="0" borderId="0" xfId="0" applyFill="1" applyAlignment="1">
      <alignment wrapText="1"/>
    </xf>
    <xf numFmtId="166" fontId="0" fillId="0" borderId="0" xfId="0" applyNumberFormat="1" applyFill="1"/>
    <xf numFmtId="9" fontId="0" fillId="0" borderId="0" xfId="24" applyFont="1" applyFill="1"/>
  </cellXfs>
  <cellStyles count="26">
    <cellStyle name="Comma" xfId="23" builtinId="3"/>
    <cellStyle name="Comma 2" xfId="2" xr:uid="{00000000-0005-0000-0000-000001000000}"/>
    <cellStyle name="Comma 2 2" xfId="5" xr:uid="{00000000-0005-0000-0000-000002000000}"/>
    <cellStyle name="Comma 3" xfId="3" xr:uid="{00000000-0005-0000-0000-000003000000}"/>
    <cellStyle name="Comma 3 2" xfId="22" xr:uid="{00000000-0005-0000-0000-000004000000}"/>
    <cellStyle name="Comma 4" xfId="17" xr:uid="{00000000-0005-0000-0000-000005000000}"/>
    <cellStyle name="Currency" xfId="25" builtinId="4"/>
    <cellStyle name="Currency 2" xfId="6" xr:uid="{00000000-0005-0000-0000-000007000000}"/>
    <cellStyle name="Currency 2 2" xfId="4" xr:uid="{00000000-0005-0000-0000-000008000000}"/>
    <cellStyle name="Currency 2 2 2" xfId="7" xr:uid="{00000000-0005-0000-0000-000009000000}"/>
    <cellStyle name="Currency 3" xfId="8" xr:uid="{00000000-0005-0000-0000-00000A000000}"/>
    <cellStyle name="no dec" xfId="9" xr:uid="{00000000-0005-0000-0000-00000B000000}"/>
    <cellStyle name="Normal" xfId="0" builtinId="0"/>
    <cellStyle name="Normal 2" xfId="1" xr:uid="{00000000-0005-0000-0000-00000D000000}"/>
    <cellStyle name="Normal 2 2" xfId="10" xr:uid="{00000000-0005-0000-0000-00000E000000}"/>
    <cellStyle name="Normal 2 3" xfId="11" xr:uid="{00000000-0005-0000-0000-00000F000000}"/>
    <cellStyle name="Normal 2 4" xfId="18" xr:uid="{00000000-0005-0000-0000-000010000000}"/>
    <cellStyle name="Normal 3" xfId="12" xr:uid="{00000000-0005-0000-0000-000011000000}"/>
    <cellStyle name="Normal 4" xfId="13" xr:uid="{00000000-0005-0000-0000-000012000000}"/>
    <cellStyle name="Normal 4 2" xfId="20" xr:uid="{00000000-0005-0000-0000-000013000000}"/>
    <cellStyle name="Normal 5" xfId="14" xr:uid="{00000000-0005-0000-0000-000014000000}"/>
    <cellStyle name="Normal 6" xfId="19" xr:uid="{00000000-0005-0000-0000-000015000000}"/>
    <cellStyle name="Percent" xfId="24" builtinId="5"/>
    <cellStyle name="Percent 2" xfId="15" xr:uid="{00000000-0005-0000-0000-000017000000}"/>
    <cellStyle name="Percent 2 2" xfId="16" xr:uid="{00000000-0005-0000-0000-000018000000}"/>
    <cellStyle name="Percent 3" xfId="21" xr:uid="{00000000-0005-0000-0000-00001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2EFDE-2A27-4670-ACFA-A37EC11DB68D}">
  <sheetPr>
    <pageSetUpPr fitToPage="1"/>
  </sheetPr>
  <dimension ref="A1:H39"/>
  <sheetViews>
    <sheetView tabSelected="1" view="pageLayout" zoomScaleNormal="100" workbookViewId="0"/>
  </sheetViews>
  <sheetFormatPr defaultRowHeight="15" x14ac:dyDescent="0.25"/>
  <cols>
    <col min="1" max="1" width="33.140625" style="3" customWidth="1"/>
    <col min="2" max="2" width="11.140625" style="3" bestFit="1" customWidth="1"/>
    <col min="3" max="3" width="9.140625" style="3" bestFit="1" customWidth="1"/>
    <col min="4" max="4" width="11.7109375" style="3" bestFit="1" customWidth="1"/>
    <col min="5" max="8" width="10.7109375" style="3" bestFit="1" customWidth="1"/>
    <col min="9" max="16384" width="9.140625" style="3"/>
  </cols>
  <sheetData>
    <row r="1" spans="1:8" ht="26.25" x14ac:dyDescent="0.4">
      <c r="A1" s="2" t="s">
        <v>21</v>
      </c>
    </row>
    <row r="3" spans="1:8" x14ac:dyDescent="0.25">
      <c r="D3" s="3">
        <v>2023</v>
      </c>
      <c r="E3" s="3">
        <v>2024</v>
      </c>
      <c r="F3" s="3">
        <v>2025</v>
      </c>
      <c r="G3" s="3">
        <v>2026</v>
      </c>
      <c r="H3" s="3">
        <v>2027</v>
      </c>
    </row>
    <row r="4" spans="1:8" x14ac:dyDescent="0.25">
      <c r="A4" s="3" t="s">
        <v>1</v>
      </c>
      <c r="B4" s="1"/>
      <c r="C4" s="1"/>
      <c r="D4" s="1">
        <v>2005</v>
      </c>
      <c r="E4" s="1">
        <f>D4</f>
        <v>2005</v>
      </c>
      <c r="F4" s="1">
        <f t="shared" ref="F4:H4" si="0">E4</f>
        <v>2005</v>
      </c>
      <c r="G4" s="1">
        <f t="shared" si="0"/>
        <v>2005</v>
      </c>
      <c r="H4" s="1">
        <f t="shared" si="0"/>
        <v>2005</v>
      </c>
    </row>
    <row r="5" spans="1:8" x14ac:dyDescent="0.25">
      <c r="B5" s="1" t="s">
        <v>15</v>
      </c>
      <c r="C5" s="1"/>
      <c r="D5" s="1"/>
      <c r="E5" s="1"/>
      <c r="F5" s="1"/>
      <c r="G5" s="1"/>
      <c r="H5" s="1"/>
    </row>
    <row r="6" spans="1:8" x14ac:dyDescent="0.25">
      <c r="A6" s="3" t="s">
        <v>3</v>
      </c>
      <c r="B6" s="4">
        <v>0.14000000000000001</v>
      </c>
      <c r="C6" s="4"/>
      <c r="D6" s="1"/>
      <c r="E6" s="1"/>
      <c r="F6" s="1"/>
      <c r="G6" s="1"/>
      <c r="H6" s="1"/>
    </row>
    <row r="7" spans="1:8" x14ac:dyDescent="0.25">
      <c r="B7" s="4"/>
      <c r="C7" s="5"/>
      <c r="D7" s="1"/>
      <c r="E7" s="1"/>
      <c r="F7" s="1"/>
      <c r="G7" s="1"/>
      <c r="H7" s="1"/>
    </row>
    <row r="8" spans="1:8" x14ac:dyDescent="0.25">
      <c r="A8" s="3" t="s">
        <v>5</v>
      </c>
      <c r="B8" s="1"/>
      <c r="C8" s="1"/>
      <c r="D8" s="1">
        <f>ROUND($B$6*D4,0)</f>
        <v>281</v>
      </c>
      <c r="E8" s="1">
        <f t="shared" ref="E8:H8" si="1">ROUND($B$6*E4,0)</f>
        <v>281</v>
      </c>
      <c r="F8" s="1">
        <f t="shared" si="1"/>
        <v>281</v>
      </c>
      <c r="G8" s="1">
        <f t="shared" si="1"/>
        <v>281</v>
      </c>
      <c r="H8" s="1">
        <f t="shared" si="1"/>
        <v>281</v>
      </c>
    </row>
    <row r="9" spans="1:8" x14ac:dyDescent="0.25">
      <c r="A9" s="3" t="s">
        <v>6</v>
      </c>
      <c r="B9" s="1"/>
      <c r="C9" s="1"/>
      <c r="D9" s="1">
        <v>40</v>
      </c>
      <c r="E9" s="1">
        <v>40</v>
      </c>
      <c r="F9" s="1">
        <v>40</v>
      </c>
      <c r="G9" s="1">
        <v>40</v>
      </c>
      <c r="H9" s="1">
        <v>40</v>
      </c>
    </row>
    <row r="10" spans="1:8" x14ac:dyDescent="0.25">
      <c r="A10" s="3" t="s">
        <v>7</v>
      </c>
      <c r="B10" s="6">
        <v>0.6</v>
      </c>
      <c r="C10" s="1"/>
      <c r="D10" s="1"/>
      <c r="E10" s="1"/>
      <c r="F10" s="1"/>
      <c r="G10" s="1"/>
      <c r="H10" s="1"/>
    </row>
    <row r="11" spans="1:8" x14ac:dyDescent="0.25">
      <c r="B11" s="6"/>
      <c r="C11" s="1"/>
      <c r="D11" s="1"/>
      <c r="E11" s="1"/>
      <c r="F11" s="1"/>
      <c r="G11" s="1"/>
      <c r="H11" s="1"/>
    </row>
    <row r="12" spans="1:8" x14ac:dyDescent="0.25">
      <c r="A12" s="3" t="s">
        <v>0</v>
      </c>
      <c r="B12" s="7"/>
      <c r="C12" s="7"/>
      <c r="D12" s="7">
        <f>D8*D9*$B$10</f>
        <v>6744</v>
      </c>
      <c r="E12" s="7">
        <f t="shared" ref="E12:H12" si="2">E8*E9*$B$10</f>
        <v>6744</v>
      </c>
      <c r="F12" s="7">
        <f t="shared" si="2"/>
        <v>6744</v>
      </c>
      <c r="G12" s="7">
        <f t="shared" si="2"/>
        <v>6744</v>
      </c>
      <c r="H12" s="7">
        <f t="shared" si="2"/>
        <v>6744</v>
      </c>
    </row>
    <row r="13" spans="1:8" x14ac:dyDescent="0.25">
      <c r="A13" s="3" t="s">
        <v>20</v>
      </c>
      <c r="B13" s="7"/>
      <c r="C13" s="7"/>
      <c r="D13" s="7">
        <f>6*(1500/50)*100</f>
        <v>18000</v>
      </c>
      <c r="E13" s="7">
        <f>D13</f>
        <v>18000</v>
      </c>
      <c r="F13" s="7">
        <f t="shared" ref="F13:H13" si="3">E13</f>
        <v>18000</v>
      </c>
      <c r="G13" s="7">
        <f t="shared" si="3"/>
        <v>18000</v>
      </c>
      <c r="H13" s="7">
        <f t="shared" si="3"/>
        <v>18000</v>
      </c>
    </row>
    <row r="14" spans="1:8" x14ac:dyDescent="0.25">
      <c r="A14" s="3" t="s">
        <v>2</v>
      </c>
      <c r="B14" s="7"/>
      <c r="C14" s="7"/>
      <c r="D14" s="7">
        <v>5000</v>
      </c>
      <c r="E14" s="7">
        <f>D14</f>
        <v>5000</v>
      </c>
      <c r="F14" s="7">
        <f t="shared" ref="F14:H14" si="4">E14</f>
        <v>5000</v>
      </c>
      <c r="G14" s="7">
        <f t="shared" si="4"/>
        <v>5000</v>
      </c>
      <c r="H14" s="7">
        <f t="shared" si="4"/>
        <v>5000</v>
      </c>
    </row>
    <row r="15" spans="1:8" x14ac:dyDescent="0.25">
      <c r="B15" s="7"/>
      <c r="C15" s="7"/>
      <c r="D15" s="7"/>
      <c r="E15" s="7"/>
      <c r="F15" s="7"/>
      <c r="G15" s="7"/>
      <c r="H15" s="7"/>
    </row>
    <row r="16" spans="1:8" x14ac:dyDescent="0.25">
      <c r="A16" s="3" t="s">
        <v>14</v>
      </c>
      <c r="B16" s="7"/>
      <c r="C16" s="7"/>
      <c r="D16" s="7">
        <v>0</v>
      </c>
      <c r="E16" s="7">
        <v>0</v>
      </c>
      <c r="F16" s="7">
        <v>0</v>
      </c>
      <c r="G16" s="7">
        <v>0</v>
      </c>
      <c r="H16" s="7">
        <v>0</v>
      </c>
    </row>
    <row r="17" spans="1:8" x14ac:dyDescent="0.25">
      <c r="A17" s="3" t="s">
        <v>8</v>
      </c>
      <c r="B17" s="7"/>
      <c r="C17" s="7"/>
      <c r="D17" s="7">
        <v>0</v>
      </c>
      <c r="E17" s="7">
        <v>0</v>
      </c>
      <c r="F17" s="7">
        <v>135115</v>
      </c>
      <c r="G17" s="7">
        <v>0</v>
      </c>
      <c r="H17" s="7">
        <v>0</v>
      </c>
    </row>
    <row r="18" spans="1:8" x14ac:dyDescent="0.25">
      <c r="A18" s="3" t="s">
        <v>19</v>
      </c>
      <c r="B18" s="7"/>
      <c r="C18" s="7"/>
      <c r="D18" s="7">
        <f>43508*12/11</f>
        <v>47463.272727272728</v>
      </c>
      <c r="E18" s="7">
        <f>D18</f>
        <v>47463.272727272728</v>
      </c>
      <c r="F18" s="7">
        <f t="shared" ref="F18:H19" si="5">E18</f>
        <v>47463.272727272728</v>
      </c>
      <c r="G18" s="7">
        <f t="shared" si="5"/>
        <v>47463.272727272728</v>
      </c>
      <c r="H18" s="7">
        <f t="shared" si="5"/>
        <v>47463.272727272728</v>
      </c>
    </row>
    <row r="19" spans="1:8" x14ac:dyDescent="0.25">
      <c r="A19" s="8" t="s">
        <v>17</v>
      </c>
      <c r="B19" s="7"/>
      <c r="C19" s="7"/>
      <c r="D19" s="7">
        <f>27000+16500</f>
        <v>43500</v>
      </c>
      <c r="E19" s="7">
        <f>D19*0.1</f>
        <v>4350</v>
      </c>
      <c r="F19" s="7">
        <f>E19</f>
        <v>4350</v>
      </c>
      <c r="G19" s="7">
        <f t="shared" si="5"/>
        <v>4350</v>
      </c>
      <c r="H19" s="7">
        <f t="shared" si="5"/>
        <v>4350</v>
      </c>
    </row>
    <row r="20" spans="1:8" x14ac:dyDescent="0.25">
      <c r="A20" s="8" t="s">
        <v>18</v>
      </c>
      <c r="B20" s="7"/>
      <c r="C20" s="7"/>
      <c r="D20" s="7">
        <f>ROUND((39912*12/11),0)</f>
        <v>43540</v>
      </c>
      <c r="E20" s="7">
        <f>D20</f>
        <v>43540</v>
      </c>
      <c r="F20" s="7">
        <f t="shared" ref="F20:H20" si="6">E20</f>
        <v>43540</v>
      </c>
      <c r="G20" s="7">
        <f t="shared" si="6"/>
        <v>43540</v>
      </c>
      <c r="H20" s="7">
        <f t="shared" si="6"/>
        <v>43540</v>
      </c>
    </row>
    <row r="21" spans="1:8" x14ac:dyDescent="0.25">
      <c r="A21" s="3" t="s">
        <v>9</v>
      </c>
      <c r="B21" s="7"/>
      <c r="C21" s="7"/>
      <c r="D21" s="7">
        <f>ROUND((SUM(D12:D20)-D17)*$B$32,0)</f>
        <v>18067</v>
      </c>
      <c r="E21" s="7">
        <f t="shared" ref="E21:H21" si="7">ROUND((SUM(E12:E20)-E17)*$B$32,0)</f>
        <v>13761</v>
      </c>
      <c r="F21" s="7">
        <f t="shared" si="7"/>
        <v>13761</v>
      </c>
      <c r="G21" s="7">
        <f t="shared" si="7"/>
        <v>13761</v>
      </c>
      <c r="H21" s="7">
        <f t="shared" si="7"/>
        <v>13761</v>
      </c>
    </row>
    <row r="22" spans="1:8" x14ac:dyDescent="0.25">
      <c r="B22" s="1"/>
      <c r="C22" s="1"/>
      <c r="D22" s="1"/>
      <c r="E22" s="1"/>
      <c r="F22" s="1"/>
      <c r="G22" s="1"/>
      <c r="H22" s="1"/>
    </row>
    <row r="23" spans="1:8" x14ac:dyDescent="0.25">
      <c r="A23" s="3" t="s">
        <v>16</v>
      </c>
      <c r="B23" s="7"/>
      <c r="C23" s="7"/>
      <c r="D23" s="7">
        <f t="shared" ref="D23:H23" si="8">SUM(D12:D21)</f>
        <v>182314.27272727274</v>
      </c>
      <c r="E23" s="7">
        <f t="shared" si="8"/>
        <v>138858.27272727274</v>
      </c>
      <c r="F23" s="7">
        <f t="shared" si="8"/>
        <v>273973.27272727271</v>
      </c>
      <c r="G23" s="7">
        <f t="shared" si="8"/>
        <v>138858.27272727274</v>
      </c>
      <c r="H23" s="7">
        <f t="shared" si="8"/>
        <v>138858.27272727274</v>
      </c>
    </row>
    <row r="24" spans="1:8" x14ac:dyDescent="0.25">
      <c r="A24" s="3" t="s">
        <v>4</v>
      </c>
      <c r="B24" s="7"/>
      <c r="C24" s="7"/>
      <c r="D24" s="7">
        <f>D23</f>
        <v>182314.27272727274</v>
      </c>
      <c r="E24" s="7">
        <f t="shared" ref="E24:H24" si="9">E23+D24</f>
        <v>321172.54545454547</v>
      </c>
      <c r="F24" s="7">
        <f t="shared" si="9"/>
        <v>595145.81818181812</v>
      </c>
      <c r="G24" s="7">
        <f t="shared" si="9"/>
        <v>734004.09090909082</v>
      </c>
      <c r="H24" s="7">
        <f t="shared" si="9"/>
        <v>872862.36363636353</v>
      </c>
    </row>
    <row r="25" spans="1:8" x14ac:dyDescent="0.25">
      <c r="B25" s="1"/>
      <c r="C25" s="1"/>
      <c r="D25" s="1"/>
      <c r="E25" s="1"/>
      <c r="F25" s="1"/>
      <c r="G25" s="1"/>
      <c r="H25" s="1"/>
    </row>
    <row r="26" spans="1:8" x14ac:dyDescent="0.25">
      <c r="A26" s="3" t="s">
        <v>10</v>
      </c>
      <c r="B26" s="1"/>
      <c r="C26" s="1"/>
      <c r="D26" s="1"/>
      <c r="E26" s="1"/>
      <c r="F26" s="1"/>
      <c r="G26" s="1"/>
      <c r="H26" s="1"/>
    </row>
    <row r="27" spans="1:8" x14ac:dyDescent="0.25">
      <c r="A27" s="3" t="s">
        <v>11</v>
      </c>
      <c r="B27" s="1"/>
      <c r="C27" s="1"/>
      <c r="D27" s="1">
        <f>SUM(D18,D20:D21,D13:D17)</f>
        <v>132070.27272727274</v>
      </c>
      <c r="E27" s="1">
        <f>SUM(E13:E21)</f>
        <v>132114.27272727274</v>
      </c>
      <c r="F27" s="1">
        <f t="shared" ref="F27:H27" si="10">SUM(F13:F21)</f>
        <v>267229.27272727271</v>
      </c>
      <c r="G27" s="1">
        <f t="shared" si="10"/>
        <v>132114.27272727274</v>
      </c>
      <c r="H27" s="1">
        <f t="shared" si="10"/>
        <v>132114.27272727274</v>
      </c>
    </row>
    <row r="28" spans="1:8" x14ac:dyDescent="0.25">
      <c r="A28" s="3" t="s">
        <v>12</v>
      </c>
      <c r="B28" s="1"/>
      <c r="C28" s="1"/>
      <c r="D28" s="1">
        <f>D19</f>
        <v>43500</v>
      </c>
      <c r="E28" s="1">
        <v>0</v>
      </c>
      <c r="F28" s="1">
        <v>0</v>
      </c>
      <c r="G28" s="1">
        <v>0</v>
      </c>
      <c r="H28" s="1">
        <v>0</v>
      </c>
    </row>
    <row r="29" spans="1:8" x14ac:dyDescent="0.25">
      <c r="A29" s="3" t="s">
        <v>0</v>
      </c>
      <c r="B29" s="1"/>
      <c r="C29" s="1"/>
      <c r="D29" s="1">
        <f t="shared" ref="D29:H29" si="11">D12</f>
        <v>6744</v>
      </c>
      <c r="E29" s="1">
        <f t="shared" si="11"/>
        <v>6744</v>
      </c>
      <c r="F29" s="1">
        <f t="shared" si="11"/>
        <v>6744</v>
      </c>
      <c r="G29" s="1">
        <f t="shared" si="11"/>
        <v>6744</v>
      </c>
      <c r="H29" s="1">
        <f t="shared" si="11"/>
        <v>6744</v>
      </c>
    </row>
    <row r="30" spans="1:8" x14ac:dyDescent="0.25">
      <c r="A30" s="3" t="s">
        <v>8</v>
      </c>
      <c r="D30" s="9">
        <f>D17</f>
        <v>0</v>
      </c>
      <c r="E30" s="9">
        <f t="shared" ref="E30:H30" si="12">E17</f>
        <v>0</v>
      </c>
      <c r="F30" s="9">
        <f t="shared" si="12"/>
        <v>135115</v>
      </c>
      <c r="G30" s="9">
        <f t="shared" si="12"/>
        <v>0</v>
      </c>
      <c r="H30" s="9">
        <f t="shared" si="12"/>
        <v>0</v>
      </c>
    </row>
    <row r="31" spans="1:8" x14ac:dyDescent="0.25">
      <c r="A31" s="3" t="s">
        <v>13</v>
      </c>
      <c r="B31" s="1"/>
      <c r="C31" s="1"/>
      <c r="D31" s="1">
        <f>SUM(D27:D30)-D23</f>
        <v>0</v>
      </c>
      <c r="E31" s="1">
        <f t="shared" ref="E31:H31" si="13">SUM(E27:E30)-E23</f>
        <v>0</v>
      </c>
      <c r="F31" s="1">
        <f t="shared" si="13"/>
        <v>135115</v>
      </c>
      <c r="G31" s="1">
        <f t="shared" si="13"/>
        <v>0</v>
      </c>
      <c r="H31" s="1">
        <f t="shared" si="13"/>
        <v>0</v>
      </c>
    </row>
    <row r="32" spans="1:8" x14ac:dyDescent="0.25">
      <c r="A32" s="1" t="s">
        <v>9</v>
      </c>
      <c r="B32" s="10">
        <v>0.11</v>
      </c>
      <c r="C32" s="1"/>
      <c r="D32" s="1"/>
      <c r="E32" s="1"/>
      <c r="F32" s="1"/>
      <c r="G32" s="1"/>
      <c r="H32" s="1"/>
    </row>
    <row r="33" spans="2:8" x14ac:dyDescent="0.25">
      <c r="D33" s="1"/>
      <c r="E33" s="1"/>
      <c r="F33" s="1"/>
      <c r="G33" s="1"/>
      <c r="H33" s="1"/>
    </row>
    <row r="34" spans="2:8" x14ac:dyDescent="0.25">
      <c r="B34" s="1"/>
      <c r="C34" s="1"/>
      <c r="D34" s="1"/>
      <c r="E34" s="1"/>
      <c r="F34" s="1"/>
      <c r="G34" s="1"/>
      <c r="H34" s="1"/>
    </row>
    <row r="35" spans="2:8" x14ac:dyDescent="0.25">
      <c r="B35" s="6"/>
      <c r="D35" s="7"/>
      <c r="E35" s="7"/>
      <c r="F35" s="7"/>
      <c r="G35" s="7"/>
      <c r="H35" s="7"/>
    </row>
    <row r="36" spans="2:8" x14ac:dyDescent="0.25">
      <c r="D36" s="9"/>
      <c r="E36" s="9"/>
      <c r="F36" s="9"/>
      <c r="G36" s="9"/>
      <c r="H36" s="9"/>
    </row>
    <row r="38" spans="2:8" x14ac:dyDescent="0.25">
      <c r="D38" s="9"/>
      <c r="E38" s="9"/>
      <c r="F38" s="9"/>
      <c r="G38" s="9"/>
      <c r="H38" s="9"/>
    </row>
    <row r="39" spans="2:8" x14ac:dyDescent="0.25">
      <c r="D39" s="9"/>
      <c r="E39" s="9"/>
      <c r="F39" s="9"/>
      <c r="G39" s="9"/>
      <c r="H39" s="9"/>
    </row>
  </sheetData>
  <pageMargins left="0.7" right="0.7" top="0.91666666666666663" bottom="0.75" header="0.3" footer="0.3"/>
  <pageSetup orientation="landscape" r:id="rId1"/>
  <headerFooter>
    <oddHeader>&amp;R&amp;"Times New Roman,Bold"&amp;10KyPSC Case No. 2022-00251
AG-DR-01-021 Attachment 2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2E44D7835A6A409D901A8BDD7B493C" ma:contentTypeVersion="3" ma:contentTypeDescription="Create a new document." ma:contentTypeScope="" ma:versionID="c2cc3c10753192db9f687f32d030cf47">
  <xsd:schema xmlns:xsd="http://www.w3.org/2001/XMLSchema" xmlns:xs="http://www.w3.org/2001/XMLSchema" xmlns:p="http://schemas.microsoft.com/office/2006/metadata/properties" xmlns:ns2="3c9d8c27-8a6d-4d9e-a15e-ef5d28c114af" xmlns:ns3="f456407f-bec3-45e2-a85e-3923dff19114" targetNamespace="http://schemas.microsoft.com/office/2006/metadata/properties" ma:root="true" ma:fieldsID="299835b886e0c483e24ecbe32942e2db" ns2:_="" ns3:_="">
    <xsd:import namespace="3c9d8c27-8a6d-4d9e-a15e-ef5d28c114af"/>
    <xsd:import namespace="f456407f-bec3-45e2-a85e-3923dff1911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56407f-bec3-45e2-a85e-3923dff19114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0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456407f-bec3-45e2-a85e-3923dff19114">Sailers</Witnes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88F1B1-9835-4829-8372-A2CA2BA190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9d8c27-8a6d-4d9e-a15e-ef5d28c114af"/>
    <ds:schemaRef ds:uri="f456407f-bec3-45e2-a85e-3923dff191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AC4A07-1F5F-42C0-B3F8-4E17625744C5}">
  <ds:schemaRefs>
    <ds:schemaRef ds:uri="http://schemas.microsoft.com/office/2006/documentManagement/types"/>
    <ds:schemaRef ds:uri="http://schemas.microsoft.com/office/infopath/2007/PartnerControls"/>
    <ds:schemaRef ds:uri="3c9d8c27-8a6d-4d9e-a15e-ef5d28c114af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f456407f-bec3-45e2-a85e-3923dff1911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440763C-56E9-4750-BD04-86B8D34BE3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Forward Scenario</vt:lpstr>
      <vt:lpstr>'Forward Scenario'!Print_Area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Forward Cost estimates for PTR</dc:subject>
  <dc:creator>t97653</dc:creator>
  <cp:lastModifiedBy>Sunderman, Minna</cp:lastModifiedBy>
  <cp:lastPrinted>2022-09-22T20:20:27Z</cp:lastPrinted>
  <dcterms:created xsi:type="dcterms:W3CDTF">2011-11-10T16:39:28Z</dcterms:created>
  <dcterms:modified xsi:type="dcterms:W3CDTF">2022-09-22T20:20:33Z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0x010100D22E44D7835A6A409D901A8BDD7B493C</vt:lpwstr>
  </property>
</Properties>
</file>