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tabRatio="606" activeTab="2"/>
  </bookViews>
  <sheets>
    <sheet name="I" sheetId="1" r:id="rId1"/>
    <sheet name="II" sheetId="2" r:id="rId2"/>
    <sheet name="III" sheetId="3" r:id="rId3"/>
  </sheets>
  <externalReferences>
    <externalReference r:id="rId6"/>
    <externalReference r:id="rId7"/>
    <externalReference r:id="rId8"/>
  </externalReferences>
  <definedNames>
    <definedName name="\a">'I'!$A$4:$E$185</definedName>
    <definedName name="\b">#REF!</definedName>
    <definedName name="\c">#REF!</definedName>
    <definedName name="\d">'I'!$A$187:$K$301</definedName>
    <definedName name="\e">'II'!$A$1:$L$30</definedName>
    <definedName name="\j">'II'!$G$1</definedName>
    <definedName name="\p">'II'!#REF!</definedName>
    <definedName name="_Regression_Int" localSheetId="0" hidden="1">1</definedName>
    <definedName name="_xlfn._FV" hidden="1">#NAME?</definedName>
    <definedName name="_xlnm.Print_Area" localSheetId="0">'I'!$A$1:$F$56</definedName>
    <definedName name="_xlnm.Print_Area" localSheetId="1">'II'!$A$1:$F$44</definedName>
    <definedName name="_xlnm.Print_Area" localSheetId="2">'III'!$A$1:$H$34</definedName>
    <definedName name="Print_Area_MI" localSheetId="0">'II'!$A$1:$L$30</definedName>
    <definedName name="sortarea">#REF!</definedName>
  </definedNames>
  <calcPr fullCalcOnLoad="1"/>
</workbook>
</file>

<file path=xl/sharedStrings.xml><?xml version="1.0" encoding="utf-8"?>
<sst xmlns="http://schemas.openxmlformats.org/spreadsheetml/2006/main" count="153" uniqueCount="73">
  <si>
    <t>PARTICULARS</t>
  </si>
  <si>
    <t>UNIT</t>
  </si>
  <si>
    <t>AMOUNT</t>
  </si>
  <si>
    <t>EXPECTED GAS COST (EGC)</t>
  </si>
  <si>
    <t>$/MCF</t>
  </si>
  <si>
    <t>SUPPLIER REFUND (RA)</t>
  </si>
  <si>
    <t>ACTUAL ADJUSTMENT (AA)</t>
  </si>
  <si>
    <t>BALANCE ADJUSTMENT (BA)</t>
  </si>
  <si>
    <t xml:space="preserve">GAS COST RECOVERY RATE (GCR) </t>
  </si>
  <si>
    <t>EXPECTED GAS COST SUMMARY CALCULATION</t>
  </si>
  <si>
    <t>PRIMARY GAS SUPPLIERS (SCHEDULE II)</t>
  </si>
  <si>
    <t>$</t>
  </si>
  <si>
    <t>UTILITY PRODUCTION</t>
  </si>
  <si>
    <t>INCLUDABLE PROPANE</t>
  </si>
  <si>
    <t>MCF</t>
  </si>
  <si>
    <t>EXPECTED GAS COST (EGC) RATE</t>
  </si>
  <si>
    <t>SUPPLIER REFUND ADJUSTMENT SUMMARY CALCULATION</t>
  </si>
  <si>
    <t>CURRENT QUARTER (SCHEDULE III)</t>
  </si>
  <si>
    <t>PREVIOUS QUARTER</t>
  </si>
  <si>
    <t>SECOND PREVIOUS QUARTER</t>
  </si>
  <si>
    <t>THIRD PREVIOUS QUARTER</t>
  </si>
  <si>
    <t>SUPPLIER REFUND ADJUSTMENT (RA)</t>
  </si>
  <si>
    <t>ACTUAL ADJUSTMENT SUMMARY CALCULATION</t>
  </si>
  <si>
    <t>CURRENT QUARTER (SCHEDULE IV)</t>
  </si>
  <si>
    <t>BALANCE ADJUSTMENT SUMMARY CALCULATION</t>
  </si>
  <si>
    <t xml:space="preserve">AT SUPPLIERS COSTS EFFECTIVE </t>
  </si>
  <si>
    <t>Supplier</t>
  </si>
  <si>
    <t>DTH Conv Factor</t>
  </si>
  <si>
    <t>Rates ($)</t>
  </si>
  <si>
    <t xml:space="preserve">     PERCENT</t>
  </si>
  <si>
    <t xml:space="preserve">     OF LOAD</t>
  </si>
  <si>
    <t xml:space="preserve"> </t>
  </si>
  <si>
    <t>TOTAL</t>
  </si>
  <si>
    <t>SUPPLIER REFUND ADJUSTMENT</t>
  </si>
  <si>
    <t xml:space="preserve">DETAIL FOR THE THREE MONTHS ENDED </t>
  </si>
  <si>
    <t>Particulars</t>
  </si>
  <si>
    <t>Unit</t>
  </si>
  <si>
    <t>Amount</t>
  </si>
  <si>
    <t>SUPPLIERS REFUNDS RECEIVED (1)</t>
  </si>
  <si>
    <t>INTEREST FACTOR (2)</t>
  </si>
  <si>
    <t>REFUND ADJUSTMENT INCLUDING INTEREST</t>
  </si>
  <si>
    <t xml:space="preserve">SALES TWELVE MONTHS ENDED </t>
  </si>
  <si>
    <t>CURRENT SUPPLIER REFUND ADJUSTMENT</t>
  </si>
  <si>
    <t>(1) Suppliers Refunds Received</t>
  </si>
  <si>
    <t>Date Received</t>
  </si>
  <si>
    <t xml:space="preserve">Total </t>
  </si>
  <si>
    <t>(2) Interest Factor</t>
  </si>
  <si>
    <t>=</t>
  </si>
  <si>
    <t xml:space="preserve">RESULT OF PRESENT VALUE </t>
  </si>
  <si>
    <t>Rate Increase (I)/ Reduction (R)</t>
  </si>
  <si>
    <t>MCF PURCHASES FOR THREE MONTHS BEGINNING</t>
  </si>
  <si>
    <t>MCF Purchases</t>
  </si>
  <si>
    <t>TOTAL ESTIMATED SALES FOR QUARTER</t>
  </si>
  <si>
    <t>UNCOLLECTIBLE GAS COSTS</t>
  </si>
  <si>
    <t>ESTIMATED UNCOLLECTIBLE GAS COSTS</t>
  </si>
  <si>
    <t>% OF PURCHASED GAS TO BILLED REVENUE</t>
  </si>
  <si>
    <t>ESTIMATED BAD DEBT EXPENSE</t>
  </si>
  <si>
    <t>TWELVE MONTH AVERAGE</t>
  </si>
  <si>
    <t xml:space="preserve">% OF PURCHASED GAS TO RECORDED </t>
  </si>
  <si>
    <t>REVENUE</t>
  </si>
  <si>
    <t>FOR THE THREE MONTHS ENDED</t>
  </si>
  <si>
    <t>COMPANY USAGE</t>
  </si>
  <si>
    <t>CURRENT QUARTER (SCHEDULE V)</t>
  </si>
  <si>
    <t>Quarterly Cost ($)</t>
  </si>
  <si>
    <t>Delta</t>
  </si>
  <si>
    <t>DELTA</t>
  </si>
  <si>
    <t>FORMER</t>
  </si>
  <si>
    <t>PEOPLES</t>
  </si>
  <si>
    <t>Peoples</t>
  </si>
  <si>
    <t>Former</t>
  </si>
  <si>
    <t>I</t>
  </si>
  <si>
    <t>May 21</t>
  </si>
  <si>
    <t>COST RECOVERY RATE EFFECTIVE July 25, 2022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</si>
</sst>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0_)"/>
    <numFmt numFmtId="166" formatCode="mmm\-yy_)"/>
    <numFmt numFmtId="167" formatCode="#,##0.0000_);\(#,##0.0000\)"/>
    <numFmt numFmtId="168" formatCode="0.00_)"/>
    <numFmt numFmtId="169" formatCode="_(* #,##0.0000_);_(* \(#,##0.0000\);_(* &quot;-&quot;??_);_(@_)"/>
    <numFmt numFmtId="170" formatCode="mmmm\ d\,\ yyyy"/>
    <numFmt numFmtId="171" formatCode="_(* #,##0_);_(* \(#,##0\);_(@_)"/>
    <numFmt numFmtId="172" formatCode="_(* #,##0.00_);_(* \(#,##0.00\);_(@_)"/>
    <numFmt numFmtId="173" formatCode="_(* #,##0.0000_);_(* \(#,##0.0000\);_(* &quot;-&quot;_);_(@_)"/>
    <numFmt numFmtId="174" formatCode="_(* #,##0_);_(* \(#,##0\);_(* &quot;-&quot;??_);_(@_)"/>
    <numFmt numFmtId="175" formatCode="_(* #,##0.0000000_);_(* \(#,##0.0000000\);_(* &quot;-&quot;??_);_(@_)"/>
    <numFmt numFmtId="176" formatCode="0.0"/>
    <numFmt numFmtId="177" formatCode="_(* #,##0.000000_);_(* \(#,##0.000000\);_(* &quot;-&quot;_);_(@_)"/>
    <numFmt numFmtId="178" formatCode="mm/dd/yy"/>
    <numFmt numFmtId="179" formatCode="General_)"/>
    <numFmt numFmtId="180" formatCode="hh:mm\ AM/PM_)"/>
    <numFmt numFmtId="181" formatCode="dd\-mmm\-yy_)"/>
    <numFmt numFmtId="182" formatCode="_(* #,##0.000_);_(* \(#,##0.000\);_(* &quot;-&quot;??_);_(@_)"/>
    <numFmt numFmtId="183" formatCode="_(* #,##0.00000_);_(* \(#,##0.00000\);_(* &quot;-&quot;??_);_(@_)"/>
    <numFmt numFmtId="184" formatCode="_(&quot;$&quot;* #,##0.0000_);_(&quot;$&quot;* \(#,##0.0000\);_(&quot;$&quot;* &quot;-&quot;??_);_(@_)"/>
    <numFmt numFmtId="185" formatCode="m/d/yy;@"/>
    <numFmt numFmtId="186" formatCode="_(&quot;$&quot;* #,##0.0000_);_(&quot;$&quot;* \(#,##0.0000\);_(&quot;$&quot;* &quot;-&quot;????_);_(@_)"/>
    <numFmt numFmtId="187" formatCode="#,##0.0000"/>
    <numFmt numFmtId="188" formatCode="#,##0.0000000"/>
    <numFmt numFmtId="189" formatCode="&quot;$&quot;#,##0.00"/>
    <numFmt numFmtId="190" formatCode="&quot;$&quot;#,##0.000"/>
    <numFmt numFmtId="191" formatCode="&quot;$&quot;#,##0.0000"/>
    <numFmt numFmtId="192" formatCode="0.00_);[Red]\(0.00\)"/>
    <numFmt numFmtId="193" formatCode="0.00_);\(0.00\)"/>
    <numFmt numFmtId="194" formatCode="#,##0.000_);\(#,##0.000\)"/>
    <numFmt numFmtId="195" formatCode="_(* #,##0.00000_);_(* \(#,##0.00000\);_(* &quot;-&quot;?????_);_(@_)"/>
    <numFmt numFmtId="196" formatCode="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&quot;$&quot;* #,##0_);_(&quot;$&quot;* \(#,##0\);_(&quot;$&quot;* &quot;-&quot;??_);_(@_)"/>
    <numFmt numFmtId="202" formatCode="_(* #,##0.0_);_(* \(#,##0.0\);_(* &quot;-&quot;??_);_(@_)"/>
    <numFmt numFmtId="203" formatCode="0.000%"/>
    <numFmt numFmtId="204" formatCode="0.0000%"/>
    <numFmt numFmtId="205" formatCode="_(* #,##0.0000_);_(* \(#,##0.0000\);_(* &quot;-&quot;????_);_(@_)"/>
    <numFmt numFmtId="206" formatCode="#,##0.000000_);\(#,##0.000000\)"/>
    <numFmt numFmtId="207" formatCode="_(* #,##0.0_);_(* \(#,##0.0\);_(* &quot;-&quot;_);_(@_)"/>
    <numFmt numFmtId="208" formatCode="_(* #,##0.00_);_(* \(#,##0.00\);_(* &quot;-&quot;_);_(@_)"/>
    <numFmt numFmtId="209" formatCode="0.0%"/>
    <numFmt numFmtId="210" formatCode="&quot;$&quot;#,##0.0_);[Red]\(&quot;$&quot;#,##0.0\)"/>
    <numFmt numFmtId="211" formatCode="&quot;$&quot;#,##0.0000_);\(&quot;$&quot;#,##0.0000\)"/>
    <numFmt numFmtId="212" formatCode="0.00000_)"/>
    <numFmt numFmtId="213" formatCode="0.000000_)"/>
    <numFmt numFmtId="214" formatCode="0.0000000_)"/>
    <numFmt numFmtId="215" formatCode="0.00000000_)"/>
    <numFmt numFmtId="216" formatCode="0.0000_);\(0.0000\)"/>
    <numFmt numFmtId="217" formatCode="_(* #,##0.000_);_(* \(#,##0.000\);_(* &quot;-&quot;_);_(@_)"/>
    <numFmt numFmtId="218" formatCode="_(&quot;$&quot;* #,##0.00000_);_(&quot;$&quot;* \(#,##0.00000\);_(&quot;$&quot;* &quot;-&quot;?????_);_(@_)"/>
    <numFmt numFmtId="219" formatCode="_(&quot;$&quot;* #,##0.00000_);_(&quot;$&quot;* \(#,##0.00000\);_(&quot;$&quot;* &quot;-&quot;????_);_(@_)"/>
    <numFmt numFmtId="220" formatCode="_(&quot;$&quot;* #,##0.0_);_(&quot;$&quot;* \(#,##0.0\);_(&quot;$&quot;* &quot;-&quot;??_);_(@_)"/>
    <numFmt numFmtId="221" formatCode="_(* #,##0.000000_);_(* \(#,##0.000000\);_(* &quot;-&quot;??_);_(@_)"/>
    <numFmt numFmtId="222" formatCode="0.000000"/>
    <numFmt numFmtId="223" formatCode="_(* #,##0.000_);_(* \(#,##0.000\);_(* &quot;-&quot;???_);_(@_)"/>
    <numFmt numFmtId="224" formatCode="_(&quot;$&quot;* #,##0.000_);_(&quot;$&quot;* \(#,##0.000\);_(&quot;$&quot;* &quot;-&quot;??_);_(@_)"/>
    <numFmt numFmtId="225" formatCode="_(* #,##0.00000_);_(* \(#,##0.00000\);_(* &quot;-&quot;_);_(@_)"/>
    <numFmt numFmtId="226" formatCode="_(* #,##0.000000_);_(* \(#,##0.000000\);_(* &quot;-&quot;??????_);_(@_)"/>
  </numFmts>
  <fonts count="44">
    <font>
      <sz val="10"/>
      <name val="Century Schoolbook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3"/>
      <name val="Century Schoolbook"/>
      <family val="1"/>
    </font>
    <font>
      <u val="singleAccounting"/>
      <sz val="10"/>
      <color indexed="23"/>
      <name val="Century Schoolbook"/>
      <family val="1"/>
    </font>
    <font>
      <b/>
      <sz val="10"/>
      <name val="Century Schoolbook"/>
      <family val="1"/>
    </font>
    <font>
      <u val="double"/>
      <sz val="10"/>
      <color indexed="23"/>
      <name val="Century Schoolbook"/>
      <family val="1"/>
    </font>
    <font>
      <u val="singleAccounting"/>
      <sz val="10"/>
      <name val="Century Schoolbook"/>
      <family val="1"/>
    </font>
    <font>
      <sz val="10"/>
      <color indexed="17"/>
      <name val="Century Schoolbook"/>
      <family val="1"/>
    </font>
    <font>
      <u val="singleAccounting"/>
      <sz val="10"/>
      <color indexed="17"/>
      <name val="Century Schoolbook"/>
      <family val="1"/>
    </font>
    <font>
      <u val="doubleAccounting"/>
      <sz val="10"/>
      <name val="Century Schoolbook"/>
      <family val="1"/>
    </font>
    <font>
      <sz val="8"/>
      <name val="Century Schoolbook"/>
      <family val="1"/>
    </font>
    <font>
      <sz val="10"/>
      <name val="Courier"/>
      <family val="3"/>
    </font>
    <font>
      <u val="single"/>
      <sz val="7.5"/>
      <color indexed="12"/>
      <name val="Arial"/>
      <family val="2"/>
    </font>
    <font>
      <sz val="12"/>
      <name val="P-TIMES"/>
      <family val="0"/>
    </font>
    <font>
      <u val="double"/>
      <sz val="10"/>
      <name val="Century Schoolbook"/>
      <family val="1"/>
    </font>
    <font>
      <u val="single"/>
      <sz val="10"/>
      <name val="Century Schoolbook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entury Schoolbook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entury Schoolbook"/>
      <family val="1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0">
    <xf numFmtId="41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3" borderId="0" applyNumberFormat="0" applyBorder="0" applyAlignment="0" applyProtection="0"/>
    <xf numFmtId="0" fontId="34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19" fillId="18" borderId="1" applyNumberFormat="0" applyAlignment="0" applyProtection="0"/>
    <xf numFmtId="0" fontId="36" fillId="19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1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9" borderId="1" applyNumberFormat="0" applyAlignment="0" applyProtection="0"/>
    <xf numFmtId="0" fontId="28" fillId="0" borderId="6" applyNumberFormat="0" applyFill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2" fillId="0" borderId="0">
      <alignment/>
      <protection/>
    </xf>
    <xf numFmtId="0" fontId="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1" borderId="7" applyNumberFormat="0" applyFont="0" applyAlignment="0" applyProtection="0"/>
    <xf numFmtId="0" fontId="41" fillId="18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6">
    <xf numFmtId="41" fontId="0" fillId="0" borderId="0" xfId="0" applyAlignment="1">
      <alignment/>
    </xf>
    <xf numFmtId="41" fontId="3" fillId="0" borderId="0" xfId="0" applyFont="1" applyAlignment="1">
      <alignment/>
    </xf>
    <xf numFmtId="41" fontId="3" fillId="0" borderId="0" xfId="0" applyFont="1" applyAlignment="1" applyProtection="1">
      <alignment horizontal="left"/>
      <protection/>
    </xf>
    <xf numFmtId="41" fontId="3" fillId="0" borderId="0" xfId="0" applyFont="1" applyAlignment="1" applyProtection="1">
      <alignment horizontal="center"/>
      <protection/>
    </xf>
    <xf numFmtId="41" fontId="3" fillId="0" borderId="0" xfId="0" applyFont="1" applyAlignment="1" applyProtection="1">
      <alignment horizontal="left"/>
      <protection locked="0"/>
    </xf>
    <xf numFmtId="41" fontId="3" fillId="0" borderId="0" xfId="0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 locked="0"/>
    </xf>
    <xf numFmtId="41" fontId="4" fillId="0" borderId="0" xfId="0" applyFont="1" applyAlignment="1" applyProtection="1">
      <alignment horizontal="center" wrapText="1"/>
      <protection/>
    </xf>
    <xf numFmtId="41" fontId="4" fillId="0" borderId="0" xfId="0" applyFont="1" applyAlignment="1">
      <alignment horizontal="center" wrapText="1"/>
    </xf>
    <xf numFmtId="165" fontId="3" fillId="0" borderId="0" xfId="0" applyNumberFormat="1" applyFont="1" applyAlignment="1" applyProtection="1">
      <alignment/>
      <protection locked="0"/>
    </xf>
    <xf numFmtId="41" fontId="3" fillId="0" borderId="0" xfId="0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41" fontId="3" fillId="0" borderId="0" xfId="0" applyFont="1" applyAlignment="1" applyProtection="1">
      <alignment wrapText="1"/>
      <protection/>
    </xf>
    <xf numFmtId="41" fontId="3" fillId="0" borderId="0" xfId="0" applyFont="1" applyAlignment="1">
      <alignment horizontal="center"/>
    </xf>
    <xf numFmtId="10" fontId="6" fillId="0" borderId="0" xfId="0" applyNumberFormat="1" applyFont="1" applyAlignment="1" applyProtection="1">
      <alignment/>
      <protection/>
    </xf>
    <xf numFmtId="41" fontId="3" fillId="0" borderId="0" xfId="0" applyFont="1" applyFill="1" applyAlignment="1">
      <alignment/>
    </xf>
    <xf numFmtId="41" fontId="7" fillId="0" borderId="0" xfId="0" applyFont="1" applyBorder="1" applyAlignment="1">
      <alignment/>
    </xf>
    <xf numFmtId="41" fontId="7" fillId="0" borderId="0" xfId="0" applyFont="1" applyBorder="1" applyAlignment="1" applyProtection="1">
      <alignment horizontal="center"/>
      <protection/>
    </xf>
    <xf numFmtId="41" fontId="7" fillId="0" borderId="0" xfId="0" applyFont="1" applyAlignment="1" applyProtection="1">
      <alignment horizontal="center"/>
      <protection/>
    </xf>
    <xf numFmtId="41" fontId="7" fillId="0" borderId="0" xfId="0" applyFont="1" applyAlignment="1">
      <alignment/>
    </xf>
    <xf numFmtId="167" fontId="7" fillId="0" borderId="0" xfId="0" applyNumberFormat="1" applyFont="1" applyAlignment="1" applyProtection="1">
      <alignment horizontal="center"/>
      <protection/>
    </xf>
    <xf numFmtId="169" fontId="10" fillId="0" borderId="0" xfId="0" applyNumberFormat="1" applyFont="1" applyAlignment="1" applyProtection="1">
      <alignment/>
      <protection/>
    </xf>
    <xf numFmtId="41" fontId="5" fillId="0" borderId="10" xfId="0" applyFont="1" applyBorder="1" applyAlignment="1" applyProtection="1">
      <alignment horizontal="centerContinuous"/>
      <protection/>
    </xf>
    <xf numFmtId="41" fontId="5" fillId="0" borderId="10" xfId="0" applyFont="1" applyBorder="1" applyAlignment="1">
      <alignment horizontal="centerContinuous"/>
    </xf>
    <xf numFmtId="41" fontId="5" fillId="0" borderId="0" xfId="0" applyFont="1" applyAlignment="1" applyProtection="1">
      <alignment horizontal="centerContinuous"/>
      <protection/>
    </xf>
    <xf numFmtId="170" fontId="5" fillId="0" borderId="0" xfId="0" applyNumberFormat="1" applyFont="1" applyAlignment="1" applyProtection="1">
      <alignment horizontal="centerContinuous"/>
      <protection locked="0"/>
    </xf>
    <xf numFmtId="41" fontId="7" fillId="0" borderId="0" xfId="0" applyFont="1" applyAlignment="1" applyProtection="1">
      <alignment horizontal="center" wrapText="1"/>
      <protection/>
    </xf>
    <xf numFmtId="41" fontId="7" fillId="0" borderId="0" xfId="0" applyFont="1" applyAlignment="1">
      <alignment horizontal="center" wrapText="1"/>
    </xf>
    <xf numFmtId="41" fontId="10" fillId="0" borderId="0" xfId="0" applyFont="1" applyAlignment="1" applyProtection="1">
      <alignment/>
      <protection/>
    </xf>
    <xf numFmtId="41" fontId="0" fillId="0" borderId="0" xfId="0" applyFont="1" applyAlignment="1" applyProtection="1">
      <alignment/>
      <protection/>
    </xf>
    <xf numFmtId="41" fontId="7" fillId="0" borderId="0" xfId="0" applyFont="1" applyAlignment="1" applyProtection="1">
      <alignment/>
      <protection/>
    </xf>
    <xf numFmtId="41" fontId="5" fillId="0" borderId="0" xfId="0" applyFont="1" applyBorder="1" applyAlignment="1" applyProtection="1">
      <alignment horizontal="centerContinuous"/>
      <protection/>
    </xf>
    <xf numFmtId="41" fontId="3" fillId="0" borderId="0" xfId="0" applyFont="1" applyAlignment="1">
      <alignment/>
    </xf>
    <xf numFmtId="169" fontId="10" fillId="0" borderId="0" xfId="0" applyNumberFormat="1" applyFont="1" applyBorder="1" applyAlignment="1" applyProtection="1">
      <alignment/>
      <protection/>
    </xf>
    <xf numFmtId="41" fontId="0" fillId="0" borderId="0" xfId="0" applyFont="1" applyAlignment="1">
      <alignment/>
    </xf>
    <xf numFmtId="41" fontId="0" fillId="0" borderId="0" xfId="0" applyFont="1" applyAlignment="1">
      <alignment horizontal="center"/>
    </xf>
    <xf numFmtId="41" fontId="0" fillId="0" borderId="0" xfId="0" applyFont="1" applyAlignment="1" applyProtection="1">
      <alignment horizontal="center"/>
      <protection/>
    </xf>
    <xf numFmtId="41" fontId="0" fillId="0" borderId="0" xfId="0" applyFont="1" applyAlignment="1" applyProtection="1">
      <alignment horizontal="left"/>
      <protection/>
    </xf>
    <xf numFmtId="174" fontId="0" fillId="0" borderId="0" xfId="50" applyNumberFormat="1" applyFont="1" applyAlignment="1">
      <alignment/>
    </xf>
    <xf numFmtId="174" fontId="7" fillId="0" borderId="0" xfId="0" applyNumberFormat="1" applyFont="1" applyBorder="1" applyAlignment="1" applyProtection="1">
      <alignment/>
      <protection/>
    </xf>
    <xf numFmtId="208" fontId="3" fillId="0" borderId="0" xfId="0" applyNumberFormat="1" applyFont="1" applyAlignment="1">
      <alignment/>
    </xf>
    <xf numFmtId="41" fontId="5" fillId="0" borderId="0" xfId="0" applyFont="1" applyAlignment="1">
      <alignment horizontal="centerContinuous"/>
    </xf>
    <xf numFmtId="169" fontId="9" fillId="0" borderId="0" xfId="0" applyNumberFormat="1" applyFont="1" applyFill="1" applyAlignment="1" applyProtection="1">
      <alignment/>
      <protection locked="0"/>
    </xf>
    <xf numFmtId="6" fontId="0" fillId="0" borderId="0" xfId="0" applyNumberFormat="1" applyFont="1" applyAlignment="1" applyProtection="1">
      <alignment/>
      <protection locked="0"/>
    </xf>
    <xf numFmtId="217" fontId="3" fillId="0" borderId="0" xfId="0" applyNumberFormat="1" applyFont="1" applyAlignment="1">
      <alignment/>
    </xf>
    <xf numFmtId="43" fontId="3" fillId="0" borderId="0" xfId="42" applyFont="1" applyAlignment="1" applyProtection="1">
      <alignment/>
      <protection/>
    </xf>
    <xf numFmtId="41" fontId="0" fillId="0" borderId="0" xfId="0" applyFont="1" applyFill="1" applyAlignment="1">
      <alignment horizontal="center"/>
    </xf>
    <xf numFmtId="167" fontId="0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/>
      <protection/>
    </xf>
    <xf numFmtId="169" fontId="7" fillId="0" borderId="0" xfId="0" applyNumberFormat="1" applyFont="1" applyBorder="1" applyAlignment="1" applyProtection="1">
      <alignment/>
      <protection/>
    </xf>
    <xf numFmtId="41" fontId="7" fillId="0" borderId="10" xfId="0" applyFont="1" applyBorder="1" applyAlignment="1" applyProtection="1">
      <alignment horizontal="centerContinuous"/>
      <protection/>
    </xf>
    <xf numFmtId="41" fontId="0" fillId="0" borderId="11" xfId="0" applyFont="1" applyBorder="1" applyAlignment="1" applyProtection="1">
      <alignment horizontal="left"/>
      <protection/>
    </xf>
    <xf numFmtId="167" fontId="0" fillId="0" borderId="12" xfId="0" applyNumberFormat="1" applyFont="1" applyBorder="1" applyAlignment="1" applyProtection="1">
      <alignment horizontal="center"/>
      <protection/>
    </xf>
    <xf numFmtId="41" fontId="7" fillId="0" borderId="11" xfId="0" applyFont="1" applyBorder="1" applyAlignment="1" applyProtection="1">
      <alignment horizontal="center"/>
      <protection/>
    </xf>
    <xf numFmtId="41" fontId="7" fillId="0" borderId="12" xfId="0" applyFont="1" applyBorder="1" applyAlignment="1" applyProtection="1">
      <alignment horizontal="center"/>
      <protection/>
    </xf>
    <xf numFmtId="169" fontId="10" fillId="0" borderId="10" xfId="0" applyNumberFormat="1" applyFont="1" applyBorder="1" applyAlignment="1" applyProtection="1">
      <alignment/>
      <protection/>
    </xf>
    <xf numFmtId="41" fontId="0" fillId="0" borderId="12" xfId="0" applyFont="1" applyBorder="1" applyAlignment="1" applyProtection="1">
      <alignment horizontal="center"/>
      <protection/>
    </xf>
    <xf numFmtId="41" fontId="0" fillId="0" borderId="13" xfId="0" applyFont="1" applyBorder="1" applyAlignment="1" applyProtection="1">
      <alignment horizontal="center"/>
      <protection/>
    </xf>
    <xf numFmtId="41" fontId="0" fillId="0" borderId="0" xfId="0" applyFont="1" applyBorder="1" applyAlignment="1" applyProtection="1">
      <alignment horizontal="center"/>
      <protection/>
    </xf>
    <xf numFmtId="41" fontId="0" fillId="0" borderId="0" xfId="0" applyFont="1" applyFill="1" applyAlignment="1" applyProtection="1">
      <alignment horizontal="left"/>
      <protection/>
    </xf>
    <xf numFmtId="169" fontId="8" fillId="0" borderId="0" xfId="0" applyNumberFormat="1" applyFont="1" applyFill="1" applyAlignment="1" applyProtection="1">
      <alignment/>
      <protection locked="0"/>
    </xf>
    <xf numFmtId="173" fontId="3" fillId="0" borderId="0" xfId="0" applyNumberFormat="1" applyFont="1" applyAlignment="1">
      <alignment/>
    </xf>
    <xf numFmtId="9" fontId="3" fillId="0" borderId="0" xfId="109" applyFont="1" applyAlignment="1">
      <alignment/>
    </xf>
    <xf numFmtId="209" fontId="3" fillId="0" borderId="0" xfId="109" applyNumberFormat="1" applyFont="1" applyAlignment="1">
      <alignment/>
    </xf>
    <xf numFmtId="10" fontId="3" fillId="0" borderId="0" xfId="109" applyNumberFormat="1" applyFont="1" applyAlignment="1">
      <alignment/>
    </xf>
    <xf numFmtId="167" fontId="14" fillId="0" borderId="0" xfId="0" applyNumberFormat="1" applyFont="1" applyFill="1" applyAlignment="1" applyProtection="1">
      <alignment/>
      <protection/>
    </xf>
    <xf numFmtId="41" fontId="0" fillId="0" borderId="11" xfId="0" applyFont="1" applyBorder="1" applyAlignment="1">
      <alignment/>
    </xf>
    <xf numFmtId="169" fontId="5" fillId="0" borderId="0" xfId="0" applyNumberFormat="1" applyFont="1" applyBorder="1" applyAlignment="1" applyProtection="1">
      <alignment/>
      <protection locked="0"/>
    </xf>
    <xf numFmtId="167" fontId="0" fillId="0" borderId="0" xfId="0" applyNumberFormat="1" applyFont="1" applyBorder="1" applyAlignment="1" applyProtection="1">
      <alignment/>
      <protection/>
    </xf>
    <xf numFmtId="41" fontId="0" fillId="0" borderId="0" xfId="0" applyFont="1" applyBorder="1" applyAlignment="1">
      <alignment/>
    </xf>
    <xf numFmtId="41" fontId="0" fillId="0" borderId="12" xfId="0" applyFont="1" applyBorder="1" applyAlignment="1">
      <alignment/>
    </xf>
    <xf numFmtId="169" fontId="0" fillId="0" borderId="12" xfId="0" applyNumberFormat="1" applyFont="1" applyBorder="1" applyAlignment="1" applyProtection="1">
      <alignment/>
      <protection/>
    </xf>
    <xf numFmtId="173" fontId="0" fillId="0" borderId="12" xfId="0" applyNumberFormat="1" applyFont="1" applyBorder="1" applyAlignment="1">
      <alignment/>
    </xf>
    <xf numFmtId="173" fontId="7" fillId="0" borderId="12" xfId="0" applyNumberFormat="1" applyFont="1" applyBorder="1" applyAlignment="1">
      <alignment/>
    </xf>
    <xf numFmtId="41" fontId="0" fillId="0" borderId="14" xfId="0" applyFont="1" applyBorder="1" applyAlignment="1" applyProtection="1">
      <alignment horizontal="left"/>
      <protection/>
    </xf>
    <xf numFmtId="41" fontId="0" fillId="0" borderId="10" xfId="0" applyFont="1" applyBorder="1" applyAlignment="1">
      <alignment/>
    </xf>
    <xf numFmtId="41" fontId="0" fillId="0" borderId="10" xfId="0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Continuous"/>
      <protection/>
    </xf>
    <xf numFmtId="167" fontId="0" fillId="0" borderId="0" xfId="0" applyNumberFormat="1" applyFont="1" applyAlignment="1" applyProtection="1">
      <alignment/>
      <protection/>
    </xf>
    <xf numFmtId="174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Font="1" applyFill="1" applyAlignment="1">
      <alignment/>
    </xf>
    <xf numFmtId="41" fontId="0" fillId="0" borderId="0" xfId="0" applyFont="1" applyFill="1" applyAlignment="1" applyProtection="1">
      <alignment horizontal="center"/>
      <protection/>
    </xf>
    <xf numFmtId="41" fontId="7" fillId="0" borderId="0" xfId="0" applyNumberFormat="1" applyFont="1" applyFill="1" applyAlignment="1" applyProtection="1">
      <alignment/>
      <protection/>
    </xf>
    <xf numFmtId="167" fontId="5" fillId="0" borderId="10" xfId="0" applyNumberFormat="1" applyFont="1" applyBorder="1" applyAlignment="1" applyProtection="1">
      <alignment horizontal="centerContinuous"/>
      <protection/>
    </xf>
    <xf numFmtId="169" fontId="0" fillId="0" borderId="0" xfId="0" applyNumberFormat="1" applyFont="1" applyAlignment="1" applyProtection="1">
      <alignment/>
      <protection/>
    </xf>
    <xf numFmtId="41" fontId="0" fillId="0" borderId="0" xfId="0" applyFont="1" applyAlignment="1" applyProtection="1">
      <alignment horizontal="left"/>
      <protection locked="0"/>
    </xf>
    <xf numFmtId="169" fontId="0" fillId="0" borderId="0" xfId="0" applyNumberFormat="1" applyFont="1" applyAlignment="1" applyProtection="1">
      <alignment/>
      <protection locked="0"/>
    </xf>
    <xf numFmtId="169" fontId="7" fillId="0" borderId="0" xfId="0" applyNumberFormat="1" applyFont="1" applyAlignment="1" applyProtection="1">
      <alignment/>
      <protection locked="0"/>
    </xf>
    <xf numFmtId="167" fontId="0" fillId="0" borderId="10" xfId="0" applyNumberFormat="1" applyFont="1" applyBorder="1" applyAlignment="1" applyProtection="1">
      <alignment horizontal="centerContinuous"/>
      <protection/>
    </xf>
    <xf numFmtId="41" fontId="5" fillId="0" borderId="0" xfId="0" applyFont="1" applyBorder="1" applyAlignment="1">
      <alignment horizontal="centerContinuous"/>
    </xf>
    <xf numFmtId="170" fontId="5" fillId="0" borderId="0" xfId="0" applyNumberFormat="1" applyFont="1" applyFill="1" applyAlignment="1" applyProtection="1">
      <alignment horizontal="centerContinuous"/>
      <protection locked="0"/>
    </xf>
    <xf numFmtId="41" fontId="5" fillId="0" borderId="0" xfId="0" applyFont="1" applyFill="1" applyAlignment="1">
      <alignment horizontal="centerContinuous"/>
    </xf>
    <xf numFmtId="41" fontId="0" fillId="0" borderId="0" xfId="0" applyFont="1" applyAlignment="1">
      <alignment horizontal="centerContinuous"/>
    </xf>
    <xf numFmtId="41" fontId="5" fillId="0" borderId="0" xfId="0" applyFont="1" applyAlignment="1" applyProtection="1">
      <alignment horizontal="centerContinuous"/>
      <protection locked="0"/>
    </xf>
    <xf numFmtId="164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5" fontId="0" fillId="0" borderId="0" xfId="42" applyNumberFormat="1" applyFont="1" applyFill="1" applyAlignment="1" applyProtection="1">
      <alignment/>
      <protection locked="0"/>
    </xf>
    <xf numFmtId="41" fontId="0" fillId="0" borderId="0" xfId="0" applyFont="1" applyFill="1" applyAlignment="1" applyProtection="1">
      <alignment horizontal="center"/>
      <protection locked="0"/>
    </xf>
    <xf numFmtId="41" fontId="0" fillId="0" borderId="0" xfId="0" applyFont="1" applyFill="1" applyAlignment="1" applyProtection="1" quotePrefix="1">
      <alignment horizontal="left"/>
      <protection locked="0"/>
    </xf>
    <xf numFmtId="164" fontId="0" fillId="0" borderId="0" xfId="0" applyNumberFormat="1" applyFont="1" applyFill="1" applyAlignment="1" applyProtection="1">
      <alignment/>
      <protection locked="0"/>
    </xf>
    <xf numFmtId="184" fontId="0" fillId="0" borderId="0" xfId="63" applyNumberFormat="1" applyFont="1" applyFill="1" applyAlignment="1" applyProtection="1">
      <alignment/>
      <protection locked="0"/>
    </xf>
    <xf numFmtId="41" fontId="0" fillId="0" borderId="0" xfId="0" applyFont="1" applyAlignment="1" applyProtection="1">
      <alignment/>
      <protection/>
    </xf>
    <xf numFmtId="41" fontId="0" fillId="0" borderId="0" xfId="0" applyFont="1" applyFill="1" applyAlignment="1" applyProtection="1">
      <alignment/>
      <protection locked="0"/>
    </xf>
    <xf numFmtId="184" fontId="0" fillId="0" borderId="0" xfId="63" applyNumberFormat="1" applyFont="1" applyAlignment="1" applyProtection="1">
      <alignment/>
      <protection locked="0"/>
    </xf>
    <xf numFmtId="184" fontId="0" fillId="0" borderId="0" xfId="63" applyNumberFormat="1" applyFont="1" applyAlignment="1">
      <alignment/>
    </xf>
    <xf numFmtId="41" fontId="0" fillId="0" borderId="0" xfId="0" applyFont="1" applyFill="1" applyAlignment="1" applyProtection="1">
      <alignment/>
      <protection/>
    </xf>
    <xf numFmtId="41" fontId="0" fillId="0" borderId="0" xfId="0" applyFont="1" applyAlignment="1" applyProtection="1">
      <alignment/>
      <protection locked="0"/>
    </xf>
    <xf numFmtId="184" fontId="0" fillId="0" borderId="0" xfId="63" applyNumberFormat="1" applyFont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 locked="0"/>
    </xf>
    <xf numFmtId="184" fontId="0" fillId="0" borderId="0" xfId="63" applyNumberFormat="1" applyFont="1" applyFill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41" fontId="7" fillId="0" borderId="0" xfId="0" applyFont="1" applyAlignment="1" applyProtection="1">
      <alignment/>
      <protection locked="0"/>
    </xf>
    <xf numFmtId="41" fontId="0" fillId="0" borderId="0" xfId="0" applyFont="1" applyAlignment="1" applyProtection="1">
      <alignment/>
      <protection locked="0"/>
    </xf>
    <xf numFmtId="41" fontId="0" fillId="0" borderId="0" xfId="0" applyFont="1" applyAlignment="1" applyProtection="1" quotePrefix="1">
      <alignment horizontal="left"/>
      <protection locked="0"/>
    </xf>
    <xf numFmtId="0" fontId="0" fillId="0" borderId="0" xfId="87" applyFont="1">
      <alignment/>
      <protection/>
    </xf>
    <xf numFmtId="174" fontId="7" fillId="0" borderId="0" xfId="50" applyNumberFormat="1" applyFont="1" applyAlignment="1">
      <alignment/>
    </xf>
    <xf numFmtId="10" fontId="0" fillId="0" borderId="0" xfId="109" applyNumberFormat="1" applyFont="1" applyFill="1" applyAlignment="1" applyProtection="1">
      <alignment/>
      <protection/>
    </xf>
    <xf numFmtId="10" fontId="15" fillId="0" borderId="0" xfId="110" applyNumberFormat="1" applyFont="1" applyAlignment="1">
      <alignment/>
    </xf>
    <xf numFmtId="0" fontId="0" fillId="0" borderId="0" xfId="87" applyFont="1" applyFill="1">
      <alignment/>
      <protection/>
    </xf>
    <xf numFmtId="6" fontId="0" fillId="0" borderId="0" xfId="0" applyNumberFormat="1" applyFont="1" applyFill="1" applyAlignment="1" applyProtection="1">
      <alignment/>
      <protection locked="0"/>
    </xf>
    <xf numFmtId="6" fontId="0" fillId="0" borderId="0" xfId="0" applyNumberFormat="1" applyFont="1" applyFill="1" applyAlignment="1" applyProtection="1">
      <alignment horizontal="center"/>
      <protection locked="0"/>
    </xf>
    <xf numFmtId="10" fontId="16" fillId="0" borderId="0" xfId="87" applyNumberFormat="1" applyFont="1">
      <alignment/>
      <protection/>
    </xf>
    <xf numFmtId="41" fontId="0" fillId="0" borderId="0" xfId="0" applyFont="1" applyBorder="1" applyAlignment="1" applyProtection="1">
      <alignment horizontal="centerContinuous"/>
      <protection/>
    </xf>
    <xf numFmtId="170" fontId="5" fillId="0" borderId="0" xfId="0" applyNumberFormat="1" applyFont="1" applyBorder="1" applyAlignment="1" applyProtection="1">
      <alignment horizontal="centerContinuous"/>
      <protection/>
    </xf>
    <xf numFmtId="15" fontId="0" fillId="0" borderId="0" xfId="0" applyNumberFormat="1" applyFont="1" applyFill="1" applyBorder="1" applyAlignment="1" applyProtection="1">
      <alignment horizontal="centerContinuous"/>
      <protection/>
    </xf>
    <xf numFmtId="41" fontId="0" fillId="0" borderId="15" xfId="0" applyFont="1" applyBorder="1" applyAlignment="1" applyProtection="1">
      <alignment horizontal="centerContinuous"/>
      <protection/>
    </xf>
    <xf numFmtId="41" fontId="0" fillId="0" borderId="16" xfId="0" applyFont="1" applyBorder="1" applyAlignment="1" applyProtection="1">
      <alignment horizontal="centerContinuous"/>
      <protection/>
    </xf>
    <xf numFmtId="41" fontId="0" fillId="0" borderId="16" xfId="0" applyFont="1" applyBorder="1" applyAlignment="1" applyProtection="1">
      <alignment horizontal="center"/>
      <protection/>
    </xf>
    <xf numFmtId="41" fontId="0" fillId="0" borderId="11" xfId="0" applyFont="1" applyBorder="1" applyAlignment="1" applyProtection="1">
      <alignment horizontal="centerContinuous"/>
      <protection/>
    </xf>
    <xf numFmtId="41" fontId="0" fillId="0" borderId="14" xfId="0" applyFont="1" applyBorder="1" applyAlignment="1" applyProtection="1">
      <alignment horizontal="centerContinuous"/>
      <protection/>
    </xf>
    <xf numFmtId="41" fontId="0" fillId="0" borderId="17" xfId="0" applyFont="1" applyBorder="1" applyAlignment="1" applyProtection="1">
      <alignment horizontal="center"/>
      <protection/>
    </xf>
    <xf numFmtId="41" fontId="0" fillId="0" borderId="11" xfId="0" applyFont="1" applyBorder="1" applyAlignment="1" applyProtection="1">
      <alignment/>
      <protection/>
    </xf>
    <xf numFmtId="41" fontId="0" fillId="0" borderId="0" xfId="0" applyFont="1" applyBorder="1" applyAlignment="1" applyProtection="1">
      <alignment/>
      <protection/>
    </xf>
    <xf numFmtId="41" fontId="0" fillId="0" borderId="12" xfId="0" applyFont="1" applyBorder="1" applyAlignment="1" applyProtection="1">
      <alignment/>
      <protection/>
    </xf>
    <xf numFmtId="171" fontId="0" fillId="0" borderId="0" xfId="0" applyNumberFormat="1" applyFont="1" applyBorder="1" applyAlignment="1" applyProtection="1">
      <alignment/>
      <protection/>
    </xf>
    <xf numFmtId="206" fontId="0" fillId="0" borderId="0" xfId="0" applyNumberFormat="1" applyFont="1" applyFill="1" applyBorder="1" applyAlignment="1" applyProtection="1">
      <alignment/>
      <protection locked="0"/>
    </xf>
    <xf numFmtId="225" fontId="0" fillId="0" borderId="12" xfId="0" applyNumberFormat="1" applyFont="1" applyBorder="1" applyAlignment="1" applyProtection="1">
      <alignment/>
      <protection/>
    </xf>
    <xf numFmtId="170" fontId="0" fillId="0" borderId="0" xfId="0" applyNumberFormat="1" applyFont="1" applyBorder="1" applyAlignment="1" applyProtection="1">
      <alignment horizontal="left"/>
      <protection/>
    </xf>
    <xf numFmtId="41" fontId="0" fillId="0" borderId="0" xfId="0" applyFont="1" applyFill="1" applyBorder="1" applyAlignment="1" applyProtection="1">
      <alignment/>
      <protection/>
    </xf>
    <xf numFmtId="41" fontId="0" fillId="0" borderId="14" xfId="0" applyFont="1" applyBorder="1" applyAlignment="1" applyProtection="1">
      <alignment/>
      <protection/>
    </xf>
    <xf numFmtId="41" fontId="0" fillId="0" borderId="10" xfId="0" applyFont="1" applyBorder="1" applyAlignment="1" applyProtection="1">
      <alignment/>
      <protection/>
    </xf>
    <xf numFmtId="41" fontId="0" fillId="0" borderId="17" xfId="0" applyFont="1" applyBorder="1" applyAlignment="1" applyProtection="1">
      <alignment/>
      <protection/>
    </xf>
    <xf numFmtId="41" fontId="0" fillId="0" borderId="15" xfId="0" applyFont="1" applyBorder="1" applyAlignment="1" applyProtection="1">
      <alignment/>
      <protection/>
    </xf>
    <xf numFmtId="41" fontId="0" fillId="0" borderId="16" xfId="0" applyFont="1" applyBorder="1" applyAlignment="1" applyProtection="1">
      <alignment/>
      <protection/>
    </xf>
    <xf numFmtId="41" fontId="0" fillId="0" borderId="14" xfId="0" applyFont="1" applyBorder="1" applyAlignment="1" applyProtection="1">
      <alignment horizontal="left" wrapText="1"/>
      <protection/>
    </xf>
    <xf numFmtId="41" fontId="0" fillId="0" borderId="10" xfId="0" applyFont="1" applyBorder="1" applyAlignment="1" applyProtection="1">
      <alignment horizontal="centerContinuous" wrapText="1"/>
      <protection/>
    </xf>
    <xf numFmtId="41" fontId="0" fillId="0" borderId="10" xfId="0" applyFont="1" applyBorder="1" applyAlignment="1" applyProtection="1">
      <alignment horizontal="center" wrapText="1"/>
      <protection/>
    </xf>
    <xf numFmtId="41" fontId="0" fillId="0" borderId="15" xfId="0" applyFont="1" applyBorder="1" applyAlignment="1" applyProtection="1">
      <alignment horizontal="left"/>
      <protection locked="0"/>
    </xf>
    <xf numFmtId="14" fontId="0" fillId="0" borderId="16" xfId="0" applyNumberFormat="1" applyFont="1" applyBorder="1" applyAlignment="1" applyProtection="1">
      <alignment/>
      <protection locked="0"/>
    </xf>
    <xf numFmtId="41" fontId="0" fillId="0" borderId="16" xfId="0" applyFont="1" applyBorder="1" applyAlignment="1" applyProtection="1">
      <alignment/>
      <protection locked="0"/>
    </xf>
    <xf numFmtId="14" fontId="0" fillId="0" borderId="16" xfId="0" applyNumberFormat="1" applyFont="1" applyBorder="1" applyAlignment="1" applyProtection="1">
      <alignment horizontal="center"/>
      <protection locked="0"/>
    </xf>
    <xf numFmtId="41" fontId="0" fillId="0" borderId="16" xfId="0" applyFont="1" applyBorder="1" applyAlignment="1" applyProtection="1">
      <alignment horizontal="center"/>
      <protection locked="0"/>
    </xf>
    <xf numFmtId="43" fontId="0" fillId="0" borderId="16" xfId="0" applyNumberFormat="1" applyFont="1" applyFill="1" applyBorder="1" applyAlignment="1" applyProtection="1">
      <alignment/>
      <protection locked="0"/>
    </xf>
    <xf numFmtId="41" fontId="0" fillId="0" borderId="13" xfId="0" applyFont="1" applyBorder="1" applyAlignment="1" applyProtection="1">
      <alignment/>
      <protection/>
    </xf>
    <xf numFmtId="41" fontId="0" fillId="0" borderId="11" xfId="0" applyFont="1" applyBorder="1" applyAlignment="1" applyProtection="1">
      <alignment horizontal="left"/>
      <protection locked="0"/>
    </xf>
    <xf numFmtId="41" fontId="0" fillId="0" borderId="0" xfId="0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 applyProtection="1">
      <alignment/>
      <protection locked="0"/>
    </xf>
    <xf numFmtId="41" fontId="0" fillId="0" borderId="11" xfId="0" applyFont="1" applyBorder="1" applyAlignment="1" applyProtection="1">
      <alignment/>
      <protection locked="0"/>
    </xf>
    <xf numFmtId="39" fontId="0" fillId="0" borderId="10" xfId="0" applyNumberFormat="1" applyFont="1" applyBorder="1" applyAlignment="1" applyProtection="1">
      <alignment/>
      <protection/>
    </xf>
    <xf numFmtId="172" fontId="0" fillId="0" borderId="10" xfId="0" applyNumberFormat="1" applyFont="1" applyBorder="1" applyAlignment="1" applyProtection="1">
      <alignment/>
      <protection/>
    </xf>
    <xf numFmtId="172" fontId="0" fillId="0" borderId="17" xfId="0" applyNumberFormat="1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41" fontId="0" fillId="0" borderId="18" xfId="0" applyFont="1" applyBorder="1" applyAlignment="1" applyProtection="1">
      <alignment horizontal="left"/>
      <protection/>
    </xf>
    <xf numFmtId="41" fontId="0" fillId="0" borderId="19" xfId="0" applyFont="1" applyBorder="1" applyAlignment="1" applyProtection="1">
      <alignment horizontal="centerContinuous"/>
      <protection/>
    </xf>
    <xf numFmtId="41" fontId="0" fillId="0" borderId="19" xfId="0" applyFont="1" applyBorder="1" applyAlignment="1" applyProtection="1">
      <alignment/>
      <protection/>
    </xf>
    <xf numFmtId="39" fontId="0" fillId="0" borderId="19" xfId="0" applyNumberFormat="1" applyFont="1" applyBorder="1" applyAlignment="1" applyProtection="1">
      <alignment/>
      <protection/>
    </xf>
    <xf numFmtId="41" fontId="0" fillId="0" borderId="20" xfId="0" applyFont="1" applyBorder="1" applyAlignment="1" applyProtection="1">
      <alignment/>
      <protection/>
    </xf>
    <xf numFmtId="41" fontId="0" fillId="0" borderId="11" xfId="0" applyFont="1" applyBorder="1" applyAlignment="1" applyProtection="1" quotePrefix="1">
      <alignment horizontal="left"/>
      <protection locked="0"/>
    </xf>
    <xf numFmtId="175" fontId="0" fillId="0" borderId="0" xfId="42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175" fontId="0" fillId="0" borderId="0" xfId="42" applyNumberFormat="1" applyFont="1" applyBorder="1" applyAlignment="1" applyProtection="1">
      <alignment/>
      <protection/>
    </xf>
    <xf numFmtId="169" fontId="5" fillId="0" borderId="15" xfId="0" applyNumberFormat="1" applyFont="1" applyFill="1" applyBorder="1" applyAlignment="1" applyProtection="1">
      <alignment horizontal="center"/>
      <protection locked="0"/>
    </xf>
    <xf numFmtId="169" fontId="5" fillId="0" borderId="16" xfId="0" applyNumberFormat="1" applyFont="1" applyFill="1" applyBorder="1" applyAlignment="1" applyProtection="1">
      <alignment horizontal="center"/>
      <protection locked="0"/>
    </xf>
    <xf numFmtId="169" fontId="5" fillId="0" borderId="13" xfId="0" applyNumberFormat="1" applyFont="1" applyFill="1" applyBorder="1" applyAlignment="1" applyProtection="1">
      <alignment horizontal="center"/>
      <protection locked="0"/>
    </xf>
    <xf numFmtId="41" fontId="0" fillId="22" borderId="0" xfId="0" applyFont="1" applyFill="1" applyAlignment="1">
      <alignment/>
    </xf>
    <xf numFmtId="41" fontId="0" fillId="22" borderId="0" xfId="0" applyFont="1" applyFill="1" applyAlignment="1" applyProtection="1" quotePrefix="1">
      <alignment horizontal="left"/>
      <protection/>
    </xf>
    <xf numFmtId="41" fontId="0" fillId="22" borderId="0" xfId="0" applyFont="1" applyFill="1" applyAlignment="1" applyProtection="1">
      <alignment horizontal="left"/>
      <protection locked="0"/>
    </xf>
    <xf numFmtId="41" fontId="0" fillId="22" borderId="0" xfId="0" applyFont="1" applyFill="1" applyAlignment="1" applyProtection="1">
      <alignment horizontal="left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[0] 5" xfId="47"/>
    <cellStyle name="Comma [0] 6" xfId="48"/>
    <cellStyle name="Comma [0] 7" xfId="49"/>
    <cellStyle name="Comma 2" xfId="50"/>
    <cellStyle name="Comma 3" xfId="51"/>
    <cellStyle name="Comma 3 2" xfId="52"/>
    <cellStyle name="Comma 3 2 2" xfId="53"/>
    <cellStyle name="Comma 3 3" xfId="54"/>
    <cellStyle name="Comma 3 3 2" xfId="55"/>
    <cellStyle name="Comma 3 4" xfId="56"/>
    <cellStyle name="Comma 3 4 2" xfId="57"/>
    <cellStyle name="Comma 3 5" xfId="58"/>
    <cellStyle name="Comma 3 6" xfId="59"/>
    <cellStyle name="Comma 3 7" xfId="60"/>
    <cellStyle name="Comma 3 8" xfId="61"/>
    <cellStyle name="Comma 3 9" xfId="62"/>
    <cellStyle name="Currency" xfId="63"/>
    <cellStyle name="Currency [0]" xfId="64"/>
    <cellStyle name="Currency 2" xfId="65"/>
    <cellStyle name="Currency 3" xfId="66"/>
    <cellStyle name="Currency 4" xfId="67"/>
    <cellStyle name="Currency 5" xfId="68"/>
    <cellStyle name="Currency 6" xfId="69"/>
    <cellStyle name="Currency 7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10" xfId="82"/>
    <cellStyle name="Normal 11" xfId="83"/>
    <cellStyle name="Normal 12" xfId="84"/>
    <cellStyle name="Normal 13" xfId="85"/>
    <cellStyle name="Normal 13 2" xfId="86"/>
    <cellStyle name="Normal 2" xfId="87"/>
    <cellStyle name="Normal 2 10" xfId="88"/>
    <cellStyle name="Normal 2 11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 8" xfId="96"/>
    <cellStyle name="Normal 2 9" xfId="97"/>
    <cellStyle name="Normal 3" xfId="98"/>
    <cellStyle name="Normal 4" xfId="99"/>
    <cellStyle name="Normal 5" xfId="100"/>
    <cellStyle name="Normal 5 2" xfId="101"/>
    <cellStyle name="Normal 6" xfId="102"/>
    <cellStyle name="Normal 7" xfId="103"/>
    <cellStyle name="Normal 7 2" xfId="104"/>
    <cellStyle name="Normal 8" xfId="105"/>
    <cellStyle name="Normal 9" xfId="106"/>
    <cellStyle name="Note" xfId="107"/>
    <cellStyle name="Output" xfId="108"/>
    <cellStyle name="Percent" xfId="109"/>
    <cellStyle name="Percent 2" xfId="110"/>
    <cellStyle name="Percent 2 2" xfId="111"/>
    <cellStyle name="Percent 3" xfId="112"/>
    <cellStyle name="Percent 4" xfId="113"/>
    <cellStyle name="Percent 5" xfId="114"/>
    <cellStyle name="Percent 6" xfId="115"/>
    <cellStyle name="Percent 7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imegroupllc.sharepoint.com/Admin\BRAMSEY\EXCEL\GCR\May%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gfs1\sys\Admin\BRAMSEY\EXCEL\GCR\May%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in\BRAMSEY\EXCEL\GCR\Aug%2022%20-%20P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IERS COSTS"/>
      <sheetName val="May 21"/>
    </sheetNames>
    <sheetDataSet>
      <sheetData sheetId="0">
        <row r="21">
          <cell r="B2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PLIERS COSTS"/>
      <sheetName val="May 21"/>
    </sheetNames>
    <sheetDataSet>
      <sheetData sheetId="0">
        <row r="21">
          <cell r="D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PPLIERS COSTS"/>
      <sheetName val="Aug"/>
    </sheetNames>
    <sheetDataSet>
      <sheetData sheetId="0">
        <row r="12">
          <cell r="E12">
            <v>271026.6066952651</v>
          </cell>
        </row>
        <row r="13">
          <cell r="B13">
            <v>65336</v>
          </cell>
          <cell r="C13">
            <v>1.0622</v>
          </cell>
          <cell r="D13">
            <v>8.591559017999264</v>
          </cell>
        </row>
        <row r="16">
          <cell r="B16">
            <v>36537</v>
          </cell>
          <cell r="C16">
            <v>1.0841</v>
          </cell>
          <cell r="D16">
            <v>8.581649642827818</v>
          </cell>
        </row>
        <row r="18">
          <cell r="B18">
            <v>141300</v>
          </cell>
          <cell r="C18">
            <v>1.21810953</v>
          </cell>
          <cell r="D18">
            <v>9.151767898089174</v>
          </cell>
        </row>
        <row r="20">
          <cell r="B20">
            <v>1192</v>
          </cell>
          <cell r="C20">
            <v>1.30453</v>
          </cell>
          <cell r="D20">
            <v>8.64996644295302</v>
          </cell>
        </row>
        <row r="23">
          <cell r="B23">
            <v>10572</v>
          </cell>
          <cell r="C23">
            <v>1.225</v>
          </cell>
          <cell r="D23">
            <v>9.0378</v>
          </cell>
        </row>
      </sheetData>
      <sheetData sheetId="1">
        <row r="58">
          <cell r="H58">
            <v>116763.56544745906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76"/>
  <sheetViews>
    <sheetView zoomScale="90" zoomScaleNormal="90" zoomScalePageLayoutView="0" workbookViewId="0" topLeftCell="A28">
      <selection activeCell="A11" sqref="A11"/>
    </sheetView>
  </sheetViews>
  <sheetFormatPr defaultColWidth="1.7109375" defaultRowHeight="12.75"/>
  <cols>
    <col min="1" max="1" width="62.7109375" style="1" customWidth="1"/>
    <col min="2" max="2" width="0.71875" style="1" customWidth="1"/>
    <col min="3" max="3" width="1.1484375" style="1" customWidth="1"/>
    <col min="4" max="4" width="8.00390625" style="1" customWidth="1"/>
    <col min="5" max="5" width="16.8515625" style="1" customWidth="1"/>
    <col min="6" max="254" width="12.7109375" style="1" customWidth="1"/>
    <col min="255" max="16384" width="1.7109375" style="1" customWidth="1"/>
  </cols>
  <sheetData>
    <row r="1" spans="1:6" ht="12.75">
      <c r="A1" s="179" t="s">
        <v>72</v>
      </c>
      <c r="B1" s="180"/>
      <c r="C1" s="180"/>
      <c r="D1" s="180"/>
      <c r="E1" s="180"/>
      <c r="F1" s="181"/>
    </row>
    <row r="2" spans="1:6" ht="12.75">
      <c r="A2" s="68"/>
      <c r="B2" s="69"/>
      <c r="C2" s="69"/>
      <c r="D2" s="69"/>
      <c r="E2" s="70"/>
      <c r="F2" s="54" t="s">
        <v>66</v>
      </c>
    </row>
    <row r="3" spans="1:6" ht="12">
      <c r="A3" s="68"/>
      <c r="B3" s="71"/>
      <c r="C3" s="71"/>
      <c r="D3" s="71"/>
      <c r="E3" s="49" t="s">
        <v>65</v>
      </c>
      <c r="F3" s="54" t="s">
        <v>67</v>
      </c>
    </row>
    <row r="4" spans="1:6" ht="13.5">
      <c r="A4" s="55" t="s">
        <v>0</v>
      </c>
      <c r="B4" s="18"/>
      <c r="C4" s="18"/>
      <c r="D4" s="19" t="s">
        <v>1</v>
      </c>
      <c r="E4" s="19" t="s">
        <v>2</v>
      </c>
      <c r="F4" s="56" t="s">
        <v>2</v>
      </c>
    </row>
    <row r="5" spans="1:6" ht="12">
      <c r="A5" s="68"/>
      <c r="B5" s="71"/>
      <c r="C5" s="71"/>
      <c r="D5" s="71"/>
      <c r="E5" s="71"/>
      <c r="F5" s="72"/>
    </row>
    <row r="6" spans="1:6" ht="12">
      <c r="A6" s="53" t="s">
        <v>3</v>
      </c>
      <c r="B6" s="71"/>
      <c r="C6" s="71"/>
      <c r="D6" s="60" t="s">
        <v>4</v>
      </c>
      <c r="E6" s="50">
        <f>E23</f>
        <v>11.9556</v>
      </c>
      <c r="F6" s="73">
        <f>E23</f>
        <v>11.9556</v>
      </c>
    </row>
    <row r="7" spans="1:6" ht="12">
      <c r="A7" s="53" t="s">
        <v>5</v>
      </c>
      <c r="B7" s="71"/>
      <c r="C7" s="71"/>
      <c r="D7" s="60" t="s">
        <v>4</v>
      </c>
      <c r="E7" s="50">
        <f>E34</f>
        <v>0</v>
      </c>
      <c r="F7" s="72">
        <f>E7</f>
        <v>0</v>
      </c>
    </row>
    <row r="8" spans="1:6" ht="12">
      <c r="A8" s="53" t="s">
        <v>6</v>
      </c>
      <c r="B8" s="71"/>
      <c r="C8" s="71"/>
      <c r="D8" s="60" t="s">
        <v>4</v>
      </c>
      <c r="E8" s="50">
        <v>0</v>
      </c>
      <c r="F8" s="74">
        <v>0</v>
      </c>
    </row>
    <row r="9" spans="1:6" ht="13.5">
      <c r="A9" s="53" t="s">
        <v>7</v>
      </c>
      <c r="B9" s="71"/>
      <c r="C9" s="71"/>
      <c r="D9" s="60" t="s">
        <v>4</v>
      </c>
      <c r="E9" s="51">
        <v>0</v>
      </c>
      <c r="F9" s="75">
        <v>0</v>
      </c>
    </row>
    <row r="10" spans="1:6" ht="13.5">
      <c r="A10" s="76" t="s">
        <v>8</v>
      </c>
      <c r="B10" s="77"/>
      <c r="C10" s="77"/>
      <c r="D10" s="78" t="s">
        <v>4</v>
      </c>
      <c r="E10" s="57">
        <f>SUM(E6:E9)</f>
        <v>11.9556</v>
      </c>
      <c r="F10" s="57">
        <f>SUM(F6:F9)</f>
        <v>11.9556</v>
      </c>
    </row>
    <row r="11" spans="1:6" ht="12">
      <c r="A11" s="71"/>
      <c r="B11" s="71"/>
      <c r="C11" s="71"/>
      <c r="D11" s="71"/>
      <c r="E11" s="70"/>
      <c r="F11" s="36"/>
    </row>
    <row r="12" spans="1:6" ht="12.75">
      <c r="A12" s="24" t="s">
        <v>9</v>
      </c>
      <c r="B12" s="25"/>
      <c r="C12" s="25"/>
      <c r="D12" s="25"/>
      <c r="E12" s="79"/>
      <c r="F12" s="36"/>
    </row>
    <row r="13" spans="1:6" ht="14.25" customHeight="1">
      <c r="A13" s="39"/>
      <c r="B13" s="36"/>
      <c r="C13" s="36"/>
      <c r="D13" s="36"/>
      <c r="E13" s="70"/>
      <c r="F13" s="49"/>
    </row>
    <row r="14" spans="1:6" ht="14.25" customHeight="1">
      <c r="A14" s="39"/>
      <c r="B14" s="36"/>
      <c r="C14" s="36"/>
      <c r="D14" s="36"/>
      <c r="E14" s="49" t="s">
        <v>65</v>
      </c>
      <c r="F14" s="49"/>
    </row>
    <row r="15" spans="1:6" ht="14.25" customHeight="1">
      <c r="A15" s="20" t="s">
        <v>0</v>
      </c>
      <c r="B15" s="21"/>
      <c r="C15" s="21"/>
      <c r="D15" s="20" t="s">
        <v>1</v>
      </c>
      <c r="E15" s="22" t="s">
        <v>2</v>
      </c>
      <c r="F15" s="22"/>
    </row>
    <row r="16" spans="1:6" ht="14.25" customHeight="1">
      <c r="A16" s="36"/>
      <c r="B16" s="36"/>
      <c r="C16" s="36"/>
      <c r="D16" s="36"/>
      <c r="E16" s="80"/>
      <c r="F16" s="36"/>
    </row>
    <row r="17" spans="1:6" ht="12">
      <c r="A17" s="39" t="s">
        <v>10</v>
      </c>
      <c r="B17" s="36"/>
      <c r="C17" s="36"/>
      <c r="D17" s="38" t="s">
        <v>11</v>
      </c>
      <c r="E17" s="81">
        <f>'II'!E27</f>
        <v>3029649.172142724</v>
      </c>
      <c r="F17" s="36"/>
    </row>
    <row r="18" spans="1:6" ht="12">
      <c r="A18" s="39" t="s">
        <v>12</v>
      </c>
      <c r="B18" s="36"/>
      <c r="C18" s="36"/>
      <c r="D18" s="38" t="s">
        <v>11</v>
      </c>
      <c r="E18" s="50">
        <v>0</v>
      </c>
      <c r="F18" s="36"/>
    </row>
    <row r="19" spans="1:6" ht="12">
      <c r="A19" s="39" t="s">
        <v>13</v>
      </c>
      <c r="B19" s="36"/>
      <c r="C19" s="36"/>
      <c r="D19" s="38" t="s">
        <v>11</v>
      </c>
      <c r="E19" s="50">
        <v>0</v>
      </c>
      <c r="F19" s="36"/>
    </row>
    <row r="20" spans="1:6" ht="13.5">
      <c r="A20" s="39" t="s">
        <v>53</v>
      </c>
      <c r="B20" s="36"/>
      <c r="C20" s="36"/>
      <c r="D20" s="38" t="s">
        <v>11</v>
      </c>
      <c r="E20" s="41">
        <f>'II'!B44</f>
        <v>18270</v>
      </c>
      <c r="F20" s="36"/>
    </row>
    <row r="21" spans="1:6" ht="12">
      <c r="A21" s="61" t="s">
        <v>31</v>
      </c>
      <c r="B21" s="36"/>
      <c r="C21" s="36"/>
      <c r="D21" s="38" t="s">
        <v>11</v>
      </c>
      <c r="E21" s="82">
        <f>SUM(E17:E20)</f>
        <v>3047919.172142724</v>
      </c>
      <c r="F21" s="36"/>
    </row>
    <row r="22" spans="1:7" ht="13.5">
      <c r="A22" s="61" t="s">
        <v>52</v>
      </c>
      <c r="B22" s="83"/>
      <c r="C22" s="83"/>
      <c r="D22" s="84" t="s">
        <v>14</v>
      </c>
      <c r="E22" s="85">
        <f>'II'!B27</f>
        <v>254937</v>
      </c>
      <c r="F22" s="36"/>
      <c r="G22" s="17"/>
    </row>
    <row r="23" spans="1:6" ht="13.5">
      <c r="A23" s="39" t="s">
        <v>15</v>
      </c>
      <c r="B23" s="36"/>
      <c r="C23" s="36"/>
      <c r="D23" s="38" t="s">
        <v>4</v>
      </c>
      <c r="E23" s="35">
        <f>ROUND(+E21/E22,4)</f>
        <v>11.9556</v>
      </c>
      <c r="F23" s="36"/>
    </row>
    <row r="24" spans="1:6" ht="12">
      <c r="A24" s="36"/>
      <c r="B24" s="36"/>
      <c r="C24" s="36"/>
      <c r="D24" s="36"/>
      <c r="E24" s="80"/>
      <c r="F24" s="36"/>
    </row>
    <row r="25" spans="1:6" ht="12.75">
      <c r="A25" s="24" t="s">
        <v>16</v>
      </c>
      <c r="B25" s="25"/>
      <c r="C25" s="25"/>
      <c r="D25" s="25"/>
      <c r="E25" s="86"/>
      <c r="F25" s="36"/>
    </row>
    <row r="26" spans="1:6" ht="15.75" customHeight="1">
      <c r="A26" s="39"/>
      <c r="B26" s="36"/>
      <c r="C26" s="36"/>
      <c r="D26" s="36"/>
      <c r="E26" s="70"/>
      <c r="F26" s="49" t="s">
        <v>66</v>
      </c>
    </row>
    <row r="27" spans="1:6" ht="15.75" customHeight="1">
      <c r="A27" s="39"/>
      <c r="B27" s="36"/>
      <c r="C27" s="36"/>
      <c r="D27" s="36"/>
      <c r="E27" s="49" t="s">
        <v>65</v>
      </c>
      <c r="F27" s="49" t="s">
        <v>67</v>
      </c>
    </row>
    <row r="28" spans="1:6" ht="15.75" customHeight="1">
      <c r="A28" s="20" t="s">
        <v>0</v>
      </c>
      <c r="B28" s="21"/>
      <c r="C28" s="21"/>
      <c r="D28" s="20" t="s">
        <v>1</v>
      </c>
      <c r="E28" s="22" t="s">
        <v>2</v>
      </c>
      <c r="F28" s="22" t="s">
        <v>2</v>
      </c>
    </row>
    <row r="29" spans="1:6" ht="12">
      <c r="A29" s="36"/>
      <c r="B29" s="36"/>
      <c r="C29" s="36"/>
      <c r="D29" s="36"/>
      <c r="E29" s="80"/>
      <c r="F29" s="36"/>
    </row>
    <row r="30" spans="1:6" ht="12">
      <c r="A30" s="39" t="s">
        <v>17</v>
      </c>
      <c r="B30" s="36"/>
      <c r="C30" s="36"/>
      <c r="D30" s="38" t="s">
        <v>4</v>
      </c>
      <c r="E30" s="87">
        <f>III!G13</f>
        <v>0</v>
      </c>
      <c r="F30" s="87">
        <f>III!H13</f>
        <v>0</v>
      </c>
    </row>
    <row r="31" spans="1:6" ht="12">
      <c r="A31" s="88" t="s">
        <v>18</v>
      </c>
      <c r="B31" s="36"/>
      <c r="C31" s="36"/>
      <c r="D31" s="38" t="s">
        <v>4</v>
      </c>
      <c r="E31" s="89">
        <v>0</v>
      </c>
      <c r="F31" s="89">
        <v>0</v>
      </c>
    </row>
    <row r="32" spans="1:6" ht="12">
      <c r="A32" s="88" t="s">
        <v>19</v>
      </c>
      <c r="B32" s="36"/>
      <c r="C32" s="36"/>
      <c r="D32" s="38" t="s">
        <v>4</v>
      </c>
      <c r="E32" s="89">
        <v>0</v>
      </c>
      <c r="F32" s="89">
        <v>0</v>
      </c>
    </row>
    <row r="33" spans="1:6" ht="13.5">
      <c r="A33" s="88" t="s">
        <v>20</v>
      </c>
      <c r="B33" s="36"/>
      <c r="C33" s="36"/>
      <c r="D33" s="38" t="s">
        <v>4</v>
      </c>
      <c r="E33" s="90">
        <v>0</v>
      </c>
      <c r="F33" s="90">
        <v>0</v>
      </c>
    </row>
    <row r="34" spans="1:6" ht="13.5">
      <c r="A34" s="39" t="s">
        <v>21</v>
      </c>
      <c r="B34" s="36"/>
      <c r="C34" s="36"/>
      <c r="D34" s="38" t="s">
        <v>4</v>
      </c>
      <c r="E34" s="23">
        <f>SUM(E30:E33)</f>
        <v>0</v>
      </c>
      <c r="F34" s="23">
        <f>SUM(F30:F33)</f>
        <v>0</v>
      </c>
    </row>
    <row r="35" spans="1:6" ht="12">
      <c r="A35" s="36"/>
      <c r="B35" s="36"/>
      <c r="C35" s="36"/>
      <c r="D35" s="36"/>
      <c r="E35" s="80"/>
      <c r="F35" s="36"/>
    </row>
    <row r="36" spans="1:6" ht="12.75">
      <c r="A36" s="24" t="s">
        <v>22</v>
      </c>
      <c r="B36" s="25"/>
      <c r="C36" s="25"/>
      <c r="D36" s="25"/>
      <c r="E36" s="91"/>
      <c r="F36" s="36"/>
    </row>
    <row r="37" spans="1:6" ht="15.75" customHeight="1">
      <c r="A37" s="33"/>
      <c r="B37" s="92"/>
      <c r="C37" s="92"/>
      <c r="D37" s="92"/>
      <c r="E37" s="70"/>
      <c r="F37" s="49" t="s">
        <v>66</v>
      </c>
    </row>
    <row r="38" spans="1:6" ht="15.75" customHeight="1">
      <c r="A38" s="39"/>
      <c r="B38" s="36"/>
      <c r="C38" s="36"/>
      <c r="D38" s="36"/>
      <c r="E38" s="49" t="s">
        <v>65</v>
      </c>
      <c r="F38" s="49" t="s">
        <v>67</v>
      </c>
    </row>
    <row r="39" spans="1:6" ht="15.75" customHeight="1">
      <c r="A39" s="20" t="s">
        <v>0</v>
      </c>
      <c r="B39" s="21"/>
      <c r="C39" s="21"/>
      <c r="D39" s="20" t="s">
        <v>1</v>
      </c>
      <c r="E39" s="22" t="s">
        <v>2</v>
      </c>
      <c r="F39" s="22" t="s">
        <v>2</v>
      </c>
    </row>
    <row r="40" spans="1:12" ht="12">
      <c r="A40" s="36"/>
      <c r="B40" s="36"/>
      <c r="C40" s="36"/>
      <c r="D40" s="36"/>
      <c r="E40" s="80"/>
      <c r="F40" s="36"/>
      <c r="H40" s="1" t="s">
        <v>71</v>
      </c>
      <c r="L40" s="1" t="s">
        <v>71</v>
      </c>
    </row>
    <row r="41" spans="1:14" ht="12">
      <c r="A41" s="39" t="s">
        <v>23</v>
      </c>
      <c r="B41" s="36"/>
      <c r="C41" s="36"/>
      <c r="D41" s="38" t="s">
        <v>4</v>
      </c>
      <c r="E41" s="87">
        <v>0</v>
      </c>
      <c r="F41" s="87">
        <v>0</v>
      </c>
      <c r="H41" s="63">
        <v>0.5496</v>
      </c>
      <c r="I41" s="42">
        <f>E41-H41</f>
        <v>-0.5496</v>
      </c>
      <c r="J41" s="66">
        <f>I41/E10</f>
        <v>-0.045970089330522934</v>
      </c>
      <c r="L41" s="46">
        <v>-0.6587</v>
      </c>
      <c r="M41" s="42">
        <f>F41-L41</f>
        <v>0.6587</v>
      </c>
      <c r="N41" s="64">
        <f>M41/F10</f>
        <v>0.055095520091003373</v>
      </c>
    </row>
    <row r="42" spans="1:6" ht="12">
      <c r="A42" s="88" t="s">
        <v>18</v>
      </c>
      <c r="B42" s="36"/>
      <c r="C42" s="36"/>
      <c r="D42" s="38" t="s">
        <v>4</v>
      </c>
      <c r="E42" s="87">
        <v>0</v>
      </c>
      <c r="F42" s="87">
        <v>0</v>
      </c>
    </row>
    <row r="43" spans="1:6" ht="12">
      <c r="A43" s="88" t="s">
        <v>19</v>
      </c>
      <c r="B43" s="36"/>
      <c r="C43" s="36"/>
      <c r="D43" s="38" t="s">
        <v>4</v>
      </c>
      <c r="E43" s="87">
        <v>0</v>
      </c>
      <c r="F43" s="87">
        <v>0</v>
      </c>
    </row>
    <row r="44" spans="1:8" ht="12">
      <c r="A44" s="88" t="s">
        <v>20</v>
      </c>
      <c r="B44" s="36"/>
      <c r="C44" s="36"/>
      <c r="D44" s="38" t="s">
        <v>4</v>
      </c>
      <c r="E44" s="87">
        <v>0</v>
      </c>
      <c r="F44" s="87">
        <v>0</v>
      </c>
      <c r="H44" s="62"/>
    </row>
    <row r="45" spans="1:8" ht="13.5">
      <c r="A45" s="39" t="s">
        <v>6</v>
      </c>
      <c r="B45" s="36"/>
      <c r="C45" s="36"/>
      <c r="D45" s="38" t="s">
        <v>4</v>
      </c>
      <c r="E45" s="23">
        <f>SUM(E41:E44)</f>
        <v>0</v>
      </c>
      <c r="F45" s="23">
        <f>SUM(F41:F44)</f>
        <v>0</v>
      </c>
      <c r="H45" s="62"/>
    </row>
    <row r="46" spans="1:8" ht="13.5">
      <c r="A46" s="36"/>
      <c r="B46" s="36"/>
      <c r="C46" s="36"/>
      <c r="D46" s="36"/>
      <c r="E46" s="80"/>
      <c r="F46" s="36"/>
      <c r="H46" s="44"/>
    </row>
    <row r="47" spans="1:6" ht="12.75">
      <c r="A47" s="24" t="s">
        <v>24</v>
      </c>
      <c r="B47" s="25"/>
      <c r="C47" s="25"/>
      <c r="D47" s="25"/>
      <c r="E47" s="86"/>
      <c r="F47" s="36"/>
    </row>
    <row r="48" spans="1:6" ht="18" customHeight="1">
      <c r="A48" s="39"/>
      <c r="B48" s="36"/>
      <c r="C48" s="36"/>
      <c r="D48" s="36"/>
      <c r="E48" s="70"/>
      <c r="F48" s="49" t="s">
        <v>66</v>
      </c>
    </row>
    <row r="49" spans="1:6" ht="18" customHeight="1">
      <c r="A49" s="39"/>
      <c r="B49" s="36"/>
      <c r="C49" s="36"/>
      <c r="D49" s="36"/>
      <c r="E49" s="49" t="s">
        <v>65</v>
      </c>
      <c r="F49" s="49" t="s">
        <v>67</v>
      </c>
    </row>
    <row r="50" spans="1:6" ht="18" customHeight="1">
      <c r="A50" s="20" t="s">
        <v>0</v>
      </c>
      <c r="B50" s="21"/>
      <c r="C50" s="21"/>
      <c r="D50" s="20" t="s">
        <v>1</v>
      </c>
      <c r="E50" s="22" t="s">
        <v>2</v>
      </c>
      <c r="F50" s="22" t="s">
        <v>2</v>
      </c>
    </row>
    <row r="51" spans="1:6" ht="12">
      <c r="A51" s="36"/>
      <c r="B51" s="36"/>
      <c r="C51" s="36"/>
      <c r="D51" s="36"/>
      <c r="E51" s="80"/>
      <c r="F51" s="36"/>
    </row>
    <row r="52" spans="1:14" ht="15">
      <c r="A52" s="39" t="s">
        <v>62</v>
      </c>
      <c r="B52" s="36"/>
      <c r="C52" s="36"/>
      <c r="D52" s="38" t="s">
        <v>4</v>
      </c>
      <c r="E52" s="87">
        <v>0</v>
      </c>
      <c r="F52" s="87">
        <v>0</v>
      </c>
      <c r="G52" s="1" t="s">
        <v>31</v>
      </c>
      <c r="H52" s="46">
        <v>0.0276</v>
      </c>
      <c r="I52" s="42">
        <f>E52-H52</f>
        <v>-0.0276</v>
      </c>
      <c r="J52" s="66">
        <f>I52/E10</f>
        <v>-0.0023085416039345576</v>
      </c>
      <c r="L52" s="67">
        <v>-0.0073</v>
      </c>
      <c r="M52" s="46">
        <f>F52-L52</f>
        <v>0.0073</v>
      </c>
      <c r="N52" s="65">
        <f>M52/F10</f>
        <v>0.0006105925256783432</v>
      </c>
    </row>
    <row r="53" spans="1:6" ht="12">
      <c r="A53" s="88" t="s">
        <v>18</v>
      </c>
      <c r="B53" s="36"/>
      <c r="C53" s="36"/>
      <c r="D53" s="38" t="s">
        <v>4</v>
      </c>
      <c r="E53" s="87">
        <v>0</v>
      </c>
      <c r="F53" s="87">
        <v>0</v>
      </c>
    </row>
    <row r="54" spans="1:7" ht="12">
      <c r="A54" s="88" t="s">
        <v>19</v>
      </c>
      <c r="B54" s="36"/>
      <c r="C54" s="36"/>
      <c r="D54" s="38" t="s">
        <v>4</v>
      </c>
      <c r="E54" s="87">
        <v>0</v>
      </c>
      <c r="F54" s="87">
        <v>0</v>
      </c>
      <c r="G54" s="1" t="s">
        <v>31</v>
      </c>
    </row>
    <row r="55" spans="1:6" ht="12">
      <c r="A55" s="88" t="s">
        <v>20</v>
      </c>
      <c r="B55" s="36"/>
      <c r="C55" s="36"/>
      <c r="D55" s="38" t="s">
        <v>4</v>
      </c>
      <c r="E55" s="87">
        <v>0</v>
      </c>
      <c r="F55" s="87">
        <v>0</v>
      </c>
    </row>
    <row r="56" spans="1:6" ht="13.5">
      <c r="A56" s="39" t="s">
        <v>7</v>
      </c>
      <c r="B56" s="36"/>
      <c r="C56" s="36"/>
      <c r="D56" s="38" t="s">
        <v>4</v>
      </c>
      <c r="E56" s="23">
        <f>ROUNDUP(SUM(E52:E55),4)</f>
        <v>0</v>
      </c>
      <c r="F56" s="23">
        <f>ROUNDUP(SUM(F52:F55),4)</f>
        <v>0</v>
      </c>
    </row>
    <row r="57" ht="12">
      <c r="E57" s="34"/>
    </row>
    <row r="256" ht="12">
      <c r="H256" s="5"/>
    </row>
    <row r="257" ht="12">
      <c r="H257" s="6"/>
    </row>
    <row r="276" spans="8:12" ht="12">
      <c r="H276" s="5"/>
      <c r="I276" s="5"/>
      <c r="J276" s="5"/>
      <c r="L276" s="7">
        <f>76269.78+9246.6</f>
        <v>85516.38</v>
      </c>
    </row>
  </sheetData>
  <sheetProtection/>
  <mergeCells count="1">
    <mergeCell ref="A1:F1"/>
  </mergeCells>
  <printOptions horizontalCentered="1"/>
  <pageMargins left="0.75" right="0.75" top="1.37" bottom="0.53" header="0.5" footer="0.5"/>
  <pageSetup fitToHeight="1" fitToWidth="1" horizontalDpi="600" verticalDpi="600" orientation="portrait" scale="82" r:id="rId1"/>
  <headerFooter alignWithMargins="0">
    <oddHeader>&amp;C&amp;"Century Schoolbook,Bold"&amp;12DELTA NATURAL GAS COMPANY, INC.
&amp;10GAS COST RECOVERY CALCULATION&amp;R&amp;"Century Schoolbook,Bold"SCHEDULE I</oddHeader>
  </headerFooter>
  <rowBreaks count="6" manualBreakCount="6">
    <brk id="50" max="5" man="1"/>
    <brk id="80" max="65535" man="1"/>
    <brk id="131" max="65535" man="1"/>
    <brk id="181" max="65535" man="1"/>
    <brk id="209" max="65535" man="1"/>
    <brk id="24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110" zoomScaleNormal="110" zoomScalePageLayoutView="0" workbookViewId="0" topLeftCell="A7">
      <selection activeCell="A11" sqref="A11:A26"/>
    </sheetView>
  </sheetViews>
  <sheetFormatPr defaultColWidth="9.28125" defaultRowHeight="12.75"/>
  <cols>
    <col min="1" max="1" width="62.00390625" style="1" customWidth="1"/>
    <col min="2" max="2" width="12.421875" style="1" customWidth="1"/>
    <col min="3" max="3" width="10.28125" style="1" bestFit="1" customWidth="1"/>
    <col min="4" max="4" width="11.00390625" style="1" bestFit="1" customWidth="1"/>
    <col min="5" max="5" width="13.7109375" style="1" customWidth="1"/>
    <col min="6" max="6" width="12.7109375" style="15" customWidth="1"/>
    <col min="7" max="7" width="13.7109375" style="1" customWidth="1"/>
    <col min="8" max="9" width="9.28125" style="1" customWidth="1"/>
    <col min="10" max="10" width="7.140625" style="1" customWidth="1"/>
    <col min="11" max="11" width="11.28125" style="1" customWidth="1"/>
    <col min="12" max="16384" width="9.28125" style="1" customWidth="1"/>
  </cols>
  <sheetData>
    <row r="1" spans="1:7" ht="12.75">
      <c r="A1" s="26" t="s">
        <v>50</v>
      </c>
      <c r="B1" s="43"/>
      <c r="C1" s="43"/>
      <c r="D1" s="43"/>
      <c r="E1" s="43"/>
      <c r="F1" s="26"/>
      <c r="G1" s="2"/>
    </row>
    <row r="2" spans="1:6" ht="12.75">
      <c r="A2" s="93">
        <v>44774</v>
      </c>
      <c r="B2" s="94"/>
      <c r="C2" s="43"/>
      <c r="D2" s="43"/>
      <c r="E2" s="43"/>
      <c r="F2" s="95"/>
    </row>
    <row r="3" spans="1:7" ht="12.75">
      <c r="A3" s="26" t="s">
        <v>25</v>
      </c>
      <c r="B3" s="43"/>
      <c r="C3" s="43"/>
      <c r="D3" s="96"/>
      <c r="E3" s="43"/>
      <c r="F3" s="95"/>
      <c r="G3" s="4"/>
    </row>
    <row r="4" spans="1:7" ht="12.75">
      <c r="A4" s="27">
        <f>A2</f>
        <v>44774</v>
      </c>
      <c r="B4" s="43"/>
      <c r="C4" s="43"/>
      <c r="D4" s="43"/>
      <c r="E4" s="43"/>
      <c r="F4" s="95"/>
      <c r="G4" s="4"/>
    </row>
    <row r="5" spans="1:7" ht="12">
      <c r="A5" s="36"/>
      <c r="B5" s="36"/>
      <c r="C5" s="36"/>
      <c r="D5" s="36"/>
      <c r="E5" s="36"/>
      <c r="F5" s="37"/>
      <c r="G5" s="4"/>
    </row>
    <row r="6" spans="1:6" ht="12">
      <c r="A6" s="36"/>
      <c r="B6" s="88"/>
      <c r="C6" s="36"/>
      <c r="D6" s="36"/>
      <c r="E6" s="36"/>
      <c r="F6" s="37"/>
    </row>
    <row r="7" spans="1:6" ht="12">
      <c r="A7" s="36"/>
      <c r="B7" s="36"/>
      <c r="C7" s="36"/>
      <c r="D7" s="36"/>
      <c r="E7" s="36"/>
      <c r="F7" s="37"/>
    </row>
    <row r="8" spans="1:6" ht="12">
      <c r="A8" s="36"/>
      <c r="B8" s="36"/>
      <c r="C8" s="36"/>
      <c r="D8" s="36"/>
      <c r="E8" s="36"/>
      <c r="F8" s="37"/>
    </row>
    <row r="9" spans="1:11" ht="12">
      <c r="A9" s="36"/>
      <c r="B9" s="38"/>
      <c r="C9" s="38"/>
      <c r="D9" s="38"/>
      <c r="E9" s="38"/>
      <c r="F9" s="37"/>
      <c r="J9" s="3"/>
      <c r="K9" s="3"/>
    </row>
    <row r="10" spans="1:11" s="9" customFormat="1" ht="42">
      <c r="A10" s="28" t="s">
        <v>26</v>
      </c>
      <c r="B10" s="28" t="s">
        <v>51</v>
      </c>
      <c r="C10" s="28" t="s">
        <v>27</v>
      </c>
      <c r="D10" s="28" t="s">
        <v>28</v>
      </c>
      <c r="E10" s="28" t="s">
        <v>63</v>
      </c>
      <c r="F10" s="29" t="s">
        <v>49</v>
      </c>
      <c r="J10" s="8"/>
      <c r="K10" s="8"/>
    </row>
    <row r="11" spans="1:7" ht="12">
      <c r="A11" s="182"/>
      <c r="B11" s="36"/>
      <c r="C11" s="36"/>
      <c r="D11" s="36"/>
      <c r="E11" s="36"/>
      <c r="F11" s="37"/>
      <c r="G11" s="2" t="s">
        <v>29</v>
      </c>
    </row>
    <row r="12" spans="1:7" ht="12">
      <c r="A12" s="183"/>
      <c r="B12" s="36"/>
      <c r="C12" s="36"/>
      <c r="D12" s="36"/>
      <c r="E12" s="36"/>
      <c r="F12" s="48"/>
      <c r="G12" s="2" t="s">
        <v>30</v>
      </c>
    </row>
    <row r="13" spans="1:11" ht="12">
      <c r="A13" s="184"/>
      <c r="B13" s="36"/>
      <c r="C13" s="97"/>
      <c r="D13" s="98"/>
      <c r="E13" s="99">
        <f>'[3]SUPPLIERS COSTS'!$E$12</f>
        <v>271026.6066952651</v>
      </c>
      <c r="F13" s="100"/>
      <c r="K13" s="11"/>
    </row>
    <row r="14" spans="1:11" ht="12">
      <c r="A14" s="183"/>
      <c r="B14" s="101">
        <f>'[3]SUPPLIERS COSTS'!$B$13</f>
        <v>65336</v>
      </c>
      <c r="C14" s="102">
        <f>'[3]SUPPLIERS COSTS'!$C$13</f>
        <v>1.0622</v>
      </c>
      <c r="D14" s="103">
        <f>'[3]SUPPLIERS COSTS'!$D$13</f>
        <v>8.591559017999264</v>
      </c>
      <c r="E14" s="104">
        <f>ROUND(B14*C14*D14,0)</f>
        <v>596253</v>
      </c>
      <c r="F14" s="100" t="s">
        <v>70</v>
      </c>
      <c r="G14" s="12">
        <f>B14/$B$27</f>
        <v>0.25628292480102927</v>
      </c>
      <c r="I14" s="46"/>
      <c r="J14" s="10"/>
      <c r="K14" s="11"/>
    </row>
    <row r="15" spans="1:10" ht="12">
      <c r="A15" s="185"/>
      <c r="B15" s="105"/>
      <c r="C15" s="97"/>
      <c r="D15" s="106"/>
      <c r="E15" s="36"/>
      <c r="F15" s="100"/>
      <c r="I15" s="46"/>
      <c r="J15" s="10"/>
    </row>
    <row r="16" spans="1:11" ht="12">
      <c r="A16" s="184"/>
      <c r="B16" s="83"/>
      <c r="C16" s="36"/>
      <c r="D16" s="107"/>
      <c r="E16" s="99">
        <f>'[3]Aug'!$H$58</f>
        <v>116763.56544745906</v>
      </c>
      <c r="F16" s="100"/>
      <c r="I16" s="46"/>
      <c r="K16" s="11"/>
    </row>
    <row r="17" spans="1:11" ht="12">
      <c r="A17" s="183"/>
      <c r="B17" s="105">
        <f>'[3]SUPPLIERS COSTS'!$B$16</f>
        <v>36537</v>
      </c>
      <c r="C17" s="102">
        <f>'[3]SUPPLIERS COSTS'!$C$16</f>
        <v>1.0841</v>
      </c>
      <c r="D17" s="103">
        <f>'[3]SUPPLIERS COSTS'!$D$16</f>
        <v>8.581649642827818</v>
      </c>
      <c r="E17" s="104">
        <f>ROUND(B17*C17*D17,0)</f>
        <v>339917</v>
      </c>
      <c r="F17" s="100" t="s">
        <v>70</v>
      </c>
      <c r="G17" s="12">
        <f>B17/$B$27</f>
        <v>0.14331776085856507</v>
      </c>
      <c r="I17" s="46"/>
      <c r="J17" s="10"/>
      <c r="K17" s="11"/>
    </row>
    <row r="18" spans="1:11" ht="12">
      <c r="A18" s="185"/>
      <c r="B18" s="105"/>
      <c r="C18" s="97"/>
      <c r="D18" s="106"/>
      <c r="E18" s="104"/>
      <c r="F18" s="100"/>
      <c r="G18" s="12"/>
      <c r="I18" s="46"/>
      <c r="J18" s="10"/>
      <c r="K18" s="11"/>
    </row>
    <row r="19" spans="1:11" ht="12">
      <c r="A19" s="183"/>
      <c r="B19" s="105">
        <f>'[3]SUPPLIERS COSTS'!$B$18</f>
        <v>141300</v>
      </c>
      <c r="C19" s="102">
        <f>'[3]SUPPLIERS COSTS'!$C$18</f>
        <v>1.21810953</v>
      </c>
      <c r="D19" s="103">
        <f>'[3]SUPPLIERS COSTS'!$D$18</f>
        <v>9.151767898089174</v>
      </c>
      <c r="E19" s="104">
        <f>ROUND(B19*C19*D19,0)</f>
        <v>1575192</v>
      </c>
      <c r="F19" s="100" t="s">
        <v>70</v>
      </c>
      <c r="G19" s="12">
        <f>B19/$B$27</f>
        <v>0.5542545805434284</v>
      </c>
      <c r="I19" s="46"/>
      <c r="J19" s="10"/>
      <c r="K19" s="11"/>
    </row>
    <row r="20" spans="1:11" ht="12">
      <c r="A20" s="185"/>
      <c r="B20" s="105"/>
      <c r="C20" s="97"/>
      <c r="D20" s="106"/>
      <c r="E20" s="104"/>
      <c r="F20" s="100"/>
      <c r="G20" s="12"/>
      <c r="I20" s="46"/>
      <c r="J20" s="10"/>
      <c r="K20" s="11"/>
    </row>
    <row r="21" spans="1:11" ht="12">
      <c r="A21" s="183"/>
      <c r="B21" s="105">
        <f>'[3]SUPPLIERS COSTS'!$B$23</f>
        <v>10572</v>
      </c>
      <c r="C21" s="102">
        <f>'[3]SUPPLIERS COSTS'!$C$23</f>
        <v>1.225</v>
      </c>
      <c r="D21" s="103">
        <f>'[3]SUPPLIERS COSTS'!$D$23</f>
        <v>9.0378</v>
      </c>
      <c r="E21" s="108">
        <f>ROUND(B21*C21*D21,0)</f>
        <v>117046</v>
      </c>
      <c r="F21" s="100"/>
      <c r="G21" s="12">
        <f>B21/$B$27</f>
        <v>0.04146906882876946</v>
      </c>
      <c r="I21" s="46"/>
      <c r="J21" s="10"/>
      <c r="K21" s="11"/>
    </row>
    <row r="22" spans="1:11" ht="12">
      <c r="A22" s="183"/>
      <c r="B22" s="105"/>
      <c r="C22" s="102"/>
      <c r="D22" s="103"/>
      <c r="E22" s="108">
        <f>ROUND(B22*C22*D22,0)</f>
        <v>0</v>
      </c>
      <c r="F22" s="100"/>
      <c r="G22" s="12"/>
      <c r="I22" s="46"/>
      <c r="J22" s="10"/>
      <c r="K22" s="11"/>
    </row>
    <row r="23" spans="1:10" ht="12">
      <c r="A23" s="185"/>
      <c r="B23" s="109"/>
      <c r="C23" s="109"/>
      <c r="D23" s="110"/>
      <c r="E23" s="104"/>
      <c r="F23" s="100"/>
      <c r="G23" s="12"/>
      <c r="I23" s="46"/>
      <c r="J23" s="13"/>
    </row>
    <row r="24" spans="1:10" ht="12">
      <c r="A24" s="185"/>
      <c r="B24" s="111">
        <f>'[3]SUPPLIERS COSTS'!$B$20</f>
        <v>1192</v>
      </c>
      <c r="C24" s="102">
        <f>'[3]SUPPLIERS COSTS'!$C$20</f>
        <v>1.30453</v>
      </c>
      <c r="D24" s="112">
        <f>'[3]SUPPLIERS COSTS'!$D$20</f>
        <v>8.64996644295302</v>
      </c>
      <c r="E24" s="104">
        <f>ROUND(B24*C24*D24,0)</f>
        <v>13451</v>
      </c>
      <c r="F24" s="100" t="s">
        <v>70</v>
      </c>
      <c r="G24" s="12">
        <f>B24/$B$27</f>
        <v>0.004675664968207832</v>
      </c>
      <c r="I24" s="46"/>
      <c r="J24" s="13"/>
    </row>
    <row r="25" spans="1:11" ht="12" hidden="1">
      <c r="A25" s="185"/>
      <c r="B25" s="109"/>
      <c r="C25" s="113"/>
      <c r="D25" s="110">
        <v>4.65</v>
      </c>
      <c r="E25" s="104"/>
      <c r="F25" s="100"/>
      <c r="G25" s="12"/>
      <c r="I25" s="46"/>
      <c r="J25" s="10"/>
      <c r="K25" s="11"/>
    </row>
    <row r="26" spans="1:11" ht="13.5">
      <c r="A26" s="185"/>
      <c r="B26" s="114">
        <f>'[1]SUPPLIERS COSTS'!$B$21</f>
        <v>0</v>
      </c>
      <c r="C26" s="115"/>
      <c r="D26" s="110">
        <f>'[2]SUPPLIERS COSTS'!$D$21</f>
        <v>0</v>
      </c>
      <c r="E26" s="32">
        <f>ROUND(B26*D26,0)</f>
        <v>0</v>
      </c>
      <c r="F26" s="100"/>
      <c r="G26" s="16">
        <f>B26/$B$27</f>
        <v>0</v>
      </c>
      <c r="I26" s="46"/>
      <c r="J26" s="10"/>
      <c r="K26" s="11"/>
    </row>
    <row r="27" spans="1:11" ht="13.5">
      <c r="A27" s="39" t="s">
        <v>32</v>
      </c>
      <c r="B27" s="30">
        <f>SUM(B14:B26)</f>
        <v>254937</v>
      </c>
      <c r="C27" s="109"/>
      <c r="D27" s="98"/>
      <c r="E27" s="30">
        <f>SUM(E13:E26)</f>
        <v>3029649.172142724</v>
      </c>
      <c r="F27" s="100"/>
      <c r="G27" s="12">
        <f>SUM(G14:G26)</f>
        <v>0.9999999999999999</v>
      </c>
      <c r="I27" s="42">
        <f>E27/B27</f>
        <v>11.88391317126476</v>
      </c>
      <c r="J27" s="10"/>
      <c r="K27" s="47"/>
    </row>
    <row r="28" spans="1:7" ht="12.75" customHeight="1">
      <c r="A28" s="36"/>
      <c r="B28" s="36"/>
      <c r="C28" s="36"/>
      <c r="D28" s="36"/>
      <c r="E28" s="36"/>
      <c r="F28" s="48"/>
      <c r="G28" s="12"/>
    </row>
    <row r="29" spans="1:7" ht="12.75" customHeight="1">
      <c r="A29" s="36"/>
      <c r="B29" s="36"/>
      <c r="C29" s="36"/>
      <c r="D29" s="36"/>
      <c r="E29" s="36"/>
      <c r="F29" s="48"/>
      <c r="G29" s="12"/>
    </row>
    <row r="30" spans="1:6" ht="12.75" customHeight="1">
      <c r="A30" s="116" t="s">
        <v>61</v>
      </c>
      <c r="B30" s="36">
        <f>B27*0.015</f>
        <v>3824.055</v>
      </c>
      <c r="C30" s="36"/>
      <c r="D30" s="36"/>
      <c r="E30" s="36"/>
      <c r="F30" s="37"/>
    </row>
    <row r="31" spans="1:6" ht="12">
      <c r="A31" s="36"/>
      <c r="B31" s="36"/>
      <c r="C31" s="36"/>
      <c r="D31" s="36"/>
      <c r="E31" s="36"/>
      <c r="F31" s="37"/>
    </row>
    <row r="32" spans="1:6" ht="12">
      <c r="A32" s="36"/>
      <c r="B32" s="36"/>
      <c r="C32" s="36"/>
      <c r="D32" s="36"/>
      <c r="E32" s="36"/>
      <c r="F32" s="37"/>
    </row>
    <row r="33" spans="1:6" ht="12.75">
      <c r="A33" s="26" t="s">
        <v>54</v>
      </c>
      <c r="B33" s="43"/>
      <c r="C33" s="43"/>
      <c r="D33" s="43"/>
      <c r="E33" s="43"/>
      <c r="F33" s="26"/>
    </row>
    <row r="34" spans="1:6" ht="12.75">
      <c r="A34" s="26" t="s">
        <v>60</v>
      </c>
      <c r="B34" s="43"/>
      <c r="C34" s="43"/>
      <c r="D34" s="96"/>
      <c r="E34" s="43"/>
      <c r="F34" s="95"/>
    </row>
    <row r="35" spans="1:6" ht="12.75">
      <c r="A35" s="93">
        <v>44865</v>
      </c>
      <c r="B35" s="93"/>
      <c r="C35" s="43"/>
      <c r="D35" s="43"/>
      <c r="E35" s="43"/>
      <c r="F35" s="95"/>
    </row>
    <row r="36" spans="1:6" ht="12">
      <c r="A36" s="117"/>
      <c r="B36" s="40"/>
      <c r="C36" s="40"/>
      <c r="D36" s="40"/>
      <c r="E36" s="40"/>
      <c r="F36" s="37"/>
    </row>
    <row r="37" spans="1:6" ht="12">
      <c r="A37" s="117" t="s">
        <v>57</v>
      </c>
      <c r="B37" s="109"/>
      <c r="C37" s="109"/>
      <c r="D37" s="109"/>
      <c r="E37" s="104"/>
      <c r="F37" s="37"/>
    </row>
    <row r="38" spans="1:6" ht="13.5">
      <c r="A38" s="117" t="s">
        <v>58</v>
      </c>
      <c r="B38" s="118"/>
      <c r="C38" s="118"/>
      <c r="D38" s="118"/>
      <c r="E38" s="104"/>
      <c r="F38" s="37"/>
    </row>
    <row r="39" spans="1:6" ht="12">
      <c r="A39" s="117" t="s">
        <v>59</v>
      </c>
      <c r="B39" s="119">
        <v>0.3</v>
      </c>
      <c r="C39" s="120"/>
      <c r="D39" s="120"/>
      <c r="E39" s="104"/>
      <c r="F39" s="37"/>
    </row>
    <row r="40" spans="1:6" ht="12">
      <c r="A40" s="117" t="s">
        <v>31</v>
      </c>
      <c r="B40" s="121"/>
      <c r="C40" s="117"/>
      <c r="D40" s="117"/>
      <c r="E40" s="104"/>
      <c r="F40" s="48"/>
    </row>
    <row r="41" spans="1:7" ht="12">
      <c r="A41" s="117" t="s">
        <v>56</v>
      </c>
      <c r="B41" s="122">
        <v>60900</v>
      </c>
      <c r="C41" s="109"/>
      <c r="D41" s="109" t="s">
        <v>70</v>
      </c>
      <c r="E41" s="104"/>
      <c r="F41" s="123"/>
      <c r="G41" s="42"/>
    </row>
    <row r="42" spans="1:6" ht="12">
      <c r="A42" s="117"/>
      <c r="B42" s="109"/>
      <c r="C42" s="109"/>
      <c r="D42" s="109"/>
      <c r="E42" s="104"/>
      <c r="F42" s="48"/>
    </row>
    <row r="43" spans="1:6" ht="12">
      <c r="A43" s="117" t="s">
        <v>55</v>
      </c>
      <c r="B43" s="124"/>
      <c r="C43" s="124"/>
      <c r="D43" s="124"/>
      <c r="E43" s="104"/>
      <c r="F43" s="48"/>
    </row>
    <row r="44" spans="1:6" ht="12">
      <c r="A44" s="117" t="s">
        <v>53</v>
      </c>
      <c r="B44" s="45">
        <f>ROUND(B39*B41,0)</f>
        <v>18270</v>
      </c>
      <c r="C44" s="104"/>
      <c r="D44" s="104" t="s">
        <v>70</v>
      </c>
      <c r="E44" s="104"/>
      <c r="F44" s="123"/>
    </row>
    <row r="45" ht="12">
      <c r="E45" s="31"/>
    </row>
    <row r="46" ht="12">
      <c r="E46" s="31"/>
    </row>
  </sheetData>
  <sheetProtection/>
  <printOptions horizontalCentered="1"/>
  <pageMargins left="0.66" right="0.25" top="1" bottom="1" header="0.5" footer="0.5"/>
  <pageSetup fitToHeight="1" fitToWidth="1" horizontalDpi="600" verticalDpi="600" orientation="portrait" scale="79" r:id="rId1"/>
  <headerFooter alignWithMargins="0">
    <oddHeader>&amp;C&amp;"Century Schoolbook,Bold"&amp;12DELTA NATURAL GAS COMPANY, INC.&amp;R&amp;"Century Schoolbook,Bold"SCHEDULE II
PAGE 1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1" sqref="A1"/>
    </sheetView>
  </sheetViews>
  <sheetFormatPr defaultColWidth="9.28125" defaultRowHeight="12.75"/>
  <cols>
    <col min="1" max="1" width="34.7109375" style="11" customWidth="1"/>
    <col min="2" max="2" width="19.7109375" style="11" customWidth="1"/>
    <col min="3" max="3" width="6.00390625" style="11" customWidth="1"/>
    <col min="4" max="4" width="2.140625" style="11" customWidth="1"/>
    <col min="5" max="5" width="12.00390625" style="11" customWidth="1"/>
    <col min="6" max="6" width="0.9921875" style="11" customWidth="1"/>
    <col min="7" max="7" width="12.28125" style="11" customWidth="1"/>
    <col min="8" max="8" width="11.140625" style="11" customWidth="1"/>
    <col min="9" max="16384" width="9.28125" style="11" customWidth="1"/>
  </cols>
  <sheetData>
    <row r="1" spans="1:8" ht="12.75">
      <c r="A1" s="33" t="s">
        <v>33</v>
      </c>
      <c r="B1" s="125"/>
      <c r="C1" s="125"/>
      <c r="D1" s="125"/>
      <c r="E1" s="125"/>
      <c r="F1" s="125"/>
      <c r="G1" s="125"/>
      <c r="H1" s="104"/>
    </row>
    <row r="2" spans="1:8" ht="12.75">
      <c r="A2" s="33" t="s">
        <v>34</v>
      </c>
      <c r="B2" s="125"/>
      <c r="C2" s="125"/>
      <c r="D2" s="125"/>
      <c r="E2" s="125"/>
      <c r="F2" s="125"/>
      <c r="G2" s="125"/>
      <c r="H2" s="104"/>
    </row>
    <row r="3" spans="1:8" ht="12.75">
      <c r="A3" s="126">
        <v>44681</v>
      </c>
      <c r="B3" s="127"/>
      <c r="C3" s="125"/>
      <c r="D3" s="125"/>
      <c r="E3" s="125"/>
      <c r="F3" s="125"/>
      <c r="G3" s="125"/>
      <c r="H3" s="104"/>
    </row>
    <row r="4" spans="1:8" ht="43.5" customHeight="1">
      <c r="A4" s="125"/>
      <c r="B4" s="125"/>
      <c r="C4" s="125"/>
      <c r="D4" s="125"/>
      <c r="E4" s="125"/>
      <c r="F4" s="125"/>
      <c r="G4" s="125"/>
      <c r="H4" s="104"/>
    </row>
    <row r="5" spans="1:8" ht="13.5" customHeight="1">
      <c r="A5" s="128"/>
      <c r="B5" s="129"/>
      <c r="C5" s="129"/>
      <c r="D5" s="129"/>
      <c r="E5" s="129"/>
      <c r="F5" s="129"/>
      <c r="G5" s="130"/>
      <c r="H5" s="59" t="s">
        <v>69</v>
      </c>
    </row>
    <row r="6" spans="1:8" ht="13.5" customHeight="1">
      <c r="A6" s="131"/>
      <c r="B6" s="125"/>
      <c r="C6" s="125"/>
      <c r="D6" s="125"/>
      <c r="E6" s="125"/>
      <c r="F6" s="125"/>
      <c r="G6" s="60" t="s">
        <v>64</v>
      </c>
      <c r="H6" s="58" t="s">
        <v>68</v>
      </c>
    </row>
    <row r="7" spans="1:8" ht="13.5" customHeight="1">
      <c r="A7" s="132" t="s">
        <v>35</v>
      </c>
      <c r="B7" s="52"/>
      <c r="C7" s="52"/>
      <c r="D7" s="52"/>
      <c r="E7" s="78" t="s">
        <v>36</v>
      </c>
      <c r="F7" s="78"/>
      <c r="G7" s="78" t="s">
        <v>37</v>
      </c>
      <c r="H7" s="133" t="s">
        <v>37</v>
      </c>
    </row>
    <row r="8" spans="1:8" ht="12">
      <c r="A8" s="134"/>
      <c r="B8" s="135"/>
      <c r="C8" s="135"/>
      <c r="D8" s="135"/>
      <c r="E8" s="135"/>
      <c r="F8" s="135"/>
      <c r="G8" s="135"/>
      <c r="H8" s="136"/>
    </row>
    <row r="9" spans="1:8" ht="12">
      <c r="A9" s="53" t="s">
        <v>38</v>
      </c>
      <c r="B9" s="135"/>
      <c r="C9" s="135"/>
      <c r="D9" s="135"/>
      <c r="E9" s="60" t="s">
        <v>11</v>
      </c>
      <c r="F9" s="60"/>
      <c r="G9" s="137">
        <f>-G28</f>
        <v>0</v>
      </c>
      <c r="H9" s="136">
        <v>0</v>
      </c>
    </row>
    <row r="10" spans="1:8" ht="12">
      <c r="A10" s="53" t="s">
        <v>39</v>
      </c>
      <c r="B10" s="135"/>
      <c r="C10" s="135"/>
      <c r="D10" s="135"/>
      <c r="E10" s="135"/>
      <c r="F10" s="135"/>
      <c r="G10" s="138">
        <v>0.9978804355214471</v>
      </c>
      <c r="H10" s="139">
        <f>G10</f>
        <v>0.9978804355214471</v>
      </c>
    </row>
    <row r="11" spans="1:8" ht="12">
      <c r="A11" s="53" t="s">
        <v>40</v>
      </c>
      <c r="B11" s="135"/>
      <c r="C11" s="135"/>
      <c r="D11" s="135"/>
      <c r="E11" s="60" t="s">
        <v>11</v>
      </c>
      <c r="F11" s="60"/>
      <c r="G11" s="137">
        <f>G9*G10</f>
        <v>0</v>
      </c>
      <c r="H11" s="136">
        <f>H9*H10</f>
        <v>0</v>
      </c>
    </row>
    <row r="12" spans="1:8" ht="12">
      <c r="A12" s="53" t="s">
        <v>41</v>
      </c>
      <c r="B12" s="140">
        <f>A3</f>
        <v>44681</v>
      </c>
      <c r="C12" s="135"/>
      <c r="D12" s="135"/>
      <c r="E12" s="60" t="s">
        <v>14</v>
      </c>
      <c r="F12" s="60"/>
      <c r="G12" s="141">
        <v>3087125</v>
      </c>
      <c r="H12" s="141">
        <v>226064</v>
      </c>
    </row>
    <row r="13" spans="1:8" ht="12">
      <c r="A13" s="53" t="s">
        <v>42</v>
      </c>
      <c r="B13" s="135"/>
      <c r="C13" s="135"/>
      <c r="D13" s="135"/>
      <c r="E13" s="60" t="s">
        <v>4</v>
      </c>
      <c r="F13" s="60"/>
      <c r="G13" s="70">
        <f>ROUND(+G11/G12*1,4)</f>
        <v>0</v>
      </c>
      <c r="H13" s="136">
        <f>ROUND(+H11/H12*1,4)</f>
        <v>0</v>
      </c>
    </row>
    <row r="14" spans="1:8" ht="12">
      <c r="A14" s="142"/>
      <c r="B14" s="143"/>
      <c r="C14" s="143"/>
      <c r="D14" s="143"/>
      <c r="E14" s="143"/>
      <c r="F14" s="143"/>
      <c r="G14" s="143"/>
      <c r="H14" s="144"/>
    </row>
    <row r="15" spans="1:8" ht="12">
      <c r="A15" s="104"/>
      <c r="B15" s="104"/>
      <c r="C15" s="104"/>
      <c r="D15" s="104"/>
      <c r="E15" s="104"/>
      <c r="F15" s="104"/>
      <c r="G15" s="104"/>
      <c r="H15" s="104"/>
    </row>
    <row r="16" spans="1:8" ht="12">
      <c r="A16" s="104"/>
      <c r="B16" s="104"/>
      <c r="C16" s="104"/>
      <c r="D16" s="104"/>
      <c r="E16" s="104"/>
      <c r="F16" s="104"/>
      <c r="G16" s="104"/>
      <c r="H16" s="104"/>
    </row>
    <row r="17" spans="1:8" ht="12">
      <c r="A17" s="135"/>
      <c r="B17" s="135"/>
      <c r="C17" s="135"/>
      <c r="D17" s="135"/>
      <c r="E17" s="135"/>
      <c r="F17" s="135"/>
      <c r="G17" s="135"/>
      <c r="H17" s="104"/>
    </row>
    <row r="18" spans="1:8" ht="13.5" customHeight="1">
      <c r="A18" s="145"/>
      <c r="B18" s="146"/>
      <c r="C18" s="146"/>
      <c r="D18" s="146"/>
      <c r="E18" s="146"/>
      <c r="F18" s="146"/>
      <c r="G18" s="130"/>
      <c r="H18" s="59" t="s">
        <v>69</v>
      </c>
    </row>
    <row r="19" spans="1:8" ht="13.5" customHeight="1">
      <c r="A19" s="134"/>
      <c r="B19" s="135"/>
      <c r="C19" s="135"/>
      <c r="D19" s="135"/>
      <c r="E19" s="135"/>
      <c r="F19" s="135"/>
      <c r="G19" s="60" t="s">
        <v>64</v>
      </c>
      <c r="H19" s="58" t="s">
        <v>68</v>
      </c>
    </row>
    <row r="20" spans="1:9" s="14" customFormat="1" ht="13.5" customHeight="1">
      <c r="A20" s="147" t="s">
        <v>43</v>
      </c>
      <c r="B20" s="148"/>
      <c r="C20" s="148"/>
      <c r="D20" s="148"/>
      <c r="E20" s="149" t="s">
        <v>44</v>
      </c>
      <c r="F20" s="149"/>
      <c r="G20" s="78" t="s">
        <v>37</v>
      </c>
      <c r="H20" s="133" t="s">
        <v>37</v>
      </c>
      <c r="I20" s="14" t="s">
        <v>31</v>
      </c>
    </row>
    <row r="21" spans="1:8" ht="12">
      <c r="A21" s="150"/>
      <c r="B21" s="151"/>
      <c r="C21" s="152"/>
      <c r="D21" s="152"/>
      <c r="E21" s="153"/>
      <c r="F21" s="154"/>
      <c r="G21" s="155"/>
      <c r="H21" s="156"/>
    </row>
    <row r="22" spans="1:8" ht="12">
      <c r="A22" s="157"/>
      <c r="B22" s="158"/>
      <c r="C22" s="158"/>
      <c r="D22" s="158"/>
      <c r="E22" s="159"/>
      <c r="F22" s="160"/>
      <c r="G22" s="161"/>
      <c r="H22" s="136"/>
    </row>
    <row r="23" spans="1:8" ht="12">
      <c r="A23" s="157"/>
      <c r="B23" s="158"/>
      <c r="C23" s="158"/>
      <c r="D23" s="158"/>
      <c r="E23" s="159"/>
      <c r="F23" s="160"/>
      <c r="G23" s="161"/>
      <c r="H23" s="136"/>
    </row>
    <row r="24" spans="1:8" ht="12">
      <c r="A24" s="162"/>
      <c r="B24" s="158"/>
      <c r="C24" s="158"/>
      <c r="D24" s="158"/>
      <c r="E24" s="160"/>
      <c r="F24" s="160"/>
      <c r="G24" s="161"/>
      <c r="H24" s="136"/>
    </row>
    <row r="25" spans="1:8" ht="12">
      <c r="A25" s="162"/>
      <c r="B25" s="158"/>
      <c r="C25" s="158"/>
      <c r="D25" s="158"/>
      <c r="E25" s="160"/>
      <c r="F25" s="160"/>
      <c r="G25" s="161"/>
      <c r="H25" s="136"/>
    </row>
    <row r="26" spans="1:8" ht="12">
      <c r="A26" s="162"/>
      <c r="B26" s="158"/>
      <c r="C26" s="158"/>
      <c r="D26" s="158"/>
      <c r="E26" s="158"/>
      <c r="F26" s="158"/>
      <c r="G26" s="161"/>
      <c r="H26" s="136"/>
    </row>
    <row r="27" spans="1:8" ht="12">
      <c r="A27" s="162"/>
      <c r="B27" s="158"/>
      <c r="C27" s="158"/>
      <c r="D27" s="158"/>
      <c r="E27" s="160"/>
      <c r="F27" s="160"/>
      <c r="G27" s="161"/>
      <c r="H27" s="136"/>
    </row>
    <row r="28" spans="1:8" ht="12">
      <c r="A28" s="142" t="s">
        <v>45</v>
      </c>
      <c r="B28" s="143"/>
      <c r="C28" s="143"/>
      <c r="D28" s="143"/>
      <c r="E28" s="143"/>
      <c r="F28" s="163"/>
      <c r="G28" s="164">
        <f>SUM(G21:G27)</f>
        <v>0</v>
      </c>
      <c r="H28" s="165">
        <f>SUM(H21:H27)</f>
        <v>0</v>
      </c>
    </row>
    <row r="29" spans="1:8" ht="12">
      <c r="A29" s="135"/>
      <c r="B29" s="135"/>
      <c r="C29" s="135"/>
      <c r="D29" s="135"/>
      <c r="E29" s="135"/>
      <c r="F29" s="166"/>
      <c r="G29" s="167"/>
      <c r="H29" s="104"/>
    </row>
    <row r="30" spans="1:8" ht="12">
      <c r="A30" s="104"/>
      <c r="B30" s="104"/>
      <c r="C30" s="104"/>
      <c r="D30" s="104"/>
      <c r="E30" s="135"/>
      <c r="F30" s="168"/>
      <c r="G30" s="167"/>
      <c r="H30" s="104"/>
    </row>
    <row r="31" spans="1:8" ht="12">
      <c r="A31" s="104"/>
      <c r="B31" s="104"/>
      <c r="C31" s="104"/>
      <c r="D31" s="104"/>
      <c r="E31" s="168"/>
      <c r="F31" s="168"/>
      <c r="G31" s="104"/>
      <c r="H31" s="104"/>
    </row>
    <row r="32" spans="1:8" ht="12">
      <c r="A32" s="143"/>
      <c r="B32" s="143"/>
      <c r="C32" s="143"/>
      <c r="D32" s="143"/>
      <c r="E32" s="163"/>
      <c r="F32" s="163"/>
      <c r="G32" s="143"/>
      <c r="H32" s="104"/>
    </row>
    <row r="33" spans="1:8" ht="12">
      <c r="A33" s="169" t="s">
        <v>46</v>
      </c>
      <c r="B33" s="170"/>
      <c r="C33" s="171"/>
      <c r="D33" s="171"/>
      <c r="E33" s="172"/>
      <c r="F33" s="172"/>
      <c r="G33" s="173"/>
      <c r="H33" s="104"/>
    </row>
    <row r="34" spans="1:8" ht="12">
      <c r="A34" s="174" t="s">
        <v>48</v>
      </c>
      <c r="B34" s="175">
        <v>0.10846153846153846</v>
      </c>
      <c r="C34" s="176">
        <v>-0.5</v>
      </c>
      <c r="D34" s="176" t="s">
        <v>47</v>
      </c>
      <c r="E34" s="177">
        <f>+B34+C34</f>
        <v>-0.39153846153846156</v>
      </c>
      <c r="F34" s="166"/>
      <c r="G34" s="136"/>
      <c r="H34" s="104"/>
    </row>
    <row r="35" spans="1:8" ht="12">
      <c r="A35" s="134"/>
      <c r="B35" s="178"/>
      <c r="C35" s="176"/>
      <c r="D35" s="176"/>
      <c r="E35" s="177"/>
      <c r="F35" s="135"/>
      <c r="G35" s="136"/>
      <c r="H35" s="104"/>
    </row>
    <row r="36" spans="1:8" ht="12">
      <c r="A36" s="142"/>
      <c r="B36" s="143"/>
      <c r="C36" s="143"/>
      <c r="D36" s="143"/>
      <c r="E36" s="143"/>
      <c r="F36" s="143"/>
      <c r="G36" s="144"/>
      <c r="H36" s="104"/>
    </row>
    <row r="37" spans="1:8" ht="12">
      <c r="A37" s="104"/>
      <c r="B37" s="104"/>
      <c r="C37" s="104"/>
      <c r="D37" s="104"/>
      <c r="E37" s="104"/>
      <c r="F37" s="104"/>
      <c r="G37" s="104"/>
      <c r="H37" s="104"/>
    </row>
    <row r="38" spans="1:8" ht="12">
      <c r="A38" s="104"/>
      <c r="B38" s="104"/>
      <c r="C38" s="104"/>
      <c r="D38" s="104"/>
      <c r="E38" s="104"/>
      <c r="F38" s="104"/>
      <c r="G38" s="104"/>
      <c r="H38" s="104"/>
    </row>
    <row r="44" ht="12">
      <c r="E44" s="11" t="s">
        <v>31</v>
      </c>
    </row>
  </sheetData>
  <sheetProtection/>
  <printOptions horizontalCentered="1"/>
  <pageMargins left="0.75" right="0.75" top="1" bottom="1" header="0.5" footer="0.5"/>
  <pageSetup horizontalDpi="600" verticalDpi="600" orientation="portrait" scale="92" r:id="rId1"/>
  <headerFooter alignWithMargins="0">
    <oddHeader>&amp;C&amp;"Century Schoolbook,Bold"&amp;12DELTA NATURAL GAS COMPANY, INC.&amp;R&amp;"Century Schoolbook,Bold"SCHEDULE III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JBROWN</dc:creator>
  <cp:keywords/>
  <dc:description/>
  <cp:lastModifiedBy>Braun, Monica</cp:lastModifiedBy>
  <cp:lastPrinted>2022-06-23T17:24:17Z</cp:lastPrinted>
  <dcterms:created xsi:type="dcterms:W3CDTF">1998-02-24T14:52:22Z</dcterms:created>
  <dcterms:modified xsi:type="dcterms:W3CDTF">2022-06-23T21:10:43Z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