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msserver2\Regulatory Filings\FAC\- PSC Cases\2022-00190 Investigation of the FAC and PP Costs\"/>
    </mc:Choice>
  </mc:AlternateContent>
  <xr:revisionPtr revIDLastSave="0" documentId="13_ncr:1_{98DB6030-D0EA-42EC-A236-506814B03012}" xr6:coauthVersionLast="47" xr6:coauthVersionMax="47" xr10:uidLastSave="{00000000-0000-0000-0000-000000000000}"/>
  <bookViews>
    <workbookView xWindow="-28920" yWindow="-120" windowWidth="29040" windowHeight="15720" xr2:uid="{A4F532F7-3BD4-485D-A0EF-5C119B73D70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A8" i="1"/>
  <c r="AA10" i="1" s="1"/>
  <c r="Z8" i="1"/>
  <c r="Z10" i="1" s="1"/>
  <c r="W8" i="1"/>
  <c r="W10" i="1" s="1"/>
  <c r="T8" i="1"/>
  <c r="V8" i="1" s="1"/>
  <c r="V10" i="1" s="1"/>
  <c r="S8" i="1"/>
  <c r="S10" i="1" s="1"/>
  <c r="R8" i="1"/>
  <c r="R10" i="1" s="1"/>
  <c r="Q8" i="1"/>
  <c r="Q10" i="1" s="1"/>
  <c r="N8" i="1"/>
  <c r="K8" i="1"/>
  <c r="M8" i="1" s="1"/>
  <c r="J8" i="1"/>
  <c r="J10" i="1" s="1"/>
  <c r="I8" i="1"/>
  <c r="I10" i="1" s="1"/>
  <c r="H8" i="1"/>
  <c r="H10" i="1" s="1"/>
  <c r="E8" i="1"/>
  <c r="F8" i="1" s="1"/>
  <c r="D8" i="1"/>
  <c r="D10" i="1" s="1"/>
  <c r="C8" i="1"/>
  <c r="C10" i="1" s="1"/>
  <c r="B10" i="1"/>
  <c r="AA5" i="1"/>
  <c r="AA14" i="1" s="1"/>
  <c r="Z5" i="1"/>
  <c r="Z14" i="1" s="1"/>
  <c r="Y5" i="1"/>
  <c r="Y14" i="1" s="1"/>
  <c r="X5" i="1"/>
  <c r="W5" i="1"/>
  <c r="W13" i="1" s="1"/>
  <c r="V5" i="1"/>
  <c r="U5" i="1"/>
  <c r="T5" i="1"/>
  <c r="T14" i="1" s="1"/>
  <c r="S5" i="1"/>
  <c r="S14" i="1" s="1"/>
  <c r="R5" i="1"/>
  <c r="R14" i="1" s="1"/>
  <c r="Q5" i="1"/>
  <c r="Q14" i="1" s="1"/>
  <c r="P5" i="1"/>
  <c r="O5" i="1"/>
  <c r="N5" i="1"/>
  <c r="M5" i="1"/>
  <c r="L5" i="1"/>
  <c r="L14" i="1" s="1"/>
  <c r="K5" i="1"/>
  <c r="K14" i="1" s="1"/>
  <c r="J5" i="1"/>
  <c r="J14" i="1" s="1"/>
  <c r="I5" i="1"/>
  <c r="I14" i="1" s="1"/>
  <c r="H5" i="1"/>
  <c r="H13" i="1" s="1"/>
  <c r="G5" i="1"/>
  <c r="F5" i="1"/>
  <c r="E5" i="1"/>
  <c r="D5" i="1"/>
  <c r="D14" i="1" s="1"/>
  <c r="C5" i="1"/>
  <c r="C14" i="1" s="1"/>
  <c r="B5" i="1"/>
  <c r="B14" i="1" s="1"/>
  <c r="B3" i="1"/>
  <c r="C2" i="1"/>
  <c r="C3" i="1" s="1"/>
  <c r="M10" i="1" l="1"/>
  <c r="E14" i="1"/>
  <c r="M14" i="1"/>
  <c r="U14" i="1"/>
  <c r="L8" i="1"/>
  <c r="L10" i="1" s="1"/>
  <c r="F14" i="1"/>
  <c r="N14" i="1"/>
  <c r="V14" i="1"/>
  <c r="N10" i="1"/>
  <c r="F10" i="1"/>
  <c r="O8" i="1"/>
  <c r="O10" i="1" s="1"/>
  <c r="G8" i="1"/>
  <c r="G10" i="1" s="1"/>
  <c r="K10" i="1"/>
  <c r="I13" i="1"/>
  <c r="I15" i="1" s="1"/>
  <c r="Q13" i="1"/>
  <c r="Q15" i="1" s="1"/>
  <c r="G14" i="1"/>
  <c r="O14" i="1"/>
  <c r="W14" i="1"/>
  <c r="W15" i="1" s="1"/>
  <c r="P8" i="1"/>
  <c r="P10" i="1" s="1"/>
  <c r="X8" i="1"/>
  <c r="X10" i="1" s="1"/>
  <c r="T10" i="1"/>
  <c r="B13" i="1"/>
  <c r="B15" i="1" s="1"/>
  <c r="J13" i="1"/>
  <c r="J15" i="1" s="1"/>
  <c r="R13" i="1"/>
  <c r="R15" i="1" s="1"/>
  <c r="Z13" i="1"/>
  <c r="Z15" i="1" s="1"/>
  <c r="H14" i="1"/>
  <c r="H15" i="1" s="1"/>
  <c r="P14" i="1"/>
  <c r="X14" i="1"/>
  <c r="D2" i="1"/>
  <c r="Y8" i="1"/>
  <c r="Y10" i="1" s="1"/>
  <c r="E10" i="1"/>
  <c r="C13" i="1"/>
  <c r="C15" i="1" s="1"/>
  <c r="K13" i="1"/>
  <c r="K15" i="1" s="1"/>
  <c r="S13" i="1"/>
  <c r="S15" i="1" s="1"/>
  <c r="AA13" i="1"/>
  <c r="AA15" i="1" s="1"/>
  <c r="D13" i="1"/>
  <c r="D15" i="1" s="1"/>
  <c r="T13" i="1"/>
  <c r="T15" i="1" s="1"/>
  <c r="E13" i="1"/>
  <c r="E15" i="1" s="1"/>
  <c r="M13" i="1"/>
  <c r="M15" i="1" s="1"/>
  <c r="F13" i="1"/>
  <c r="N13" i="1"/>
  <c r="V13" i="1"/>
  <c r="V15" i="1" s="1"/>
  <c r="U8" i="1"/>
  <c r="U10" i="1" s="1"/>
  <c r="Y13" i="1" l="1"/>
  <c r="Y15" i="1" s="1"/>
  <c r="P13" i="1"/>
  <c r="P15" i="1" s="1"/>
  <c r="N15" i="1"/>
  <c r="F15" i="1"/>
  <c r="G13" i="1"/>
  <c r="G15" i="1" s="1"/>
  <c r="L13" i="1"/>
  <c r="L15" i="1" s="1"/>
  <c r="O13" i="1"/>
  <c r="O15" i="1" s="1"/>
  <c r="X13" i="1"/>
  <c r="X15" i="1" s="1"/>
  <c r="E2" i="1"/>
  <c r="D3" i="1"/>
  <c r="U13" i="1"/>
  <c r="U15" i="1" s="1"/>
  <c r="C16" i="1"/>
  <c r="F16" i="1"/>
  <c r="E16" i="1"/>
  <c r="D16" i="1"/>
  <c r="Q16" i="1" l="1"/>
  <c r="M16" i="1"/>
  <c r="H16" i="1"/>
  <c r="L16" i="1"/>
  <c r="G16" i="1"/>
  <c r="AA16" i="1"/>
  <c r="P16" i="1"/>
  <c r="S16" i="1"/>
  <c r="O16" i="1"/>
  <c r="T16" i="1"/>
  <c r="R16" i="1"/>
  <c r="K16" i="1"/>
  <c r="U16" i="1"/>
  <c r="I16" i="1"/>
  <c r="Z16" i="1"/>
  <c r="N16" i="1"/>
  <c r="J16" i="1"/>
  <c r="V16" i="1"/>
  <c r="X16" i="1"/>
  <c r="Y16" i="1"/>
  <c r="W16" i="1"/>
  <c r="E3" i="1"/>
  <c r="F2" i="1"/>
  <c r="F3" i="1" l="1"/>
  <c r="G2" i="1"/>
  <c r="G3" i="1" l="1"/>
  <c r="H2" i="1"/>
  <c r="I2" i="1" l="1"/>
  <c r="H3" i="1"/>
  <c r="I3" i="1" l="1"/>
  <c r="J2" i="1"/>
  <c r="J3" i="1" l="1"/>
  <c r="K2" i="1"/>
  <c r="K3" i="1" l="1"/>
  <c r="L2" i="1"/>
  <c r="M2" i="1" l="1"/>
  <c r="L3" i="1"/>
  <c r="M3" i="1" l="1"/>
  <c r="N2" i="1"/>
  <c r="N3" i="1" l="1"/>
  <c r="O2" i="1"/>
  <c r="O3" i="1" l="1"/>
  <c r="P2" i="1"/>
  <c r="Q2" i="1" l="1"/>
  <c r="P3" i="1"/>
  <c r="Q3" i="1" l="1"/>
  <c r="R2" i="1"/>
  <c r="R3" i="1" l="1"/>
  <c r="S2" i="1"/>
  <c r="S3" i="1" l="1"/>
  <c r="T2" i="1"/>
  <c r="T3" i="1" l="1"/>
  <c r="U2" i="1"/>
  <c r="U3" i="1" l="1"/>
  <c r="V2" i="1"/>
  <c r="V3" i="1" l="1"/>
  <c r="W2" i="1"/>
  <c r="W3" i="1" l="1"/>
  <c r="X2" i="1"/>
  <c r="Y2" i="1" l="1"/>
  <c r="X3" i="1"/>
  <c r="Y3" i="1" l="1"/>
  <c r="Z2" i="1"/>
  <c r="Z3" i="1" l="1"/>
  <c r="AA2" i="1"/>
  <c r="AA3" i="1" s="1"/>
</calcChain>
</file>

<file path=xl/sharedStrings.xml><?xml version="1.0" encoding="utf-8"?>
<sst xmlns="http://schemas.openxmlformats.org/spreadsheetml/2006/main" count="13" uniqueCount="11">
  <si>
    <t>Expense Month:</t>
  </si>
  <si>
    <t>Service Month:</t>
  </si>
  <si>
    <t>Rural &amp; LI Tariff Sales (MWh)</t>
  </si>
  <si>
    <t>FAC Factors ($/MWh)</t>
  </si>
  <si>
    <t>Proforma-Qtrly Avg FAC Factor</t>
  </si>
  <si>
    <t>Original FAC Factor</t>
  </si>
  <si>
    <t>FAC Factor Change ($/MWh)</t>
  </si>
  <si>
    <t>FAC Revenue ($)</t>
  </si>
  <si>
    <t>Monthly FAC Revenue Change ($)</t>
  </si>
  <si>
    <t>Cumulative FAC Revenue Change ($)</t>
  </si>
  <si>
    <t>Assumptions: 12-mo. rolling avg., Over/Under accrued annually, then applied following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</si>
</sst>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_(* #,##0.000_);_(* \(#,##0.000\);_(* &quot;-&quot;??_);_(@_)"/>
    <numFmt numFmtId="167" formatCode="_(&quot;$&quot;* #,##0.000_);_(&quot;$&quot;* \(#,##0.000\);_(&quot;$&quot;* &quot;-&quot;??_);_(@_)"/>
    <numFmt numFmtId="168" formatCode="_(&quot;$&quot;* #,##0_);_(&quot;$&quot;* \(#,##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 applyAlignment="1">
      <alignment horizontal="center"/>
    </xf>
    <xf numFmtId="0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Alignment="1">
      <alignment horizontal="center"/>
    </xf>
    <xf numFmtId="166" fontId="0" fillId="2" borderId="0" xfId="1" applyNumberFormat="1" applyFont="1" applyFill="1"/>
    <xf numFmtId="44" fontId="2" fillId="2" borderId="0" xfId="2" applyFont="1" applyFill="1" applyAlignment="1">
      <alignment horizontal="center"/>
    </xf>
    <xf numFmtId="167" fontId="0" fillId="2" borderId="0" xfId="2" applyNumberFormat="1" applyFont="1" applyFill="1"/>
    <xf numFmtId="0" fontId="5" fillId="2" borderId="2" xfId="0" applyFont="1" applyFill="1" applyBorder="1"/>
    <xf numFmtId="167" fontId="5" fillId="2" borderId="2" xfId="2" applyNumberFormat="1" applyFont="1" applyFill="1" applyBorder="1"/>
    <xf numFmtId="0" fontId="5" fillId="2" borderId="0" xfId="0" applyFont="1" applyFill="1"/>
    <xf numFmtId="168" fontId="0" fillId="2" borderId="0" xfId="2" applyNumberFormat="1" applyFont="1" applyFill="1"/>
    <xf numFmtId="0" fontId="6" fillId="2" borderId="2" xfId="0" applyFont="1" applyFill="1" applyBorder="1"/>
    <xf numFmtId="168" fontId="6" fillId="2" borderId="2" xfId="2" applyNumberFormat="1" applyFont="1" applyFill="1" applyBorder="1"/>
    <xf numFmtId="0" fontId="6" fillId="2" borderId="0" xfId="0" applyFont="1" applyFill="1"/>
    <xf numFmtId="168" fontId="6" fillId="2" borderId="0" xfId="2" applyNumberFormat="1" applyFont="1" applyFill="1" applyBorder="1"/>
    <xf numFmtId="168" fontId="6" fillId="3" borderId="0" xfId="2" applyNumberFormat="1" applyFont="1" applyFill="1" applyBorder="1"/>
    <xf numFmtId="168" fontId="0" fillId="2" borderId="0" xfId="0" applyNumberForma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FAC Factor as Originally Filed compared to KY PSC proposed alternative changes</a:t>
            </a:r>
          </a:p>
          <a:p>
            <a:pPr>
              <a:defRPr baseline="0">
                <a:solidFill>
                  <a:sysClr val="windowText" lastClr="000000"/>
                </a:solidFill>
              </a:defRPr>
            </a:pPr>
            <a:r>
              <a:rPr lang="en-US" baseline="0">
                <a:solidFill>
                  <a:sysClr val="windowText" lastClr="000000"/>
                </a:solidFill>
              </a:rPr>
              <a:t>Monthly FAC Factors ($/MWh)</a:t>
            </a:r>
          </a:p>
        </c:rich>
      </c:tx>
      <c:layout>
        <c:manualLayout>
          <c:xMode val="edge"/>
          <c:yMode val="edge"/>
          <c:x val="0.30204964306473925"/>
          <c:y val="2.847322924224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6937664737246219E-2"/>
          <c:y val="7.6991928909910148E-2"/>
          <c:w val="0.93826505189389398"/>
          <c:h val="0.83607886614173232"/>
        </c:manualLayout>
      </c:layout>
      <c:lineChart>
        <c:grouping val="standard"/>
        <c:varyColors val="0"/>
        <c:ser>
          <c:idx val="0"/>
          <c:order val="0"/>
          <c:tx>
            <c:strRef>
              <c:f>[1]Graph!$A$14</c:f>
              <c:strCache>
                <c:ptCount val="1"/>
                <c:pt idx="0">
                  <c:v>Original FAC Factor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[1]Graph!$B$3:$AB$3</c:f>
              <c:numCache>
                <c:formatCode>General</c:formatCode>
                <c:ptCount val="27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  <c:pt idx="24">
                  <c:v>46053</c:v>
                </c:pt>
                <c:pt idx="25">
                  <c:v>46081</c:v>
                </c:pt>
              </c:numCache>
            </c:numRef>
          </c:cat>
          <c:val>
            <c:numRef>
              <c:f>[1]Graph!$B$9:$AA$9</c:f>
              <c:numCache>
                <c:formatCode>General</c:formatCode>
                <c:ptCount val="26"/>
                <c:pt idx="0">
                  <c:v>11.623000000000001</c:v>
                </c:pt>
                <c:pt idx="1">
                  <c:v>7.1620000000000017</c:v>
                </c:pt>
                <c:pt idx="2">
                  <c:v>17.787999999999997</c:v>
                </c:pt>
                <c:pt idx="3">
                  <c:v>11.898999999999999</c:v>
                </c:pt>
                <c:pt idx="4">
                  <c:v>6.38</c:v>
                </c:pt>
                <c:pt idx="5">
                  <c:v>6.176000000000001</c:v>
                </c:pt>
                <c:pt idx="6">
                  <c:v>7.6109999999999998</c:v>
                </c:pt>
                <c:pt idx="7">
                  <c:v>10.674000000000003</c:v>
                </c:pt>
                <c:pt idx="8">
                  <c:v>14.642000000000003</c:v>
                </c:pt>
                <c:pt idx="9">
                  <c:v>17.044999999999998</c:v>
                </c:pt>
                <c:pt idx="10">
                  <c:v>15.726999999999999</c:v>
                </c:pt>
                <c:pt idx="11">
                  <c:v>14.061999999999998</c:v>
                </c:pt>
                <c:pt idx="12">
                  <c:v>9.2110000000000003</c:v>
                </c:pt>
                <c:pt idx="13">
                  <c:v>21.533999999999999</c:v>
                </c:pt>
                <c:pt idx="14">
                  <c:v>12.888999999999998</c:v>
                </c:pt>
                <c:pt idx="15">
                  <c:v>21.994</c:v>
                </c:pt>
                <c:pt idx="16">
                  <c:v>25.814999999999998</c:v>
                </c:pt>
                <c:pt idx="17">
                  <c:v>15.017000000000003</c:v>
                </c:pt>
                <c:pt idx="18">
                  <c:v>11.944000000000003</c:v>
                </c:pt>
                <c:pt idx="19">
                  <c:v>19.431999999999999</c:v>
                </c:pt>
                <c:pt idx="20">
                  <c:v>23.619</c:v>
                </c:pt>
                <c:pt idx="21">
                  <c:v>15.376000000000001</c:v>
                </c:pt>
                <c:pt idx="22">
                  <c:v>23.531999999999996</c:v>
                </c:pt>
                <c:pt idx="23">
                  <c:v>25.349999999999998</c:v>
                </c:pt>
                <c:pt idx="24">
                  <c:v>19.452000000000005</c:v>
                </c:pt>
                <c:pt idx="25">
                  <c:v>5.8000000000002494E-2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B-46D2-B94C-E4920AE35AD1}"/>
            </c:ext>
          </c:extLst>
        </c:ser>
        <c:ser>
          <c:idx val="1"/>
          <c:order val="1"/>
          <c:tx>
            <c:v>FAC with 12 Months Rolling Average without Over/Under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[1]Graph!$B$3:$AB$3</c:f>
              <c:numCache>
                <c:formatCode>General</c:formatCode>
                <c:ptCount val="27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  <c:pt idx="12">
                  <c:v>45688</c:v>
                </c:pt>
                <c:pt idx="13">
                  <c:v>45716</c:v>
                </c:pt>
                <c:pt idx="14">
                  <c:v>45747</c:v>
                </c:pt>
                <c:pt idx="15">
                  <c:v>45777</c:v>
                </c:pt>
                <c:pt idx="16">
                  <c:v>45808</c:v>
                </c:pt>
                <c:pt idx="17">
                  <c:v>45838</c:v>
                </c:pt>
                <c:pt idx="18">
                  <c:v>45869</c:v>
                </c:pt>
                <c:pt idx="19">
                  <c:v>45900</c:v>
                </c:pt>
                <c:pt idx="20">
                  <c:v>45930</c:v>
                </c:pt>
                <c:pt idx="21">
                  <c:v>45961</c:v>
                </c:pt>
                <c:pt idx="22">
                  <c:v>45991</c:v>
                </c:pt>
                <c:pt idx="23">
                  <c:v>46022</c:v>
                </c:pt>
                <c:pt idx="24">
                  <c:v>46053</c:v>
                </c:pt>
                <c:pt idx="25">
                  <c:v>46081</c:v>
                </c:pt>
              </c:numCache>
            </c:numRef>
          </c:cat>
          <c:val>
            <c:numRef>
              <c:f>[1]Graph!$B$8:$AA$8</c:f>
              <c:numCache>
                <c:formatCode>General</c:formatCode>
                <c:ptCount val="26"/>
                <c:pt idx="0">
                  <c:v>8.3340000000000014</c:v>
                </c:pt>
                <c:pt idx="1">
                  <c:v>8.3340000000000014</c:v>
                </c:pt>
                <c:pt idx="2">
                  <c:v>8.3340000000000014</c:v>
                </c:pt>
                <c:pt idx="3">
                  <c:v>10.4</c:v>
                </c:pt>
                <c:pt idx="4">
                  <c:v>10.4</c:v>
                </c:pt>
                <c:pt idx="5">
                  <c:v>10.4</c:v>
                </c:pt>
                <c:pt idx="6">
                  <c:v>10.317</c:v>
                </c:pt>
                <c:pt idx="7">
                  <c:v>10.317</c:v>
                </c:pt>
                <c:pt idx="8">
                  <c:v>10.317</c:v>
                </c:pt>
                <c:pt idx="9">
                  <c:v>11.667999999999997</c:v>
                </c:pt>
                <c:pt idx="10">
                  <c:v>11.667999999999997</c:v>
                </c:pt>
                <c:pt idx="11">
                  <c:v>11.667999999999997</c:v>
                </c:pt>
                <c:pt idx="12">
                  <c:v>13.717000000000001</c:v>
                </c:pt>
                <c:pt idx="13">
                  <c:v>13.717000000000001</c:v>
                </c:pt>
                <c:pt idx="14">
                  <c:v>13.717000000000001</c:v>
                </c:pt>
                <c:pt idx="15">
                  <c:v>15.185999999999998</c:v>
                </c:pt>
                <c:pt idx="16">
                  <c:v>15.185999999999998</c:v>
                </c:pt>
                <c:pt idx="17">
                  <c:v>15.185999999999998</c:v>
                </c:pt>
                <c:pt idx="18">
                  <c:v>17.741</c:v>
                </c:pt>
                <c:pt idx="19">
                  <c:v>17.741</c:v>
                </c:pt>
                <c:pt idx="20">
                  <c:v>17.741</c:v>
                </c:pt>
                <c:pt idx="21">
                  <c:v>19.119000000000003</c:v>
                </c:pt>
                <c:pt idx="22">
                  <c:v>19.119000000000003</c:v>
                </c:pt>
                <c:pt idx="23">
                  <c:v>19.119000000000003</c:v>
                </c:pt>
                <c:pt idx="24">
                  <c:v>25.981999999999999</c:v>
                </c:pt>
                <c:pt idx="25">
                  <c:v>25.981999999999999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B-46D2-B94C-E4920AE35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1113688"/>
        <c:axId val="551114408"/>
      </c:lineChart>
      <c:catAx>
        <c:axId val="551113688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5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114408"/>
        <c:crosses val="autoZero"/>
        <c:auto val="0"/>
        <c:lblAlgn val="ctr"/>
        <c:lblOffset val="100"/>
        <c:noMultiLvlLbl val="0"/>
      </c:catAx>
      <c:valAx>
        <c:axId val="551114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111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5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0927259915027727"/>
          <c:y val="0.96533470914068586"/>
          <c:w val="0.67222334812189355"/>
          <c:h val="3.1869906705939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t" anchorCtr="0"/>
    <a:lstStyle/>
    <a:p>
      <a:pPr>
        <a:defRPr sz="1500" b="1" i="0" baseline="0"/>
      </a:pPr>
      <a:endParaRPr lang="en-US"/>
    </a:p>
  </c:txPr>
  <c:printSettings>
    <c:headerFooter>
      <c:oddHeader>&amp;L&amp;"-,Bold"&amp;20Exhibit 2</c:oddHeader>
      <c:oddFooter>&amp;LF(m) = 12 Month rolling average on proposed
S(m) = 12 Month rolling average on proposed
Over/Under not included in 2024 (first year of change)</c:oddFooter>
    </c:headerFooter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981074</xdr:colOff>
      <xdr:row>19</xdr:row>
      <xdr:rowOff>76199</xdr:rowOff>
    </xdr:from>
    <xdr:to>
      <xdr:col>24</xdr:col>
      <xdr:colOff>457200</xdr:colOff>
      <xdr:row>92</xdr:row>
      <xdr:rowOff>123824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D3A3E5-762C-48C8-985C-CAD45A4DC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sserver2\Regulatory%20Filings\FAC\-%20PSC%20Cases\2022-00190%20Investigation%20of%20the%20FAC%20and%20PP%20Costs\4.23.26%20Proforma%20FAC%20Calcs%20with%20Possible%20Changes%20(v2026.04.22-BLS)(NRC%20Changes%20to%20Chart).xlsx" TargetMode="External"/><Relationship Id="rId1" Type="http://schemas.openxmlformats.org/officeDocument/2006/relationships/externalLinkPath" Target="4.23.26%20Proforma%20FAC%20Calcs%20with%20Possible%20Changes%20(v2026.04.22-BLS)(NRC%20Changes%20to%20Char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FAC Calcs"/>
      <sheetName val="Graph"/>
      <sheetName val="2024 Q1 FAC"/>
      <sheetName val="2024 Q2 FAC"/>
      <sheetName val="2024 Q3 FAC"/>
      <sheetName val="2024 Q4 FAC"/>
      <sheetName val="2025 Q1 FAC"/>
      <sheetName val="2025 Q2 FAC"/>
      <sheetName val="2025 Q3 FAC"/>
      <sheetName val="2025 Q4 FAC"/>
      <sheetName val="2026 Q1 FAC"/>
      <sheetName val="Charts"/>
      <sheetName val="Gen&amp;FuelData(w.NucorEst$)"/>
    </sheetNames>
    <sheetDataSet>
      <sheetData sheetId="0">
        <row r="14">
          <cell r="FY14">
            <v>329742684</v>
          </cell>
          <cell r="FZ14">
            <v>252444372</v>
          </cell>
          <cell r="GA14">
            <v>247650163</v>
          </cell>
          <cell r="GB14">
            <v>230402647</v>
          </cell>
          <cell r="GC14">
            <v>253156769</v>
          </cell>
          <cell r="GD14">
            <v>292321287</v>
          </cell>
          <cell r="GE14">
            <v>311630680</v>
          </cell>
          <cell r="GF14">
            <v>314839906</v>
          </cell>
          <cell r="GG14">
            <v>265237966</v>
          </cell>
          <cell r="GH14">
            <v>242656405</v>
          </cell>
          <cell r="GI14">
            <v>242752678</v>
          </cell>
          <cell r="GJ14">
            <v>291618549</v>
          </cell>
          <cell r="GK14">
            <v>342278098</v>
          </cell>
          <cell r="GL14">
            <v>281228404</v>
          </cell>
          <cell r="GM14">
            <v>253969063</v>
          </cell>
          <cell r="GN14">
            <v>233705649</v>
          </cell>
          <cell r="GO14">
            <v>246802832</v>
          </cell>
          <cell r="GP14">
            <v>299432228</v>
          </cell>
          <cell r="GQ14">
            <v>345299259</v>
          </cell>
          <cell r="GR14">
            <v>310092568</v>
          </cell>
          <cell r="GS14">
            <v>272002464</v>
          </cell>
          <cell r="GT14">
            <v>245269312</v>
          </cell>
          <cell r="GU14">
            <v>257028223</v>
          </cell>
          <cell r="GV14">
            <v>311964856</v>
          </cell>
          <cell r="GW14">
            <v>339619476</v>
          </cell>
          <cell r="GX14">
            <v>286663810</v>
          </cell>
        </row>
        <row r="18">
          <cell r="FX18">
            <v>1.1623000000000001E-2</v>
          </cell>
          <cell r="FY18">
            <v>7.1620000000000017E-3</v>
          </cell>
          <cell r="FZ18">
            <v>1.7787999999999998E-2</v>
          </cell>
          <cell r="GA18">
            <v>1.1899E-2</v>
          </cell>
          <cell r="GB18">
            <v>6.3800000000000003E-3</v>
          </cell>
          <cell r="GC18">
            <v>6.1760000000000009E-3</v>
          </cell>
          <cell r="GD18">
            <v>7.6109999999999997E-3</v>
          </cell>
          <cell r="GE18">
            <v>1.0674000000000003E-2</v>
          </cell>
          <cell r="GF18">
            <v>1.4642000000000002E-2</v>
          </cell>
          <cell r="GG18">
            <v>1.7044999999999998E-2</v>
          </cell>
          <cell r="GH18">
            <v>1.5726999999999998E-2</v>
          </cell>
          <cell r="GI18">
            <v>1.4061999999999998E-2</v>
          </cell>
          <cell r="GJ18">
            <v>9.2110000000000004E-3</v>
          </cell>
          <cell r="GK18">
            <v>2.1533999999999998E-2</v>
          </cell>
          <cell r="GL18">
            <v>1.2888999999999998E-2</v>
          </cell>
          <cell r="GM18">
            <v>2.1994E-2</v>
          </cell>
          <cell r="GN18">
            <v>2.5814999999999998E-2</v>
          </cell>
          <cell r="GO18">
            <v>1.5017000000000003E-2</v>
          </cell>
          <cell r="GP18">
            <v>1.1944000000000003E-2</v>
          </cell>
          <cell r="GQ18">
            <v>1.9431999999999998E-2</v>
          </cell>
          <cell r="GR18">
            <v>2.3619000000000001E-2</v>
          </cell>
          <cell r="GS18">
            <v>1.5376000000000001E-2</v>
          </cell>
          <cell r="GT18">
            <v>2.3531999999999997E-2</v>
          </cell>
          <cell r="GU18">
            <v>2.5349999999999998E-2</v>
          </cell>
          <cell r="GV18">
            <v>1.9452000000000004E-2</v>
          </cell>
          <cell r="GW18">
            <v>5.8000000000002494E-5</v>
          </cell>
        </row>
      </sheetData>
      <sheetData sheetId="1">
        <row r="3">
          <cell r="B3">
            <v>45322</v>
          </cell>
          <cell r="C3">
            <v>45351</v>
          </cell>
          <cell r="D3">
            <v>45382</v>
          </cell>
          <cell r="E3">
            <v>45412</v>
          </cell>
          <cell r="F3">
            <v>45443</v>
          </cell>
          <cell r="G3">
            <v>45473</v>
          </cell>
          <cell r="H3">
            <v>45504</v>
          </cell>
          <cell r="I3">
            <v>45535</v>
          </cell>
          <cell r="J3">
            <v>45565</v>
          </cell>
          <cell r="K3">
            <v>45596</v>
          </cell>
          <cell r="L3">
            <v>45626</v>
          </cell>
          <cell r="M3">
            <v>45657</v>
          </cell>
          <cell r="N3">
            <v>45688</v>
          </cell>
          <cell r="O3">
            <v>45716</v>
          </cell>
          <cell r="P3">
            <v>45747</v>
          </cell>
          <cell r="Q3">
            <v>45777</v>
          </cell>
          <cell r="R3">
            <v>45808</v>
          </cell>
          <cell r="S3">
            <v>45838</v>
          </cell>
          <cell r="T3">
            <v>45869</v>
          </cell>
          <cell r="U3">
            <v>45900</v>
          </cell>
          <cell r="V3">
            <v>45930</v>
          </cell>
          <cell r="W3">
            <v>45961</v>
          </cell>
          <cell r="X3">
            <v>45991</v>
          </cell>
          <cell r="Y3">
            <v>46022</v>
          </cell>
          <cell r="Z3">
            <v>46053</v>
          </cell>
          <cell r="AA3">
            <v>46081</v>
          </cell>
        </row>
        <row r="8">
          <cell r="B8">
            <v>8.3340000000000014</v>
          </cell>
          <cell r="C8">
            <v>8.3340000000000014</v>
          </cell>
          <cell r="D8">
            <v>8.3340000000000014</v>
          </cell>
          <cell r="E8">
            <v>10.4</v>
          </cell>
          <cell r="F8">
            <v>10.4</v>
          </cell>
          <cell r="G8">
            <v>10.4</v>
          </cell>
          <cell r="H8">
            <v>10.317</v>
          </cell>
          <cell r="I8">
            <v>10.317</v>
          </cell>
          <cell r="J8">
            <v>10.317</v>
          </cell>
          <cell r="K8">
            <v>11.667999999999997</v>
          </cell>
          <cell r="L8">
            <v>11.667999999999997</v>
          </cell>
          <cell r="M8">
            <v>11.667999999999997</v>
          </cell>
          <cell r="N8">
            <v>13.717000000000001</v>
          </cell>
          <cell r="O8">
            <v>13.717000000000001</v>
          </cell>
          <cell r="P8">
            <v>13.717000000000001</v>
          </cell>
          <cell r="Q8">
            <v>15.185999999999998</v>
          </cell>
          <cell r="R8">
            <v>15.185999999999998</v>
          </cell>
          <cell r="S8">
            <v>15.185999999999998</v>
          </cell>
          <cell r="T8">
            <v>17.741</v>
          </cell>
          <cell r="U8">
            <v>17.741</v>
          </cell>
          <cell r="V8">
            <v>17.741</v>
          </cell>
          <cell r="W8">
            <v>19.119000000000003</v>
          </cell>
          <cell r="X8">
            <v>19.119000000000003</v>
          </cell>
          <cell r="Y8">
            <v>19.119000000000003</v>
          </cell>
          <cell r="Z8">
            <v>25.981999999999999</v>
          </cell>
          <cell r="AA8">
            <v>25.981999999999999</v>
          </cell>
        </row>
        <row r="9">
          <cell r="B9">
            <v>11.623000000000001</v>
          </cell>
          <cell r="C9">
            <v>7.1620000000000017</v>
          </cell>
          <cell r="D9">
            <v>17.787999999999997</v>
          </cell>
          <cell r="E9">
            <v>11.898999999999999</v>
          </cell>
          <cell r="F9">
            <v>6.38</v>
          </cell>
          <cell r="G9">
            <v>6.176000000000001</v>
          </cell>
          <cell r="H9">
            <v>7.6109999999999998</v>
          </cell>
          <cell r="I9">
            <v>10.674000000000003</v>
          </cell>
          <cell r="J9">
            <v>14.642000000000003</v>
          </cell>
          <cell r="K9">
            <v>17.044999999999998</v>
          </cell>
          <cell r="L9">
            <v>15.726999999999999</v>
          </cell>
          <cell r="M9">
            <v>14.061999999999998</v>
          </cell>
          <cell r="N9">
            <v>9.2110000000000003</v>
          </cell>
          <cell r="O9">
            <v>21.533999999999999</v>
          </cell>
          <cell r="P9">
            <v>12.888999999999998</v>
          </cell>
          <cell r="Q9">
            <v>21.994</v>
          </cell>
          <cell r="R9">
            <v>25.814999999999998</v>
          </cell>
          <cell r="S9">
            <v>15.017000000000003</v>
          </cell>
          <cell r="T9">
            <v>11.944000000000003</v>
          </cell>
          <cell r="U9">
            <v>19.431999999999999</v>
          </cell>
          <cell r="V9">
            <v>23.619</v>
          </cell>
          <cell r="W9">
            <v>15.376000000000001</v>
          </cell>
          <cell r="X9">
            <v>23.531999999999996</v>
          </cell>
          <cell r="Y9">
            <v>25.349999999999998</v>
          </cell>
          <cell r="Z9">
            <v>19.452000000000005</v>
          </cell>
          <cell r="AA9">
            <v>5.8000000000002494E-2</v>
          </cell>
        </row>
        <row r="14">
          <cell r="A14" t="str">
            <v>Original FAC Factor</v>
          </cell>
        </row>
      </sheetData>
      <sheetData sheetId="2"/>
      <sheetData sheetId="3">
        <row r="21">
          <cell r="J21">
            <v>1.04E-2</v>
          </cell>
        </row>
      </sheetData>
      <sheetData sheetId="4">
        <row r="21">
          <cell r="J21">
            <v>1.0317E-2</v>
          </cell>
        </row>
      </sheetData>
      <sheetData sheetId="5">
        <row r="21">
          <cell r="J21">
            <v>1.1667999999999998E-2</v>
          </cell>
        </row>
      </sheetData>
      <sheetData sheetId="6">
        <row r="21">
          <cell r="J21">
            <v>1.3717E-2</v>
          </cell>
        </row>
      </sheetData>
      <sheetData sheetId="7">
        <row r="21">
          <cell r="J21">
            <v>1.5185999999999998E-2</v>
          </cell>
        </row>
      </sheetData>
      <sheetData sheetId="8">
        <row r="21">
          <cell r="J21">
            <v>1.7741E-2</v>
          </cell>
        </row>
      </sheetData>
      <sheetData sheetId="9">
        <row r="21">
          <cell r="J21">
            <v>1.9119000000000004E-2</v>
          </cell>
        </row>
      </sheetData>
      <sheetData sheetId="10">
        <row r="21">
          <cell r="J21">
            <v>2.5981999999999998E-2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6432F-E82F-4130-AB49-7AFA0CEC901E}">
  <dimension ref="A2:AB18"/>
  <sheetViews>
    <sheetView tabSelected="1" topLeftCell="A7" workbookViewId="0">
      <selection activeCell="J107" sqref="J107"/>
    </sheetView>
  </sheetViews>
  <sheetFormatPr defaultRowHeight="15" outlineLevelCol="1" x14ac:dyDescent="0.25"/>
  <cols>
    <col min="1" max="1" width="31.42578125" style="6" customWidth="1"/>
    <col min="2" max="25" width="13.5703125" style="6" customWidth="1"/>
    <col min="26" max="27" width="13.5703125" style="6" hidden="1" customWidth="1" outlineLevel="1"/>
    <col min="28" max="28" width="9.140625" style="6" collapsed="1"/>
    <col min="29" max="16384" width="9.140625" style="6"/>
  </cols>
  <sheetData>
    <row r="2" spans="1:27" s="3" customFormat="1" x14ac:dyDescent="0.25">
      <c r="A2" s="1" t="s">
        <v>0</v>
      </c>
      <c r="B2" s="2">
        <v>45291</v>
      </c>
      <c r="C2" s="2">
        <f>EOMONTH(B2,1)</f>
        <v>45322</v>
      </c>
      <c r="D2" s="2">
        <f t="shared" ref="D2:AA2" si="0">EOMONTH(C2,1)</f>
        <v>45351</v>
      </c>
      <c r="E2" s="2">
        <f t="shared" si="0"/>
        <v>45382</v>
      </c>
      <c r="F2" s="2">
        <f t="shared" si="0"/>
        <v>45412</v>
      </c>
      <c r="G2" s="2">
        <f t="shared" si="0"/>
        <v>45443</v>
      </c>
      <c r="H2" s="2">
        <f t="shared" si="0"/>
        <v>45473</v>
      </c>
      <c r="I2" s="2">
        <f t="shared" si="0"/>
        <v>45504</v>
      </c>
      <c r="J2" s="2">
        <f t="shared" si="0"/>
        <v>45535</v>
      </c>
      <c r="K2" s="2">
        <f t="shared" si="0"/>
        <v>45565</v>
      </c>
      <c r="L2" s="2">
        <f t="shared" si="0"/>
        <v>45596</v>
      </c>
      <c r="M2" s="2">
        <f t="shared" si="0"/>
        <v>45626</v>
      </c>
      <c r="N2" s="2">
        <f t="shared" si="0"/>
        <v>45657</v>
      </c>
      <c r="O2" s="2">
        <f t="shared" si="0"/>
        <v>45688</v>
      </c>
      <c r="P2" s="2">
        <f t="shared" si="0"/>
        <v>45716</v>
      </c>
      <c r="Q2" s="2">
        <f t="shared" si="0"/>
        <v>45747</v>
      </c>
      <c r="R2" s="2">
        <f t="shared" si="0"/>
        <v>45777</v>
      </c>
      <c r="S2" s="2">
        <f t="shared" si="0"/>
        <v>45808</v>
      </c>
      <c r="T2" s="2">
        <f t="shared" si="0"/>
        <v>45838</v>
      </c>
      <c r="U2" s="2">
        <f t="shared" si="0"/>
        <v>45869</v>
      </c>
      <c r="V2" s="2">
        <f t="shared" si="0"/>
        <v>45900</v>
      </c>
      <c r="W2" s="2">
        <f t="shared" si="0"/>
        <v>45930</v>
      </c>
      <c r="X2" s="2">
        <f t="shared" si="0"/>
        <v>45961</v>
      </c>
      <c r="Y2" s="2">
        <f t="shared" si="0"/>
        <v>45991</v>
      </c>
      <c r="Z2" s="2">
        <f t="shared" si="0"/>
        <v>46022</v>
      </c>
      <c r="AA2" s="2">
        <f t="shared" si="0"/>
        <v>46053</v>
      </c>
    </row>
    <row r="3" spans="1:27" x14ac:dyDescent="0.25">
      <c r="A3" s="4" t="s">
        <v>1</v>
      </c>
      <c r="B3" s="5">
        <f>EOMONTH(B2,1)</f>
        <v>45322</v>
      </c>
      <c r="C3" s="5">
        <f>EOMONTH(C2,1)</f>
        <v>45351</v>
      </c>
      <c r="D3" s="5">
        <f t="shared" ref="D3:AA3" si="1">EOMONTH(D2,1)</f>
        <v>45382</v>
      </c>
      <c r="E3" s="5">
        <f t="shared" si="1"/>
        <v>45412</v>
      </c>
      <c r="F3" s="5">
        <f t="shared" si="1"/>
        <v>45443</v>
      </c>
      <c r="G3" s="5">
        <f t="shared" si="1"/>
        <v>45473</v>
      </c>
      <c r="H3" s="5">
        <f t="shared" si="1"/>
        <v>45504</v>
      </c>
      <c r="I3" s="5">
        <f t="shared" si="1"/>
        <v>45535</v>
      </c>
      <c r="J3" s="5">
        <f t="shared" si="1"/>
        <v>45565</v>
      </c>
      <c r="K3" s="5">
        <f t="shared" si="1"/>
        <v>45596</v>
      </c>
      <c r="L3" s="5">
        <f t="shared" si="1"/>
        <v>45626</v>
      </c>
      <c r="M3" s="5">
        <f t="shared" si="1"/>
        <v>45657</v>
      </c>
      <c r="N3" s="5">
        <f t="shared" si="1"/>
        <v>45688</v>
      </c>
      <c r="O3" s="5">
        <f t="shared" si="1"/>
        <v>45716</v>
      </c>
      <c r="P3" s="5">
        <f t="shared" si="1"/>
        <v>45747</v>
      </c>
      <c r="Q3" s="5">
        <f t="shared" si="1"/>
        <v>45777</v>
      </c>
      <c r="R3" s="5">
        <f t="shared" si="1"/>
        <v>45808</v>
      </c>
      <c r="S3" s="5">
        <f t="shared" si="1"/>
        <v>45838</v>
      </c>
      <c r="T3" s="5">
        <f t="shared" si="1"/>
        <v>45869</v>
      </c>
      <c r="U3" s="5">
        <f t="shared" si="1"/>
        <v>45900</v>
      </c>
      <c r="V3" s="5">
        <f t="shared" si="1"/>
        <v>45930</v>
      </c>
      <c r="W3" s="5">
        <f t="shared" si="1"/>
        <v>45961</v>
      </c>
      <c r="X3" s="5">
        <f t="shared" si="1"/>
        <v>45991</v>
      </c>
      <c r="Y3" s="5">
        <f t="shared" si="1"/>
        <v>46022</v>
      </c>
      <c r="Z3" s="5">
        <f t="shared" si="1"/>
        <v>46053</v>
      </c>
      <c r="AA3" s="5">
        <f t="shared" si="1"/>
        <v>46081</v>
      </c>
    </row>
    <row r="4" spans="1:27" x14ac:dyDescent="0.2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11" customFormat="1" x14ac:dyDescent="0.25">
      <c r="A5" s="9" t="s">
        <v>2</v>
      </c>
      <c r="B5" s="10">
        <f>'[1]Monthly FAC Calcs'!FY14/1000</f>
        <v>329742.68400000001</v>
      </c>
      <c r="C5" s="10">
        <f>'[1]Monthly FAC Calcs'!FZ14/1000</f>
        <v>252444.372</v>
      </c>
      <c r="D5" s="10">
        <f>'[1]Monthly FAC Calcs'!GA14/1000</f>
        <v>247650.163</v>
      </c>
      <c r="E5" s="10">
        <f>'[1]Monthly FAC Calcs'!GB14/1000</f>
        <v>230402.647</v>
      </c>
      <c r="F5" s="10">
        <f>'[1]Monthly FAC Calcs'!GC14/1000</f>
        <v>253156.769</v>
      </c>
      <c r="G5" s="10">
        <f>'[1]Monthly FAC Calcs'!GD14/1000</f>
        <v>292321.28700000001</v>
      </c>
      <c r="H5" s="10">
        <f>'[1]Monthly FAC Calcs'!GE14/1000</f>
        <v>311630.68</v>
      </c>
      <c r="I5" s="10">
        <f>'[1]Monthly FAC Calcs'!GF14/1000</f>
        <v>314839.90600000002</v>
      </c>
      <c r="J5" s="10">
        <f>'[1]Monthly FAC Calcs'!GG14/1000</f>
        <v>265237.96600000001</v>
      </c>
      <c r="K5" s="10">
        <f>'[1]Monthly FAC Calcs'!GH14/1000</f>
        <v>242656.405</v>
      </c>
      <c r="L5" s="10">
        <f>'[1]Monthly FAC Calcs'!GI14/1000</f>
        <v>242752.67800000001</v>
      </c>
      <c r="M5" s="10">
        <f>'[1]Monthly FAC Calcs'!GJ14/1000</f>
        <v>291618.549</v>
      </c>
      <c r="N5" s="10">
        <f>'[1]Monthly FAC Calcs'!GK14/1000</f>
        <v>342278.098</v>
      </c>
      <c r="O5" s="10">
        <f>'[1]Monthly FAC Calcs'!GL14/1000</f>
        <v>281228.40399999998</v>
      </c>
      <c r="P5" s="10">
        <f>'[1]Monthly FAC Calcs'!GM14/1000</f>
        <v>253969.06299999999</v>
      </c>
      <c r="Q5" s="10">
        <f>'[1]Monthly FAC Calcs'!GN14/1000</f>
        <v>233705.649</v>
      </c>
      <c r="R5" s="10">
        <f>'[1]Monthly FAC Calcs'!GO14/1000</f>
        <v>246802.83199999999</v>
      </c>
      <c r="S5" s="10">
        <f>'[1]Monthly FAC Calcs'!GP14/1000</f>
        <v>299432.228</v>
      </c>
      <c r="T5" s="10">
        <f>'[1]Monthly FAC Calcs'!GQ14/1000</f>
        <v>345299.25900000002</v>
      </c>
      <c r="U5" s="10">
        <f>'[1]Monthly FAC Calcs'!GR14/1000</f>
        <v>310092.56800000003</v>
      </c>
      <c r="V5" s="10">
        <f>'[1]Monthly FAC Calcs'!GS14/1000</f>
        <v>272002.46399999998</v>
      </c>
      <c r="W5" s="10">
        <f>'[1]Monthly FAC Calcs'!GT14/1000</f>
        <v>245269.31200000001</v>
      </c>
      <c r="X5" s="10">
        <f>'[1]Monthly FAC Calcs'!GU14/1000</f>
        <v>257028.223</v>
      </c>
      <c r="Y5" s="10">
        <f>'[1]Monthly FAC Calcs'!GV14/1000</f>
        <v>311964.85600000003</v>
      </c>
      <c r="Z5" s="10">
        <f>'[1]Monthly FAC Calcs'!GW14/1000</f>
        <v>339619.47600000002</v>
      </c>
      <c r="AA5" s="10">
        <f>'[1]Monthly FAC Calcs'!GX14/1000</f>
        <v>286663.81</v>
      </c>
    </row>
    <row r="6" spans="1:27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x14ac:dyDescent="0.25">
      <c r="A7" s="4" t="s">
        <v>3</v>
      </c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x14ac:dyDescent="0.25">
      <c r="A8" s="6" t="s">
        <v>4</v>
      </c>
      <c r="B8" s="13">
        <v>8.3340000000000014</v>
      </c>
      <c r="C8" s="13">
        <f>B8</f>
        <v>8.3340000000000014</v>
      </c>
      <c r="D8" s="13">
        <f>B8</f>
        <v>8.3340000000000014</v>
      </c>
      <c r="E8" s="13">
        <f>'[1]2024 Q2 FAC'!J21*1000</f>
        <v>10.4</v>
      </c>
      <c r="F8" s="13">
        <f>E8</f>
        <v>10.4</v>
      </c>
      <c r="G8" s="13">
        <f>E8</f>
        <v>10.4</v>
      </c>
      <c r="H8" s="13">
        <f>'[1]2024 Q3 FAC'!J21*1000</f>
        <v>10.317</v>
      </c>
      <c r="I8" s="13">
        <f>H8</f>
        <v>10.317</v>
      </c>
      <c r="J8" s="13">
        <f>H8</f>
        <v>10.317</v>
      </c>
      <c r="K8" s="13">
        <f>'[1]2024 Q4 FAC'!J21*1000</f>
        <v>11.667999999999997</v>
      </c>
      <c r="L8" s="13">
        <f>K8</f>
        <v>11.667999999999997</v>
      </c>
      <c r="M8" s="13">
        <f>K8</f>
        <v>11.667999999999997</v>
      </c>
      <c r="N8" s="13">
        <f>'[1]2025 Q1 FAC'!J21*1000</f>
        <v>13.717000000000001</v>
      </c>
      <c r="O8" s="13">
        <f>N8</f>
        <v>13.717000000000001</v>
      </c>
      <c r="P8" s="13">
        <f>N8</f>
        <v>13.717000000000001</v>
      </c>
      <c r="Q8" s="13">
        <f>'[1]2025 Q2 FAC'!J21*1000</f>
        <v>15.185999999999998</v>
      </c>
      <c r="R8" s="13">
        <f>Q8</f>
        <v>15.185999999999998</v>
      </c>
      <c r="S8" s="13">
        <f>Q8</f>
        <v>15.185999999999998</v>
      </c>
      <c r="T8" s="13">
        <f>'[1]2025 Q3 FAC'!J21*1000</f>
        <v>17.741</v>
      </c>
      <c r="U8" s="13">
        <f>T8</f>
        <v>17.741</v>
      </c>
      <c r="V8" s="13">
        <f>T8</f>
        <v>17.741</v>
      </c>
      <c r="W8" s="13">
        <f>'[1]2025 Q4 FAC'!J21*1000</f>
        <v>19.119000000000003</v>
      </c>
      <c r="X8" s="13">
        <f>W8</f>
        <v>19.119000000000003</v>
      </c>
      <c r="Y8" s="13">
        <f>W8</f>
        <v>19.119000000000003</v>
      </c>
      <c r="Z8" s="13">
        <f>'[1]2026 Q1 FAC'!J21*1000</f>
        <v>25.981999999999999</v>
      </c>
      <c r="AA8" s="13">
        <f>Z8</f>
        <v>25.981999999999999</v>
      </c>
    </row>
    <row r="9" spans="1:27" x14ac:dyDescent="0.25">
      <c r="A9" s="6" t="s">
        <v>5</v>
      </c>
      <c r="B9" s="13">
        <f>'[1]Monthly FAC Calcs'!FX18*1000</f>
        <v>11.623000000000001</v>
      </c>
      <c r="C9" s="13">
        <f>'[1]Monthly FAC Calcs'!FY18*1000</f>
        <v>7.1620000000000017</v>
      </c>
      <c r="D9" s="13">
        <f>'[1]Monthly FAC Calcs'!FZ18*1000</f>
        <v>17.787999999999997</v>
      </c>
      <c r="E9" s="13">
        <f>'[1]Monthly FAC Calcs'!GA18*1000</f>
        <v>11.898999999999999</v>
      </c>
      <c r="F9" s="13">
        <f>'[1]Monthly FAC Calcs'!GB18*1000</f>
        <v>6.38</v>
      </c>
      <c r="G9" s="13">
        <f>'[1]Monthly FAC Calcs'!GC18*1000</f>
        <v>6.176000000000001</v>
      </c>
      <c r="H9" s="13">
        <f>'[1]Monthly FAC Calcs'!GD18*1000</f>
        <v>7.6109999999999998</v>
      </c>
      <c r="I9" s="13">
        <f>'[1]Monthly FAC Calcs'!GE18*1000</f>
        <v>10.674000000000003</v>
      </c>
      <c r="J9" s="13">
        <f>'[1]Monthly FAC Calcs'!GF18*1000</f>
        <v>14.642000000000003</v>
      </c>
      <c r="K9" s="13">
        <f>'[1]Monthly FAC Calcs'!GG18*1000</f>
        <v>17.044999999999998</v>
      </c>
      <c r="L9" s="13">
        <f>'[1]Monthly FAC Calcs'!GH18*1000</f>
        <v>15.726999999999999</v>
      </c>
      <c r="M9" s="13">
        <f>'[1]Monthly FAC Calcs'!GI18*1000</f>
        <v>14.061999999999998</v>
      </c>
      <c r="N9" s="13">
        <f>'[1]Monthly FAC Calcs'!GJ18*1000</f>
        <v>9.2110000000000003</v>
      </c>
      <c r="O9" s="13">
        <f>'[1]Monthly FAC Calcs'!GK18*1000</f>
        <v>21.533999999999999</v>
      </c>
      <c r="P9" s="13">
        <f>'[1]Monthly FAC Calcs'!GL18*1000</f>
        <v>12.888999999999998</v>
      </c>
      <c r="Q9" s="13">
        <f>'[1]Monthly FAC Calcs'!GM18*1000</f>
        <v>21.994</v>
      </c>
      <c r="R9" s="13">
        <f>'[1]Monthly FAC Calcs'!GN18*1000</f>
        <v>25.814999999999998</v>
      </c>
      <c r="S9" s="13">
        <f>'[1]Monthly FAC Calcs'!GO18*1000</f>
        <v>15.017000000000003</v>
      </c>
      <c r="T9" s="13">
        <f>'[1]Monthly FAC Calcs'!GP18*1000</f>
        <v>11.944000000000003</v>
      </c>
      <c r="U9" s="13">
        <f>'[1]Monthly FAC Calcs'!GQ18*1000</f>
        <v>19.431999999999999</v>
      </c>
      <c r="V9" s="13">
        <f>'[1]Monthly FAC Calcs'!GR18*1000</f>
        <v>23.619</v>
      </c>
      <c r="W9" s="13">
        <f>'[1]Monthly FAC Calcs'!GS18*1000</f>
        <v>15.376000000000001</v>
      </c>
      <c r="X9" s="13">
        <f>'[1]Monthly FAC Calcs'!GT18*1000</f>
        <v>23.531999999999996</v>
      </c>
      <c r="Y9" s="13">
        <f>'[1]Monthly FAC Calcs'!GU18*1000</f>
        <v>25.349999999999998</v>
      </c>
      <c r="Z9" s="13">
        <f>'[1]Monthly FAC Calcs'!GV18*1000</f>
        <v>19.452000000000005</v>
      </c>
      <c r="AA9" s="13">
        <f>'[1]Monthly FAC Calcs'!GW18*1000</f>
        <v>5.8000000000002494E-2</v>
      </c>
    </row>
    <row r="10" spans="1:27" s="16" customFormat="1" x14ac:dyDescent="0.25">
      <c r="A10" s="14" t="s">
        <v>6</v>
      </c>
      <c r="B10" s="15">
        <f>B8-B9</f>
        <v>-3.2889999999999997</v>
      </c>
      <c r="C10" s="15">
        <f t="shared" ref="C10:AA10" si="2">C8-C9</f>
        <v>1.1719999999999997</v>
      </c>
      <c r="D10" s="15">
        <f t="shared" si="2"/>
        <v>-9.4539999999999953</v>
      </c>
      <c r="E10" s="15">
        <f t="shared" si="2"/>
        <v>-1.4989999999999988</v>
      </c>
      <c r="F10" s="15">
        <f t="shared" si="2"/>
        <v>4.0200000000000005</v>
      </c>
      <c r="G10" s="15">
        <f t="shared" si="2"/>
        <v>4.2239999999999993</v>
      </c>
      <c r="H10" s="15">
        <f t="shared" si="2"/>
        <v>2.7060000000000004</v>
      </c>
      <c r="I10" s="15">
        <f t="shared" si="2"/>
        <v>-0.35700000000000287</v>
      </c>
      <c r="J10" s="15">
        <f t="shared" si="2"/>
        <v>-4.3250000000000028</v>
      </c>
      <c r="K10" s="15">
        <f t="shared" si="2"/>
        <v>-5.3770000000000007</v>
      </c>
      <c r="L10" s="15">
        <f t="shared" si="2"/>
        <v>-4.0590000000000011</v>
      </c>
      <c r="M10" s="15">
        <f t="shared" si="2"/>
        <v>-2.3940000000000001</v>
      </c>
      <c r="N10" s="15">
        <f t="shared" si="2"/>
        <v>4.5060000000000002</v>
      </c>
      <c r="O10" s="15">
        <f t="shared" si="2"/>
        <v>-7.8169999999999984</v>
      </c>
      <c r="P10" s="15">
        <f t="shared" si="2"/>
        <v>0.82800000000000296</v>
      </c>
      <c r="Q10" s="15">
        <f t="shared" si="2"/>
        <v>-6.8080000000000016</v>
      </c>
      <c r="R10" s="15">
        <f t="shared" si="2"/>
        <v>-10.629</v>
      </c>
      <c r="S10" s="15">
        <f t="shared" si="2"/>
        <v>0.16899999999999515</v>
      </c>
      <c r="T10" s="15">
        <f t="shared" si="2"/>
        <v>5.796999999999997</v>
      </c>
      <c r="U10" s="15">
        <f t="shared" si="2"/>
        <v>-1.6909999999999989</v>
      </c>
      <c r="V10" s="15">
        <f t="shared" si="2"/>
        <v>-5.8780000000000001</v>
      </c>
      <c r="W10" s="15">
        <f t="shared" si="2"/>
        <v>3.7430000000000021</v>
      </c>
      <c r="X10" s="15">
        <f t="shared" si="2"/>
        <v>-4.4129999999999932</v>
      </c>
      <c r="Y10" s="15">
        <f t="shared" si="2"/>
        <v>-6.2309999999999945</v>
      </c>
      <c r="Z10" s="15">
        <f t="shared" si="2"/>
        <v>6.529999999999994</v>
      </c>
      <c r="AA10" s="15">
        <f t="shared" si="2"/>
        <v>25.923999999999996</v>
      </c>
    </row>
    <row r="11" spans="1:27" x14ac:dyDescent="0.2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hidden="1" x14ac:dyDescent="0.25">
      <c r="A12" s="4" t="s">
        <v>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idden="1" x14ac:dyDescent="0.25">
      <c r="A13" s="6" t="s">
        <v>4</v>
      </c>
      <c r="B13" s="17">
        <f>B5*B8</f>
        <v>2748075.5284560006</v>
      </c>
      <c r="C13" s="17">
        <f t="shared" ref="C13:AA13" si="3">C5*C8</f>
        <v>2103871.3962480002</v>
      </c>
      <c r="D13" s="17">
        <f t="shared" si="3"/>
        <v>2063916.4584420004</v>
      </c>
      <c r="E13" s="17">
        <f t="shared" si="3"/>
        <v>2396187.5288</v>
      </c>
      <c r="F13" s="17">
        <f t="shared" si="3"/>
        <v>2632830.3976000003</v>
      </c>
      <c r="G13" s="17">
        <f t="shared" si="3"/>
        <v>3040141.3848000001</v>
      </c>
      <c r="H13" s="17">
        <f t="shared" si="3"/>
        <v>3215093.7255600002</v>
      </c>
      <c r="I13" s="17">
        <f t="shared" si="3"/>
        <v>3248203.3102020002</v>
      </c>
      <c r="J13" s="17">
        <f t="shared" si="3"/>
        <v>2736460.095222</v>
      </c>
      <c r="K13" s="17">
        <f t="shared" si="3"/>
        <v>2831314.9335399992</v>
      </c>
      <c r="L13" s="17">
        <f t="shared" si="3"/>
        <v>2832438.2469039997</v>
      </c>
      <c r="M13" s="17">
        <f t="shared" si="3"/>
        <v>3402605.2297319993</v>
      </c>
      <c r="N13" s="17">
        <f t="shared" si="3"/>
        <v>4695028.6702660006</v>
      </c>
      <c r="O13" s="17">
        <f t="shared" si="3"/>
        <v>3857610.017668</v>
      </c>
      <c r="P13" s="17">
        <f t="shared" si="3"/>
        <v>3483693.6371710002</v>
      </c>
      <c r="Q13" s="17">
        <f t="shared" si="3"/>
        <v>3549053.9857139997</v>
      </c>
      <c r="R13" s="17">
        <f t="shared" si="3"/>
        <v>3747947.8067519995</v>
      </c>
      <c r="S13" s="17">
        <f t="shared" si="3"/>
        <v>4547177.8144079996</v>
      </c>
      <c r="T13" s="17">
        <f t="shared" si="3"/>
        <v>6125954.1539190002</v>
      </c>
      <c r="U13" s="17">
        <f t="shared" si="3"/>
        <v>5501352.2488880008</v>
      </c>
      <c r="V13" s="17">
        <f t="shared" si="3"/>
        <v>4825595.7138239993</v>
      </c>
      <c r="W13" s="17">
        <f t="shared" si="3"/>
        <v>4689303.9761280008</v>
      </c>
      <c r="X13" s="17">
        <f t="shared" si="3"/>
        <v>4914122.5955370013</v>
      </c>
      <c r="Y13" s="17">
        <f t="shared" si="3"/>
        <v>5964456.0818640012</v>
      </c>
      <c r="Z13" s="17">
        <f t="shared" si="3"/>
        <v>8823993.2254320011</v>
      </c>
      <c r="AA13" s="17">
        <f t="shared" si="3"/>
        <v>7448099.11142</v>
      </c>
    </row>
    <row r="14" spans="1:27" hidden="1" x14ac:dyDescent="0.25">
      <c r="A14" s="6" t="s">
        <v>5</v>
      </c>
      <c r="B14" s="17">
        <f>B5*B9</f>
        <v>3832599.2161320006</v>
      </c>
      <c r="C14" s="17">
        <f t="shared" ref="C14:AA14" si="4">C5*C9</f>
        <v>1808006.5922640006</v>
      </c>
      <c r="D14" s="17">
        <f t="shared" si="4"/>
        <v>4405201.0994439991</v>
      </c>
      <c r="E14" s="17">
        <f t="shared" si="4"/>
        <v>2741561.096653</v>
      </c>
      <c r="F14" s="17">
        <f t="shared" si="4"/>
        <v>1615140.18622</v>
      </c>
      <c r="G14" s="17">
        <f t="shared" si="4"/>
        <v>1805376.2685120003</v>
      </c>
      <c r="H14" s="17">
        <f t="shared" si="4"/>
        <v>2371821.1054799999</v>
      </c>
      <c r="I14" s="17">
        <f t="shared" si="4"/>
        <v>3360601.1566440011</v>
      </c>
      <c r="J14" s="17">
        <f t="shared" si="4"/>
        <v>3883614.2981720008</v>
      </c>
      <c r="K14" s="17">
        <f t="shared" si="4"/>
        <v>4136078.4232249996</v>
      </c>
      <c r="L14" s="17">
        <f t="shared" si="4"/>
        <v>3817771.3669059998</v>
      </c>
      <c r="M14" s="17">
        <f t="shared" si="4"/>
        <v>4100740.0360379992</v>
      </c>
      <c r="N14" s="17">
        <f t="shared" si="4"/>
        <v>3152723.5606780001</v>
      </c>
      <c r="O14" s="17">
        <f t="shared" si="4"/>
        <v>6055972.4517359994</v>
      </c>
      <c r="P14" s="17">
        <f t="shared" si="4"/>
        <v>3273407.2530069994</v>
      </c>
      <c r="Q14" s="17">
        <f t="shared" si="4"/>
        <v>5140122.0441060001</v>
      </c>
      <c r="R14" s="17">
        <f t="shared" si="4"/>
        <v>6371215.1080799997</v>
      </c>
      <c r="S14" s="17">
        <f t="shared" si="4"/>
        <v>4496573.7678760011</v>
      </c>
      <c r="T14" s="17">
        <f t="shared" si="4"/>
        <v>4124254.3494960009</v>
      </c>
      <c r="U14" s="17">
        <f t="shared" si="4"/>
        <v>6025718.7813760005</v>
      </c>
      <c r="V14" s="17">
        <f t="shared" si="4"/>
        <v>6424426.1972159995</v>
      </c>
      <c r="W14" s="17">
        <f t="shared" si="4"/>
        <v>3771260.9413120002</v>
      </c>
      <c r="X14" s="17">
        <f t="shared" si="4"/>
        <v>6048388.1436359994</v>
      </c>
      <c r="Y14" s="17">
        <f t="shared" si="4"/>
        <v>7908309.0996000003</v>
      </c>
      <c r="Z14" s="17">
        <f t="shared" si="4"/>
        <v>6606278.0471520023</v>
      </c>
      <c r="AA14" s="17">
        <f t="shared" si="4"/>
        <v>16626.500980000714</v>
      </c>
    </row>
    <row r="15" spans="1:27" s="20" customFormat="1" hidden="1" x14ac:dyDescent="0.25">
      <c r="A15" s="18" t="s">
        <v>8</v>
      </c>
      <c r="B15" s="19">
        <f>B13-B14</f>
        <v>-1084523.6876759999</v>
      </c>
      <c r="C15" s="19">
        <f t="shared" ref="C15:AA15" si="5">C13-C14</f>
        <v>295864.80398399965</v>
      </c>
      <c r="D15" s="19">
        <f t="shared" si="5"/>
        <v>-2341284.6410019984</v>
      </c>
      <c r="E15" s="19">
        <f t="shared" si="5"/>
        <v>-345373.56785300002</v>
      </c>
      <c r="F15" s="19">
        <f t="shared" si="5"/>
        <v>1017690.2113800002</v>
      </c>
      <c r="G15" s="19">
        <f t="shared" si="5"/>
        <v>1234765.1162879998</v>
      </c>
      <c r="H15" s="19">
        <f t="shared" si="5"/>
        <v>843272.62008000026</v>
      </c>
      <c r="I15" s="19">
        <f t="shared" si="5"/>
        <v>-112397.84644200094</v>
      </c>
      <c r="J15" s="19">
        <f t="shared" si="5"/>
        <v>-1147154.2029500008</v>
      </c>
      <c r="K15" s="19">
        <f t="shared" si="5"/>
        <v>-1304763.4896850004</v>
      </c>
      <c r="L15" s="19">
        <f t="shared" si="5"/>
        <v>-985333.12000200013</v>
      </c>
      <c r="M15" s="19">
        <f t="shared" si="5"/>
        <v>-698134.80630599987</v>
      </c>
      <c r="N15" s="19">
        <f t="shared" si="5"/>
        <v>1542305.1095880005</v>
      </c>
      <c r="O15" s="19">
        <f t="shared" si="5"/>
        <v>-2198362.4340679995</v>
      </c>
      <c r="P15" s="19">
        <f t="shared" si="5"/>
        <v>210286.38416400086</v>
      </c>
      <c r="Q15" s="19">
        <f t="shared" si="5"/>
        <v>-1591068.0583920004</v>
      </c>
      <c r="R15" s="19">
        <f t="shared" si="5"/>
        <v>-2623267.3013280001</v>
      </c>
      <c r="S15" s="19">
        <f t="shared" si="5"/>
        <v>50604.046531998552</v>
      </c>
      <c r="T15" s="19">
        <f t="shared" si="5"/>
        <v>2001699.8044229993</v>
      </c>
      <c r="U15" s="19">
        <f t="shared" si="5"/>
        <v>-524366.53248799965</v>
      </c>
      <c r="V15" s="19">
        <f t="shared" si="5"/>
        <v>-1598830.4833920002</v>
      </c>
      <c r="W15" s="19">
        <f t="shared" si="5"/>
        <v>918043.03481600061</v>
      </c>
      <c r="X15" s="19">
        <f t="shared" si="5"/>
        <v>-1134265.5480989981</v>
      </c>
      <c r="Y15" s="19">
        <f t="shared" si="5"/>
        <v>-1943853.0177359991</v>
      </c>
      <c r="Z15" s="19">
        <f t="shared" si="5"/>
        <v>2217715.1782799987</v>
      </c>
      <c r="AA15" s="19">
        <f t="shared" si="5"/>
        <v>7431472.610439999</v>
      </c>
    </row>
    <row r="16" spans="1:27" s="20" customFormat="1" hidden="1" x14ac:dyDescent="0.25">
      <c r="A16" s="20" t="s">
        <v>9</v>
      </c>
      <c r="B16" s="21"/>
      <c r="C16" s="21">
        <f>SUM($B15:C15)</f>
        <v>-788658.88369200029</v>
      </c>
      <c r="D16" s="21">
        <f>SUM($B15:D15)</f>
        <v>-3129943.5246939985</v>
      </c>
      <c r="E16" s="21">
        <f>SUM($B15:E15)</f>
        <v>-3475317.0925469985</v>
      </c>
      <c r="F16" s="21">
        <f>SUM($B15:F15)</f>
        <v>-2457626.8811669983</v>
      </c>
      <c r="G16" s="21">
        <f>SUM($B15:G15)</f>
        <v>-1222861.7648789985</v>
      </c>
      <c r="H16" s="21">
        <f>SUM($B15:H15)</f>
        <v>-379589.14479899826</v>
      </c>
      <c r="I16" s="21">
        <f>SUM($B15:I15)</f>
        <v>-491986.9912409992</v>
      </c>
      <c r="J16" s="21">
        <f>SUM($B15:J15)</f>
        <v>-1639141.194191</v>
      </c>
      <c r="K16" s="21">
        <f>SUM($B15:K15)</f>
        <v>-2943904.6838760003</v>
      </c>
      <c r="L16" s="21">
        <f>SUM($B15:L15)</f>
        <v>-3929237.8038780005</v>
      </c>
      <c r="M16" s="21">
        <f>SUM($B15:M15)</f>
        <v>-4627372.6101840008</v>
      </c>
      <c r="N16" s="21">
        <f>SUM($B15:N15)</f>
        <v>-3085067.5005960003</v>
      </c>
      <c r="O16" s="21">
        <f>SUM($B15:O15)</f>
        <v>-5283429.9346639998</v>
      </c>
      <c r="P16" s="21">
        <f>SUM($B15:P15)</f>
        <v>-5073143.550499999</v>
      </c>
      <c r="Q16" s="21">
        <f>SUM($B15:Q15)</f>
        <v>-6664211.6088919993</v>
      </c>
      <c r="R16" s="21">
        <f>SUM($B15:R15)</f>
        <v>-9287478.910219999</v>
      </c>
      <c r="S16" s="21">
        <f>SUM($B15:S15)</f>
        <v>-9236874.8636879995</v>
      </c>
      <c r="T16" s="21">
        <f>SUM($B15:T15)</f>
        <v>-7235175.0592650007</v>
      </c>
      <c r="U16" s="21">
        <f>SUM($B15:U15)</f>
        <v>-7759541.5917530004</v>
      </c>
      <c r="V16" s="21">
        <f>SUM($B15:V15)</f>
        <v>-9358372.0751450006</v>
      </c>
      <c r="W16" s="21">
        <f>SUM($B15:W15)</f>
        <v>-8440329.040329</v>
      </c>
      <c r="X16" s="21">
        <f>SUM($B15:X15)</f>
        <v>-9574594.5884279981</v>
      </c>
      <c r="Y16" s="22">
        <f>SUM($B15:Y15)</f>
        <v>-11518447.606163997</v>
      </c>
      <c r="Z16" s="21">
        <f>SUM($B15:Z15)</f>
        <v>-9300732.4278839976</v>
      </c>
      <c r="AA16" s="21">
        <f>SUM($B15:AA15)</f>
        <v>-1869259.8174439985</v>
      </c>
    </row>
    <row r="17" spans="1:27" x14ac:dyDescent="0.25"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x14ac:dyDescent="0.25">
      <c r="A18" s="6" t="s">
        <v>10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Big Rivers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Becky</dc:creator>
  <cp:lastModifiedBy>Shelton, Becky</cp:lastModifiedBy>
  <cp:lastPrinted>2026-04-23T17:34:32Z</cp:lastPrinted>
  <dcterms:created xsi:type="dcterms:W3CDTF">2026-04-23T14:59:48Z</dcterms:created>
  <dcterms:modified xsi:type="dcterms:W3CDTF">2026-04-23T17:35:16Z</dcterms:modified>
</cp:coreProperties>
</file>