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msserver2\Regulatory Filings\FAC\- PSC Cases\2022-00190 Investigation of the FAC and PP Costs\"/>
    </mc:Choice>
  </mc:AlternateContent>
  <xr:revisionPtr revIDLastSave="0" documentId="13_ncr:1_{AD7CF70F-FE67-429E-82CD-FBA5B5FFF7A5}" xr6:coauthVersionLast="47" xr6:coauthVersionMax="47" xr10:uidLastSave="{00000000-0000-0000-0000-000000000000}"/>
  <bookViews>
    <workbookView xWindow="-28920" yWindow="-120" windowWidth="29040" windowHeight="15720" xr2:uid="{3C302817-9BAD-46BC-943F-8B6A9427A0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" i="1" l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</calcChain>
</file>

<file path=xl/sharedStrings.xml><?xml version="1.0" encoding="utf-8"?>
<sst xmlns="http://schemas.openxmlformats.org/spreadsheetml/2006/main" count="9" uniqueCount="9">
  <si>
    <t>Expense Month</t>
  </si>
  <si>
    <t>FAC Factor Originally</t>
  </si>
  <si>
    <t>FAC with 3 months Forecast Sales</t>
  </si>
  <si>
    <t>FAC with 2 "like" qtrs Historic Sales</t>
  </si>
  <si>
    <t>Assumptions</t>
  </si>
  <si>
    <t xml:space="preserve">1. FAC Factor is calculated quarterly instead of monthly </t>
  </si>
  <si>
    <t>3. Denominator S(m) is 2 year average of the quarter included (example: Average of Qtr 1 2024 and Qtr 1 2025)</t>
  </si>
  <si>
    <t>4. Denominator S(m) is Forecasted 3 months sales</t>
  </si>
  <si>
    <t>2. Numerator F(m) is 12 month rolling average actuals monthly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</si>
</sst>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\-yy;@"/>
    <numFmt numFmtId="165" formatCode="_(&quot;$&quot;* #,##0.000_);_(&quot;$&quot;* \(#,##0.0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0" xfId="0" applyFont="1"/>
    <xf numFmtId="164" fontId="3" fillId="0" borderId="0" xfId="0" applyNumberFormat="1" applyFont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/>
    <xf numFmtId="0" fontId="2" fillId="4" borderId="0" xfId="0" applyFont="1" applyFill="1"/>
    <xf numFmtId="0" fontId="2" fillId="0" borderId="0" xfId="0" applyFont="1"/>
    <xf numFmtId="165" fontId="2" fillId="2" borderId="0" xfId="1" applyNumberFormat="1" applyFont="1" applyFill="1"/>
    <xf numFmtId="165" fontId="2" fillId="3" borderId="0" xfId="1" applyNumberFormat="1" applyFont="1" applyFill="1"/>
    <xf numFmtId="165" fontId="2" fillId="4" borderId="0" xfId="1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baseline="0"/>
              <a:t>FAC Factor as Originally Filed compared to KY PSC proposed Averages</a:t>
            </a:r>
          </a:p>
          <a:p>
            <a:pPr>
              <a:defRPr sz="2000" b="1"/>
            </a:pPr>
            <a:r>
              <a:rPr lang="en-US" sz="2000" b="1" i="0" baseline="0"/>
              <a:t>Monthly FAC Factors ($/MWH)</a:t>
            </a:r>
          </a:p>
        </c:rich>
      </c:tx>
      <c:layout>
        <c:manualLayout>
          <c:xMode val="edge"/>
          <c:yMode val="edge"/>
          <c:x val="0.24476995463554818"/>
          <c:y val="1.37495271191659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Original FAC Factor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Sheet1!$E$2:$AB$2</c:f>
              <c:numCache>
                <c:formatCode>[$-409]mmm\-yy;@</c:formatCode>
                <c:ptCount val="24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  <c:pt idx="12">
                  <c:v>45688</c:v>
                </c:pt>
                <c:pt idx="13">
                  <c:v>45716</c:v>
                </c:pt>
                <c:pt idx="14">
                  <c:v>45747</c:v>
                </c:pt>
                <c:pt idx="15">
                  <c:v>45777</c:v>
                </c:pt>
                <c:pt idx="16">
                  <c:v>45808</c:v>
                </c:pt>
                <c:pt idx="17">
                  <c:v>45838</c:v>
                </c:pt>
                <c:pt idx="18">
                  <c:v>45869</c:v>
                </c:pt>
                <c:pt idx="19">
                  <c:v>45900</c:v>
                </c:pt>
                <c:pt idx="20">
                  <c:v>45930</c:v>
                </c:pt>
                <c:pt idx="21">
                  <c:v>45961</c:v>
                </c:pt>
                <c:pt idx="22">
                  <c:v>45991</c:v>
                </c:pt>
                <c:pt idx="23">
                  <c:v>46022</c:v>
                </c:pt>
              </c:numCache>
            </c:numRef>
          </c:cat>
          <c:val>
            <c:numRef>
              <c:f>Sheet1!$E$3:$AB$3</c:f>
              <c:numCache>
                <c:formatCode>_("$"* #,##0.000_);_("$"* \(#,##0.000\);_("$"* "-"??_);_(@_)</c:formatCode>
                <c:ptCount val="24"/>
                <c:pt idx="0">
                  <c:v>11.622999999999999</c:v>
                </c:pt>
                <c:pt idx="1">
                  <c:v>7.1619999999999999</c:v>
                </c:pt>
                <c:pt idx="2">
                  <c:v>17.788</c:v>
                </c:pt>
                <c:pt idx="3">
                  <c:v>11.898999999999999</c:v>
                </c:pt>
                <c:pt idx="4">
                  <c:v>6.38</c:v>
                </c:pt>
                <c:pt idx="5">
                  <c:v>6.1760000000000002</c:v>
                </c:pt>
                <c:pt idx="6">
                  <c:v>7.6109999999999998</c:v>
                </c:pt>
                <c:pt idx="7">
                  <c:v>10.673999999999999</c:v>
                </c:pt>
                <c:pt idx="8">
                  <c:v>14.642000000000001</c:v>
                </c:pt>
                <c:pt idx="9">
                  <c:v>17.045000000000002</c:v>
                </c:pt>
                <c:pt idx="10">
                  <c:v>15.727000000000002</c:v>
                </c:pt>
                <c:pt idx="11">
                  <c:v>14.061999999999999</c:v>
                </c:pt>
                <c:pt idx="12">
                  <c:v>9.2110000000000003</c:v>
                </c:pt>
                <c:pt idx="13">
                  <c:v>21.534000000000002</c:v>
                </c:pt>
                <c:pt idx="14">
                  <c:v>12.888999999999999</c:v>
                </c:pt>
                <c:pt idx="15">
                  <c:v>21.994</c:v>
                </c:pt>
                <c:pt idx="16">
                  <c:v>25.815000000000001</c:v>
                </c:pt>
                <c:pt idx="17">
                  <c:v>15.017000000000001</c:v>
                </c:pt>
                <c:pt idx="18">
                  <c:v>11.943999999999999</c:v>
                </c:pt>
                <c:pt idx="19">
                  <c:v>19.432000000000002</c:v>
                </c:pt>
                <c:pt idx="20">
                  <c:v>23.619</c:v>
                </c:pt>
                <c:pt idx="21">
                  <c:v>15.376000000000001</c:v>
                </c:pt>
                <c:pt idx="22">
                  <c:v>23.532</c:v>
                </c:pt>
                <c:pt idx="23">
                  <c:v>25.35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8-42EA-A797-60E0C803F1AB}"/>
            </c:ext>
          </c:extLst>
        </c:ser>
        <c:ser>
          <c:idx val="1"/>
          <c:order val="1"/>
          <c:tx>
            <c:v>FAC with 3 months Forecast Sales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Sheet1!$E$2:$AB$2</c:f>
              <c:numCache>
                <c:formatCode>[$-409]mmm\-yy;@</c:formatCode>
                <c:ptCount val="24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  <c:pt idx="12">
                  <c:v>45688</c:v>
                </c:pt>
                <c:pt idx="13">
                  <c:v>45716</c:v>
                </c:pt>
                <c:pt idx="14">
                  <c:v>45747</c:v>
                </c:pt>
                <c:pt idx="15">
                  <c:v>45777</c:v>
                </c:pt>
                <c:pt idx="16">
                  <c:v>45808</c:v>
                </c:pt>
                <c:pt idx="17">
                  <c:v>45838</c:v>
                </c:pt>
                <c:pt idx="18">
                  <c:v>45869</c:v>
                </c:pt>
                <c:pt idx="19">
                  <c:v>45900</c:v>
                </c:pt>
                <c:pt idx="20">
                  <c:v>45930</c:v>
                </c:pt>
                <c:pt idx="21">
                  <c:v>45961</c:v>
                </c:pt>
                <c:pt idx="22">
                  <c:v>45991</c:v>
                </c:pt>
                <c:pt idx="23">
                  <c:v>46022</c:v>
                </c:pt>
              </c:numCache>
            </c:numRef>
          </c:cat>
          <c:val>
            <c:numRef>
              <c:f>Sheet1!$E$4:$AB$4</c:f>
              <c:numCache>
                <c:formatCode>_("$"* #,##0.000_);_("$"* \(#,##0.000\);_("$"* "-"??_);_(@_)</c:formatCode>
                <c:ptCount val="24"/>
                <c:pt idx="0">
                  <c:v>3.9849999999999999</c:v>
                </c:pt>
                <c:pt idx="1">
                  <c:v>3.9849999999999999</c:v>
                </c:pt>
                <c:pt idx="2">
                  <c:v>3.9849999999999999</c:v>
                </c:pt>
                <c:pt idx="3">
                  <c:v>20.074999999999999</c:v>
                </c:pt>
                <c:pt idx="4">
                  <c:v>20.074999999999999</c:v>
                </c:pt>
                <c:pt idx="5">
                  <c:v>20.074999999999999</c:v>
                </c:pt>
                <c:pt idx="6">
                  <c:v>-4.0369999999999999</c:v>
                </c:pt>
                <c:pt idx="7">
                  <c:v>-4.0369999999999999</c:v>
                </c:pt>
                <c:pt idx="8">
                  <c:v>-4.0369999999999999</c:v>
                </c:pt>
                <c:pt idx="9">
                  <c:v>32.485999999999997</c:v>
                </c:pt>
                <c:pt idx="10">
                  <c:v>32.485999999999997</c:v>
                </c:pt>
                <c:pt idx="11">
                  <c:v>32.485999999999997</c:v>
                </c:pt>
                <c:pt idx="12">
                  <c:v>-6.7539999999999996</c:v>
                </c:pt>
                <c:pt idx="13">
                  <c:v>-6.7539999999999996</c:v>
                </c:pt>
                <c:pt idx="14">
                  <c:v>-6.7539999999999996</c:v>
                </c:pt>
                <c:pt idx="15">
                  <c:v>44.862000000000002</c:v>
                </c:pt>
                <c:pt idx="16">
                  <c:v>44.862000000000002</c:v>
                </c:pt>
                <c:pt idx="17">
                  <c:v>44.862000000000002</c:v>
                </c:pt>
                <c:pt idx="18">
                  <c:v>-10.38</c:v>
                </c:pt>
                <c:pt idx="19">
                  <c:v>-10.38</c:v>
                </c:pt>
                <c:pt idx="20">
                  <c:v>-10.38</c:v>
                </c:pt>
                <c:pt idx="21">
                  <c:v>54.087000000000003</c:v>
                </c:pt>
                <c:pt idx="22">
                  <c:v>54.087000000000003</c:v>
                </c:pt>
                <c:pt idx="23">
                  <c:v>54.087000000000003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8-42EA-A797-60E0C803F1AB}"/>
            </c:ext>
          </c:extLst>
        </c:ser>
        <c:ser>
          <c:idx val="2"/>
          <c:order val="2"/>
          <c:tx>
            <c:v>FAC with 2 "like" qtrs Historic Sales</c:v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Sheet1!$E$2:$AB$2</c:f>
              <c:numCache>
                <c:formatCode>[$-409]mmm\-yy;@</c:formatCode>
                <c:ptCount val="24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  <c:pt idx="12">
                  <c:v>45688</c:v>
                </c:pt>
                <c:pt idx="13">
                  <c:v>45716</c:v>
                </c:pt>
                <c:pt idx="14">
                  <c:v>45747</c:v>
                </c:pt>
                <c:pt idx="15">
                  <c:v>45777</c:v>
                </c:pt>
                <c:pt idx="16">
                  <c:v>45808</c:v>
                </c:pt>
                <c:pt idx="17">
                  <c:v>45838</c:v>
                </c:pt>
                <c:pt idx="18">
                  <c:v>45869</c:v>
                </c:pt>
                <c:pt idx="19">
                  <c:v>45900</c:v>
                </c:pt>
                <c:pt idx="20">
                  <c:v>45930</c:v>
                </c:pt>
                <c:pt idx="21">
                  <c:v>45961</c:v>
                </c:pt>
                <c:pt idx="22">
                  <c:v>45991</c:v>
                </c:pt>
                <c:pt idx="23">
                  <c:v>46022</c:v>
                </c:pt>
              </c:numCache>
            </c:numRef>
          </c:cat>
          <c:val>
            <c:numRef>
              <c:f>Sheet1!$E$5:$AB$5</c:f>
              <c:numCache>
                <c:formatCode>_("$"* #,##0.000_);_("$"* \(#,##0.000\);_("$"* "-"??_);_(@_)</c:formatCode>
                <c:ptCount val="24"/>
                <c:pt idx="0">
                  <c:v>6.9020000000000001</c:v>
                </c:pt>
                <c:pt idx="1">
                  <c:v>6.9020000000000001</c:v>
                </c:pt>
                <c:pt idx="2">
                  <c:v>6.9020000000000001</c:v>
                </c:pt>
                <c:pt idx="3">
                  <c:v>19.925000000000001</c:v>
                </c:pt>
                <c:pt idx="4">
                  <c:v>19.925000000000001</c:v>
                </c:pt>
                <c:pt idx="5">
                  <c:v>19.925000000000001</c:v>
                </c:pt>
                <c:pt idx="6">
                  <c:v>-3.3559999999999999</c:v>
                </c:pt>
                <c:pt idx="7">
                  <c:v>-3.3559999999999999</c:v>
                </c:pt>
                <c:pt idx="8">
                  <c:v>-3.3559999999999999</c:v>
                </c:pt>
                <c:pt idx="9">
                  <c:v>35.161000000000001</c:v>
                </c:pt>
                <c:pt idx="10">
                  <c:v>35.161000000000001</c:v>
                </c:pt>
                <c:pt idx="11">
                  <c:v>35.161000000000001</c:v>
                </c:pt>
                <c:pt idx="12">
                  <c:v>-8.9239999999999995</c:v>
                </c:pt>
                <c:pt idx="13">
                  <c:v>-8.9239999999999995</c:v>
                </c:pt>
                <c:pt idx="14">
                  <c:v>-8.9239999999999995</c:v>
                </c:pt>
                <c:pt idx="15">
                  <c:v>49.701999999999998</c:v>
                </c:pt>
                <c:pt idx="16">
                  <c:v>49.701999999999998</c:v>
                </c:pt>
                <c:pt idx="17">
                  <c:v>49.701999999999998</c:v>
                </c:pt>
                <c:pt idx="18">
                  <c:v>-14.471</c:v>
                </c:pt>
                <c:pt idx="19">
                  <c:v>-14.471</c:v>
                </c:pt>
                <c:pt idx="20">
                  <c:v>-14.471</c:v>
                </c:pt>
                <c:pt idx="21">
                  <c:v>62.093000000000004</c:v>
                </c:pt>
                <c:pt idx="22">
                  <c:v>62.093000000000004</c:v>
                </c:pt>
                <c:pt idx="23">
                  <c:v>62.093000000000004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C8-42EA-A797-60E0C803F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261712"/>
        <c:axId val="1089258472"/>
      </c:lineChart>
      <c:dateAx>
        <c:axId val="1089261712"/>
        <c:scaling>
          <c:orientation val="minMax"/>
          <c:max val="46022"/>
          <c:min val="45322"/>
        </c:scaling>
        <c:delete val="0"/>
        <c:axPos val="b"/>
        <c:numFmt formatCode="[$-409]mmm\-yy;@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9258472"/>
        <c:crosses val="autoZero"/>
        <c:auto val="0"/>
        <c:lblOffset val="100"/>
        <c:baseTimeUnit val="months"/>
      </c:dateAx>
      <c:valAx>
        <c:axId val="1089258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926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1.1375694317280107E-2"/>
          <c:y val="0.94915116057420201"/>
          <c:w val="0.98862430568271986"/>
          <c:h val="4.04125573688763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&amp;L&amp;"-,Bold"&amp;20Exhibit 1</c:oddHeader>
      <c:oddFooter>&amp;L&amp;14F(m) = 12 month rolling average for Both proposed changes</c:oddFooter>
    </c:headerFooter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13</xdr:row>
      <xdr:rowOff>76199</xdr:rowOff>
    </xdr:from>
    <xdr:to>
      <xdr:col>21</xdr:col>
      <xdr:colOff>0</xdr:colOff>
      <xdr:row>58</xdr:row>
      <xdr:rowOff>28574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1D4C7F-4A45-438A-B0D3-7D1FE1295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C62C-A980-453C-B8B9-92AEC3FF33A1}">
  <dimension ref="A2:AB13"/>
  <sheetViews>
    <sheetView tabSelected="1" topLeftCell="A22" workbookViewId="0">
      <selection activeCell="W36" sqref="W36"/>
    </sheetView>
  </sheetViews>
  <sheetFormatPr defaultRowHeight="15" x14ac:dyDescent="0.25"/>
  <cols>
    <col min="5" max="22" width="9.28515625" bestFit="1" customWidth="1"/>
    <col min="23" max="25" width="9.7109375" bestFit="1" customWidth="1"/>
    <col min="26" max="28" width="9.28515625" bestFit="1" customWidth="1"/>
  </cols>
  <sheetData>
    <row r="2" spans="1:28" x14ac:dyDescent="0.25">
      <c r="A2" s="2" t="s">
        <v>0</v>
      </c>
      <c r="B2" s="3"/>
      <c r="C2" s="3"/>
      <c r="D2" s="4"/>
      <c r="E2" s="4">
        <v>45322</v>
      </c>
      <c r="F2" s="4">
        <v>45351</v>
      </c>
      <c r="G2" s="4">
        <v>45382</v>
      </c>
      <c r="H2" s="4">
        <v>45412</v>
      </c>
      <c r="I2" s="4">
        <v>45443</v>
      </c>
      <c r="J2" s="4">
        <v>45473</v>
      </c>
      <c r="K2" s="4">
        <v>45504</v>
      </c>
      <c r="L2" s="4">
        <v>45535</v>
      </c>
      <c r="M2" s="4">
        <v>45565</v>
      </c>
      <c r="N2" s="4">
        <v>45596</v>
      </c>
      <c r="O2" s="4">
        <v>45626</v>
      </c>
      <c r="P2" s="4">
        <v>45657</v>
      </c>
      <c r="Q2" s="4">
        <v>45688</v>
      </c>
      <c r="R2" s="4">
        <v>45716</v>
      </c>
      <c r="S2" s="4">
        <v>45747</v>
      </c>
      <c r="T2" s="4">
        <v>45777</v>
      </c>
      <c r="U2" s="4">
        <v>45808</v>
      </c>
      <c r="V2" s="4">
        <v>45838</v>
      </c>
      <c r="W2" s="4">
        <v>45869</v>
      </c>
      <c r="X2" s="4">
        <v>45900</v>
      </c>
      <c r="Y2" s="4">
        <v>45930</v>
      </c>
      <c r="Z2" s="4">
        <v>45961</v>
      </c>
      <c r="AA2" s="4">
        <v>45991</v>
      </c>
      <c r="AB2" s="4">
        <v>46022</v>
      </c>
    </row>
    <row r="3" spans="1:28" x14ac:dyDescent="0.25">
      <c r="A3" s="5" t="s">
        <v>1</v>
      </c>
      <c r="B3" s="5"/>
      <c r="C3" s="5"/>
      <c r="D3" s="5"/>
      <c r="E3" s="10">
        <v>11.622999999999999</v>
      </c>
      <c r="F3" s="10">
        <v>7.1619999999999999</v>
      </c>
      <c r="G3" s="10">
        <f>0.017788*1000</f>
        <v>17.788</v>
      </c>
      <c r="H3" s="10">
        <f>0.011899*1000</f>
        <v>11.898999999999999</v>
      </c>
      <c r="I3" s="10">
        <f>0.00638*1000</f>
        <v>6.38</v>
      </c>
      <c r="J3" s="10">
        <f>0.006176*1000</f>
        <v>6.1760000000000002</v>
      </c>
      <c r="K3" s="10">
        <f>0.007611*1000</f>
        <v>7.6109999999999998</v>
      </c>
      <c r="L3" s="10">
        <f>0.010674*1000</f>
        <v>10.673999999999999</v>
      </c>
      <c r="M3" s="10">
        <f>0.014642*1000</f>
        <v>14.642000000000001</v>
      </c>
      <c r="N3" s="10">
        <f>0.017045*1000</f>
        <v>17.045000000000002</v>
      </c>
      <c r="O3" s="10">
        <f>0.015727*1000</f>
        <v>15.727000000000002</v>
      </c>
      <c r="P3" s="10">
        <f>0.014062*1000</f>
        <v>14.061999999999999</v>
      </c>
      <c r="Q3" s="10">
        <f>0.009211*1000</f>
        <v>9.2110000000000003</v>
      </c>
      <c r="R3" s="10">
        <f>0.021534*1000</f>
        <v>21.534000000000002</v>
      </c>
      <c r="S3" s="10">
        <f>0.012889*1000</f>
        <v>12.888999999999999</v>
      </c>
      <c r="T3" s="10">
        <f>0.021994*1000</f>
        <v>21.994</v>
      </c>
      <c r="U3" s="10">
        <f>0.025815*1000</f>
        <v>25.815000000000001</v>
      </c>
      <c r="V3" s="10">
        <f>0.015017*1000</f>
        <v>15.017000000000001</v>
      </c>
      <c r="W3" s="10">
        <f>0.011944*1000</f>
        <v>11.943999999999999</v>
      </c>
      <c r="X3" s="10">
        <f>0.019432*1000</f>
        <v>19.432000000000002</v>
      </c>
      <c r="Y3" s="10">
        <f>0.023619*1000</f>
        <v>23.619</v>
      </c>
      <c r="Z3" s="10">
        <f>0.015376*1000</f>
        <v>15.376000000000001</v>
      </c>
      <c r="AA3" s="10">
        <f>0.023532*1000</f>
        <v>23.532</v>
      </c>
      <c r="AB3" s="10">
        <f>0.02535*1000</f>
        <v>25.35</v>
      </c>
    </row>
    <row r="4" spans="1:28" x14ac:dyDescent="0.25">
      <c r="A4" s="6" t="s">
        <v>2</v>
      </c>
      <c r="B4" s="7"/>
      <c r="C4" s="7"/>
      <c r="D4" s="7"/>
      <c r="E4" s="11">
        <v>3.9849999999999999</v>
      </c>
      <c r="F4" s="11">
        <v>3.9849999999999999</v>
      </c>
      <c r="G4" s="11">
        <v>3.9849999999999999</v>
      </c>
      <c r="H4" s="11">
        <v>20.074999999999999</v>
      </c>
      <c r="I4" s="11">
        <v>20.074999999999999</v>
      </c>
      <c r="J4" s="11">
        <v>20.074999999999999</v>
      </c>
      <c r="K4" s="11">
        <v>-4.0369999999999999</v>
      </c>
      <c r="L4" s="11">
        <v>-4.0369999999999999</v>
      </c>
      <c r="M4" s="11">
        <v>-4.0369999999999999</v>
      </c>
      <c r="N4" s="11">
        <v>32.485999999999997</v>
      </c>
      <c r="O4" s="11">
        <v>32.485999999999997</v>
      </c>
      <c r="P4" s="11">
        <v>32.485999999999997</v>
      </c>
      <c r="Q4" s="11">
        <v>-6.7539999999999996</v>
      </c>
      <c r="R4" s="11">
        <v>-6.7539999999999996</v>
      </c>
      <c r="S4" s="11">
        <v>-6.7539999999999996</v>
      </c>
      <c r="T4" s="11">
        <v>44.862000000000002</v>
      </c>
      <c r="U4" s="11">
        <v>44.862000000000002</v>
      </c>
      <c r="V4" s="11">
        <v>44.862000000000002</v>
      </c>
      <c r="W4" s="11">
        <v>-10.38</v>
      </c>
      <c r="X4" s="11">
        <v>-10.38</v>
      </c>
      <c r="Y4" s="11">
        <v>-10.38</v>
      </c>
      <c r="Z4" s="11">
        <v>54.087000000000003</v>
      </c>
      <c r="AA4" s="11">
        <v>54.087000000000003</v>
      </c>
      <c r="AB4" s="11">
        <v>54.087000000000003</v>
      </c>
    </row>
    <row r="5" spans="1:28" x14ac:dyDescent="0.25">
      <c r="A5" s="8" t="s">
        <v>3</v>
      </c>
      <c r="B5" s="8"/>
      <c r="C5" s="8"/>
      <c r="D5" s="8"/>
      <c r="E5" s="12">
        <v>6.9020000000000001</v>
      </c>
      <c r="F5" s="12">
        <v>6.9020000000000001</v>
      </c>
      <c r="G5" s="12">
        <v>6.9020000000000001</v>
      </c>
      <c r="H5" s="12">
        <v>19.925000000000001</v>
      </c>
      <c r="I5" s="12">
        <v>19.925000000000001</v>
      </c>
      <c r="J5" s="12">
        <v>19.925000000000001</v>
      </c>
      <c r="K5" s="12">
        <v>-3.3559999999999999</v>
      </c>
      <c r="L5" s="12">
        <v>-3.3559999999999999</v>
      </c>
      <c r="M5" s="12">
        <v>-3.3559999999999999</v>
      </c>
      <c r="N5" s="12">
        <v>35.161000000000001</v>
      </c>
      <c r="O5" s="12">
        <v>35.161000000000001</v>
      </c>
      <c r="P5" s="12">
        <v>35.161000000000001</v>
      </c>
      <c r="Q5" s="12">
        <v>-8.9239999999999995</v>
      </c>
      <c r="R5" s="12">
        <v>-8.9239999999999995</v>
      </c>
      <c r="S5" s="12">
        <v>-8.9239999999999995</v>
      </c>
      <c r="T5" s="12">
        <v>49.701999999999998</v>
      </c>
      <c r="U5" s="12">
        <v>49.701999999999998</v>
      </c>
      <c r="V5" s="12">
        <v>49.701999999999998</v>
      </c>
      <c r="W5" s="12">
        <v>-14.471</v>
      </c>
      <c r="X5" s="12">
        <v>-14.471</v>
      </c>
      <c r="Y5" s="12">
        <v>-14.471</v>
      </c>
      <c r="Z5" s="12">
        <v>62.093000000000004</v>
      </c>
      <c r="AA5" s="12">
        <v>62.093000000000004</v>
      </c>
      <c r="AB5" s="12">
        <v>62.093000000000004</v>
      </c>
    </row>
    <row r="6" spans="1:28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8" spans="1:28" ht="15.75" x14ac:dyDescent="0.25">
      <c r="A8" s="1" t="s">
        <v>4</v>
      </c>
    </row>
    <row r="9" spans="1:28" ht="15.75" x14ac:dyDescent="0.25">
      <c r="A9" s="1" t="s">
        <v>5</v>
      </c>
    </row>
    <row r="10" spans="1:28" ht="15.75" x14ac:dyDescent="0.25">
      <c r="A10" s="1" t="s">
        <v>8</v>
      </c>
    </row>
    <row r="11" spans="1:28" ht="15.75" x14ac:dyDescent="0.25">
      <c r="A11" s="1" t="s">
        <v>6</v>
      </c>
    </row>
    <row r="12" spans="1:28" ht="15.75" x14ac:dyDescent="0.25">
      <c r="A12" s="1" t="s">
        <v>7</v>
      </c>
    </row>
    <row r="13" spans="1:28" ht="15.75" x14ac:dyDescent="0.25">
      <c r="A1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Big Rivers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Shelton, Becky</dc:creator>
  <cp:lastModifiedBy>Shelton, Becky</cp:lastModifiedBy>
  <cp:lastPrinted>2026-04-28T15:56:10Z</cp:lastPrinted>
  <dcterms:created xsi:type="dcterms:W3CDTF">2026-04-01T19:49:44Z</dcterms:created>
  <dcterms:modified xsi:type="dcterms:W3CDTF">2026-04-28T15:56:22Z</dcterms:modified>
</cp:coreProperties>
</file>