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Administration\5-Jurisdictional Files\Kentucky\GCA Filing\Current Filing\Revised GCA Filing_07-20-2022\GCA Upload_07-20-2022\"/>
    </mc:Choice>
  </mc:AlternateContent>
  <xr:revisionPtr revIDLastSave="0" documentId="13_ncr:1_{133842DF-8607-42EE-B4CC-DBC3C1B56E98}" xr6:coauthVersionLast="47" xr6:coauthVersionMax="47" xr10:uidLastSave="{00000000-0000-0000-0000-000000000000}"/>
  <bookViews>
    <workbookView xWindow="-120" yWindow="-120" windowWidth="29040" windowHeight="15840" xr2:uid="{7A11B0AB-5371-48E9-A15B-E73547C3074E}"/>
  </bookViews>
  <sheets>
    <sheet name="A.1" sheetId="1" r:id="rId1"/>
    <sheet name="A.2" sheetId="2" r:id="rId2"/>
    <sheet name="B.1" sheetId="3" r:id="rId3"/>
    <sheet name="B.2" sheetId="4" r:id="rId4"/>
    <sheet name="B.3" sheetId="5" r:id="rId5"/>
    <sheet name="B.4" sheetId="6" r:id="rId6"/>
    <sheet name="B.5" sheetId="7" r:id="rId7"/>
    <sheet name="B.6" sheetId="8" r:id="rId8"/>
    <sheet name="B.7" sheetId="9" r:id="rId9"/>
    <sheet name="B.8" sheetId="10" r:id="rId10"/>
    <sheet name="C.1" sheetId="11" r:id="rId11"/>
    <sheet name="C.2" sheetId="17" r:id="rId12"/>
    <sheet name="D.1" sheetId="12" r:id="rId13"/>
    <sheet name="D.2" sheetId="13" r:id="rId14"/>
    <sheet name="D.3" sheetId="14" r:id="rId15"/>
    <sheet name="D.4" sheetId="15" r:id="rId16"/>
    <sheet name="D.5" sheetId="19" r:id="rId17"/>
    <sheet name="D.6" sheetId="16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W.O.R.K.B.O.O.K..C.O.N.T.E.N.T.S____">'[1]Workbook Contents'!$A$1</definedName>
    <definedName name="_Fill" localSheetId="11" hidden="1">#REF!</definedName>
    <definedName name="_Fill" localSheetId="16" hidden="1">#REF!</definedName>
    <definedName name="_Fill" hidden="1">#REF!</definedName>
    <definedName name="ACT_BEGIN_DATE">'[1]1. MAIN INPUTS'!$F$24</definedName>
    <definedName name="ACT_END_DATE">'[1]1. MAIN INPUTS'!$F$23</definedName>
    <definedName name="AREA">#REF!</definedName>
    <definedName name="BORROW_TEX">#REF!</definedName>
    <definedName name="CarriageTran">'[1]gca T4'!$B$8:$E$98</definedName>
    <definedName name="CASE_CUR">'[1]1. MAIN INPUTS'!$Q$5</definedName>
    <definedName name="CASE_CURRENT">'[1]1. MAIN INPUTS'!$F$5</definedName>
    <definedName name="CASE_PRE">'[1]1. MAIN INPUTS'!$Q$19</definedName>
    <definedName name="CASE_PREVIOUS">'[1]1. MAIN INPUTS'!$J$5</definedName>
    <definedName name="CasePre">'[1]1. MAIN INPUTS'!$F$7</definedName>
    <definedName name="CASH_MON_LABEL">'[1]1. MAIN INPUTS'!$N$20</definedName>
    <definedName name="CASH_OUT_RP">'[1]C.13'!$A$1:$K$37</definedName>
    <definedName name="CASH_YEAR_LABEL">'[1]1. MAIN INPUTS'!$N$22</definedName>
    <definedName name="Cashout">'[2]Pipeline Cashout'!$A$9:$C$140</definedName>
    <definedName name="Cashouts">'[3]tbl Texas'!$A$8:$E$52</definedName>
    <definedName name="CF_Month_1">[4]Control!$B$15</definedName>
    <definedName name="CF_Month_2">[4]Control!$B$16</definedName>
    <definedName name="CF_Month_3">[4]Control!$B$17</definedName>
    <definedName name="CF_SALES">[1]CF!$A$8:$C$97</definedName>
    <definedName name="CONT_2385">'[1]Cont. 2385'!$A$9:$T$10</definedName>
    <definedName name="CONT_2546">'[1]Cont. 2546'!$A$10:$T$13</definedName>
    <definedName name="CONT_2546.1">'[1]Cont. 2546.1'!$A$10:$T$13</definedName>
    <definedName name="CONT_2548">'[1]Cont. 2548'!$A$9:$T$12</definedName>
    <definedName name="CONT_2548.1">'[1]Cont. 2548.1'!$A$9:$T$12</definedName>
    <definedName name="CONT_2550">'[1]Cont. 2550'!$A$9:$T$12</definedName>
    <definedName name="CONT_2550.1">'[1]Cont. 2550.1'!$A$9:$T$12</definedName>
    <definedName name="CONT_2551">'[1]Cont. 2551'!$A$9:$T$12</definedName>
    <definedName name="CONT_2551.1">'[1]Cont. 2551.1'!$A$9:$T$12</definedName>
    <definedName name="CONT_3355">'[1]Cont.3355'!$A$9:$AF$12</definedName>
    <definedName name="CONT_3355.1">'[1]Cont. 3355.1'!$A$9:$AF$11</definedName>
    <definedName name="CONT_3770">'[1]Cont. 3770'!$A$9:$AF$10</definedName>
    <definedName name="CONT_3817">'[1]Cont. 3817'!$A$9:$AF$10</definedName>
    <definedName name="CONT_3819">'[1]Cont. 3819'!$A$9:$AF$10</definedName>
    <definedName name="CONT_NO210">'[1]Cont. NO210'!$A$9:$AF$10</definedName>
    <definedName name="CONT_NO340">'[1]Cont. NO340'!$A$9:$AF$10</definedName>
    <definedName name="CONT_NO410">'[1]Cont. NO435'!$A$9:$AF$10</definedName>
    <definedName name="Cont014573">'[1]Cont. 014573'!$A$10:$T$18</definedName>
    <definedName name="Cont9213">'[1]Cont.9213'!$A$9:$AF$10</definedName>
    <definedName name="content_rp">#REF!</definedName>
    <definedName name="CRIT_SALES_DB">#REF!</definedName>
    <definedName name="CRIT_STORAGE_DB">#REF!</definedName>
    <definedName name="CRIT_TRANS_DB">#REF!</definedName>
    <definedName name="DatabaseStats">#REF!</definedName>
    <definedName name="DatabaseUsd">#REF!</definedName>
    <definedName name="DATE_ACTUALS">'[1]1. MAIN INPUTS'!$F$23</definedName>
    <definedName name="DATE_CASHOUT">'[1]1. MAIN INPUTS'!$F$18</definedName>
    <definedName name="DATE_CASHOUT_ST">'[1]1. MAIN INPUTS'!$F$21</definedName>
    <definedName name="DATE_CASHOUTS">'[1]1. MAIN INPUTS'!$F$18</definedName>
    <definedName name="DATE_GCA">'[1]1. MAIN INPUTS'!$F$9</definedName>
    <definedName name="DATE_GCA_DAY">'[1]1. MAIN INPUTS'!$R$21</definedName>
    <definedName name="DATE_GCA_LABEL">'[1]1. MAIN INPUTS'!$F$11</definedName>
    <definedName name="DATE_GCA_MONTH">'[1]1. MAIN INPUTS'!$Q$21</definedName>
    <definedName name="DATE_GCA_YEAR">'[1]1. MAIN INPUTS'!$S$21</definedName>
    <definedName name="Date_Issued">'[1]1. MAIN INPUTS'!$F$1</definedName>
    <definedName name="DATE_MON_LABEL">'[1]1. MAIN INPUTS'!$Q$21</definedName>
    <definedName name="DATE_PREVIOUS">'[1]1. MAIN INPUTS'!$J$9</definedName>
    <definedName name="DATE_PROJECTION">'[1]1. MAIN INPUTS'!$F$27</definedName>
    <definedName name="DateEffective">[5]Macros!$D$9</definedName>
    <definedName name="DB_C\T3">'[1]gca T3'!$A$7:$E$11</definedName>
    <definedName name="DB_C\T4">'[1]gca T4'!$A$7:$E$11</definedName>
    <definedName name="DB_G1">'[1]gca G1'!$A$7:$K$11</definedName>
    <definedName name="DB_G2">'[1]gca G2'!$A$7:$K$11</definedName>
    <definedName name="DB_HLF\G1">'[1]gca G1 HLF'!$A$7:$L$11</definedName>
    <definedName name="DB_SALES">#REF!</definedName>
    <definedName name="DB_STORAGE">#REF!</definedName>
    <definedName name="DB_STORAGE_RP">#REF!</definedName>
    <definedName name="DB_T2\G1">'[1]gca T2 G1'!$A$7:$G$11</definedName>
    <definedName name="DB_T2\G2">'[1]gca T2 G2'!$A$7:$G$11</definedName>
    <definedName name="DB_T2\HLF">'[1]gca T2 G1 HLF'!$A$7:$H$11</definedName>
    <definedName name="DB_TRANSPORT">#REF!</definedName>
    <definedName name="DB_TRANSPORT_RP">#REF!</definedName>
    <definedName name="DEMAND_FIRM">[1]B.8!$H$19</definedName>
    <definedName name="DEMAND_HLF">[1]B.8!$J$19</definedName>
    <definedName name="DEMAND_INTER">[1]B.8!$I$19</definedName>
    <definedName name="DolFirm">'[1]gca G1'!$B$8:$K$94</definedName>
    <definedName name="DolInt">'[1]gca G2'!$B$8:$K$98</definedName>
    <definedName name="DolIntTran">'[1]gca T2 G2'!$B$8:$G$98</definedName>
    <definedName name="EffectiveDate">[4]Control!$B$4</definedName>
    <definedName name="EWACOG">'[6]Backup Page'!$J$17</definedName>
    <definedName name="EXHIBIT_A1_RP">[1]A.1!$A$1:$M$63</definedName>
    <definedName name="EXHIBIT_A2_RP">[1]A.2!$A$1:$M$33</definedName>
    <definedName name="EXHIBIT_A3_RP">[1]A.3!$A$1:$L$49</definedName>
    <definedName name="EXHIBIT_A4_RP">[1]A.4!$A$1:$L$26</definedName>
    <definedName name="EXHIBIT_A5_RP">[1]A.5!$A$1:$L$41</definedName>
    <definedName name="EXHIBIT_B1_RP">[1]B.1!$A$1:$K$77</definedName>
    <definedName name="EXHIBIT_B2_RP">[1]B.3!$A$1:$K$38</definedName>
    <definedName name="EXHIBIT_B3_RP">[1]B.4!$A$1:$K$56</definedName>
    <definedName name="EXHIBIT_B4_RP">[1]B.5!$A$1:$I$36</definedName>
    <definedName name="EXHIBIT_B5_RP">[1]B.6!$A$1:$J$48</definedName>
    <definedName name="EXHIBIT_B6_RP">[1]B.8!$A$1:$J$57</definedName>
    <definedName name="EXHIBIT_B7_RP">[1]B.9!$A$1:$J$51</definedName>
    <definedName name="EXHIBIT_B8_RP">[1]B.10!$A$1:$H$48</definedName>
    <definedName name="FirmDemRefFactor">#REF!</definedName>
    <definedName name="FirmRefFactor">#REF!</definedName>
    <definedName name="FirstCell">#REF!</definedName>
    <definedName name="GCA\G2">'[1]gca G2'!$A$8:$K$16</definedName>
    <definedName name="GCA\LVS1">'[1]gca LVS1'!$B$8:$E$13</definedName>
    <definedName name="GCA\LVS2">'[1]gca LVS2'!$B$8:$F$13</definedName>
    <definedName name="GCA_CF_SALES">[1]CF!$B$8:$C$97</definedName>
    <definedName name="GCA_COMMODITY">[1]B.10!$G$50</definedName>
    <definedName name="GCA_DATE">'[1]1. MAIN INPUTS'!$F$9</definedName>
    <definedName name="GCA_DEM_FIRM">[1]B.8!$H$19</definedName>
    <definedName name="GCA_DEM_HLF_MDQ">[1]B.8!$F$57</definedName>
    <definedName name="GCA_DEM_INTER">[1]B.8!$I$19</definedName>
    <definedName name="GCA_DEMAND_FIRM">[1]B.8!$H$19</definedName>
    <definedName name="gca_effect_adate">'[1]1. MAIN INPUTS'!$F$12</definedName>
    <definedName name="GCA_EFFECTIVE">'[1]1. MAIN INPUTS'!$F$9</definedName>
    <definedName name="GCA_G1">'[1]gca G1'!$A$8:$Q$98</definedName>
    <definedName name="GCA_G1_HLF">'[1]gca G1 HLF'!$A$8:$S$98</definedName>
    <definedName name="GCA_G2">'[1]gca G2'!$A$8:$Q$98</definedName>
    <definedName name="gca_lvs1">'[1]gca LVS1'!$A$8:$E$88</definedName>
    <definedName name="GCA_LVS1_HLF">'[1]gca LVS1 HLF'!$A$8:$F$88</definedName>
    <definedName name="gca_lvs2">'[1]gca LVS2'!$A$8:$E$88</definedName>
    <definedName name="GCA_PBRRF">[1]PBRRF!$B$8:$C$52</definedName>
    <definedName name="GCA_REF_SALES">[1]R_Sales!$A$8:$K$108</definedName>
    <definedName name="GCA_REF_TRANSPORT">[1]R_Transport!$A$8:$K$108</definedName>
    <definedName name="GCA_T2_G1">'[1]gca T2 G1'!$A$8:$G$98</definedName>
    <definedName name="GCA_T2_G1_HLF">'[1]gca T2 G1 HLF'!$A$8:$H$98</definedName>
    <definedName name="GCA_T2_G2">'[1]gca T2 G2'!$A$8:$G$98</definedName>
    <definedName name="GCA_T3">'[1]gca T3'!$A$8:$E$98</definedName>
    <definedName name="gca_t4">'[1]gca T4'!$A$8:$E$98</definedName>
    <definedName name="GCA_TOP">[1]B.9!$G$17</definedName>
    <definedName name="GCA_TRANSITION">[1]B.9!$G$18</definedName>
    <definedName name="GCA_YEAR_LABEL">'[1]1. MAIN INPUTS'!$T$21</definedName>
    <definedName name="History">[6]History!$A$12:$N$145</definedName>
    <definedName name="HLF">'[1]gca G1 HLF'!$B$8:$L$98</definedName>
    <definedName name="int_rate">#REF!</definedName>
    <definedName name="InterDemRefFactor">#REF!</definedName>
    <definedName name="InterRefFactor">#REF!</definedName>
    <definedName name="LABEL_12MONTHS">'[1]1. MAIN INPUTS'!$S$23</definedName>
    <definedName name="LABEL_MONTH">'[1]1. MAIN INPUTS'!$S$23</definedName>
    <definedName name="LABEL_YEAR">'[1]1. MAIN INPUTS'!$T$23</definedName>
    <definedName name="LVS_COG">#REF!</definedName>
    <definedName name="LVS_COG_FINAL">#REF!</definedName>
    <definedName name="LVS_COG_PRELIM">#REF!</definedName>
    <definedName name="LVS_EFFECTIVE">'[1]1. MAIN INPUTS'!$J$18</definedName>
    <definedName name="LVS_HLF_NON_COMMODITY">'[1]gca T2 G1 HLF'!$B$8:$H$98</definedName>
    <definedName name="LVS_Non_Commodity">'[1]gca T2 G1'!$B$8:$G$98</definedName>
    <definedName name="LVS2_NON_COMMODITY">'[1]gca T2 G2'!$B$8:$G$98</definedName>
    <definedName name="MarketAdjusted">'C.2'!#REF!</definedName>
    <definedName name="MarketPrice">'C.2'!#REF!</definedName>
    <definedName name="MONTH_1">'[1]1. MAIN INPUTS'!$H$185</definedName>
    <definedName name="MONTH_10">'[1]1. MAIN INPUTS'!$H$194</definedName>
    <definedName name="MONTH_11">'[1]1. MAIN INPUTS'!$H$195</definedName>
    <definedName name="MONTH_12">'[1]1. MAIN INPUTS'!$H$196</definedName>
    <definedName name="MONTH_2">'[1]1. MAIN INPUTS'!$H$186</definedName>
    <definedName name="MONTH_3">'[1]1. MAIN INPUTS'!$H$187</definedName>
    <definedName name="MONTH_4">'[1]1. MAIN INPUTS'!$H$188</definedName>
    <definedName name="MONTH_5">'[1]1. MAIN INPUTS'!$H$189</definedName>
    <definedName name="MONTH_6">'[1]1. MAIN INPUTS'!$H$190</definedName>
    <definedName name="MONTH_7">'[1]1. MAIN INPUTS'!$H$191</definedName>
    <definedName name="MONTH_8">'[1]1. MAIN INPUTS'!$H$192</definedName>
    <definedName name="MONTH_9">'[1]1. MAIN INPUTS'!$H$193</definedName>
    <definedName name="MONTH_NO">'[1]1. MAIN INPUTS'!$Q$23</definedName>
    <definedName name="Month1">[4]Control!$B$19</definedName>
    <definedName name="Month2">[4]Control!$B$20</definedName>
    <definedName name="Month3">[4]Control!$B$21</definedName>
    <definedName name="NA">'[7]Main Inputs'!$C$5</definedName>
    <definedName name="NumberTrueUp">'[6]Additional Backup'!$J$1</definedName>
    <definedName name="OVERVIEW_RP">#REF!</definedName>
    <definedName name="PBRRF">[1]PBRRF!$A$8:$C$52</definedName>
    <definedName name="PriceCommodity">'C.2'!#REF!</definedName>
    <definedName name="PriceCommodityAdjusted">'C.2'!#REF!</definedName>
    <definedName name="_xlnm.Print_Area" localSheetId="8">B.7!$A$1:$H$49</definedName>
    <definedName name="_xlnm.Print_Area" localSheetId="11">'C.2'!$A$1:$P$24</definedName>
    <definedName name="Print_Total">#REF!</definedName>
    <definedName name="rpt_Confidential">'C.2'!$A$1:$P$1</definedName>
    <definedName name="rpt_PublicDisclosure">'C.2'!$A$3:$P$24</definedName>
    <definedName name="SALES_DB">#REF!</definedName>
    <definedName name="SEASON">'[1]1. MAIN INPUTS'!$F$13</definedName>
    <definedName name="SecondEffectiveDate">'[6]Additional Backup'!$B$1</definedName>
    <definedName name="SecondTrueUp">'[6]Additional Backup'!$F$35</definedName>
    <definedName name="StatusDraft">'[1]1. MAIN INPUTS'!$F$2</definedName>
    <definedName name="TABLE_SEASON">'[1]1. MAIN INPUTS'!$J$185:$K$196</definedName>
    <definedName name="TB_G1">'[1]G 1'!$A$8:$L$11</definedName>
    <definedName name="TB_G1\HLF">[1]G1_HLF!$A$8:$L$11</definedName>
    <definedName name="TB_G2">'[1]G 2'!$A$8:$L$10</definedName>
    <definedName name="TB_NNS_DEM_2">'[1]NNS demand'!$A$8:$I$48</definedName>
    <definedName name="TB_T2\G1">[1]T2_G1!$A$8:$L$33</definedName>
    <definedName name="TB_T2\G1\HLF">[1]T2_G1_HLF!$A$8:$L$31</definedName>
    <definedName name="TB_T2\G2">[1]T2_G2!$A$8:$L$31</definedName>
    <definedName name="TB_T3">[1]T3!$A$8:$L$32</definedName>
    <definedName name="TB_T4">[1]T4!$A$8:$L$32</definedName>
    <definedName name="tbl_Month">#REF!</definedName>
    <definedName name="tbl_Nymex">#REF!</definedName>
    <definedName name="TEN_CASH">'[1]Ten Cash'!$A$9:$B$48</definedName>
    <definedName name="TEN_EST_PUR">'[1]Purchases Ten'!$A$10:$AC$101</definedName>
    <definedName name="TEN_FT_G">'[1]FT G'!$A$9:$P$19</definedName>
    <definedName name="TEN_FT_GS">'[1]FT GS'!$A$8:$V$19</definedName>
    <definedName name="ten_fta">'[1]FT A'!$A$9:$E$22</definedName>
    <definedName name="TEN_FTG">'[1]FT G'!$A$10:$P$27</definedName>
    <definedName name="TEN_FTG_COMMOD">'[1]FT G C'!$A$9:$L$25</definedName>
    <definedName name="TEN_FTG_DEMAND">'[1]FT G'!$A$10:$P$27</definedName>
    <definedName name="TEN_FTGS">'[1]FT GS'!$A$9:$V$29</definedName>
    <definedName name="ten_fuel">[1]Fuel_tenn!$A$10:$F$18</definedName>
    <definedName name="TEN_RES_FEE">#REF!</definedName>
    <definedName name="TEN_SS">'[1]S S'!$A$10:$L$22</definedName>
    <definedName name="TEN_STORAGE">#REF!</definedName>
    <definedName name="TEN_TRANSITION">#REF!</definedName>
    <definedName name="Tenn">[2]Tenn!$A$8:$F$22</definedName>
    <definedName name="test">'[1]gca G1'!$H$1:$I$2</definedName>
    <definedName name="tex_borrow">#REF!</definedName>
    <definedName name="TEX_CASH">'[1]Tex Cash'!$A$10:$B$136</definedName>
    <definedName name="TEX_EST_PUR">'[1]Purchases Tex'!$A$9:$T$100</definedName>
    <definedName name="TEX_FT_COMMOD">'[1]FT commodity'!$A$10:$AF$31</definedName>
    <definedName name="TEX_FT_DEMAND">'[1]FT demand'!$A$10:$AJ$36</definedName>
    <definedName name="TEX_FUEL">[1]Fuel!$A$10:$O$23</definedName>
    <definedName name="TEX_NNS_COMMOD">'[1]NNS commodity'!$A$9:$U$37</definedName>
    <definedName name="TEX_NNS_DEM">'[1]NNS demand'!$A$8:$AA$9</definedName>
    <definedName name="TEX_NNS_DEMAND">'[1]NNS demand'!$A$9:$AA$38</definedName>
    <definedName name="TEX_RES_FEE">'[1]Tex Res'!$A$8:$B$11</definedName>
    <definedName name="TEX_TRANSITION">'[1]Cont. T13687'!#REF!</definedName>
    <definedName name="Texas">[2]Texas!$A$7:$E$37</definedName>
    <definedName name="TexasGasNNS">'C.2'!#REF!</definedName>
    <definedName name="TexasGasNoticePayback">#REF!</definedName>
    <definedName name="TGX_2">[1]B.1!$B$11:$K$21</definedName>
    <definedName name="ThirdEffectiveDate">'[6]Additional Backup'!$B$39</definedName>
    <definedName name="ThirdTrueUp">'[6]Additional Backup'!$F$73</definedName>
    <definedName name="TrueUp">'[6]Backup Page'!$F$31</definedName>
    <definedName name="Trunkline">'[1]Trunk Res Fee'!$A$8:$Q$11</definedName>
    <definedName name="TrunklineCommodity">'[1]Trunk Rates'!$A$9:$F$23</definedName>
    <definedName name="TrunklineGas">'[1]7. Trunkline Gas'!$A$1</definedName>
    <definedName name="TrunklinePurchase">'[1]Purchases Trk'!$A$10:$D$90</definedName>
    <definedName name="TrunkRates">'[1]Trunk Rates'!$A$1</definedName>
    <definedName name="WKG_G1">'[1]G 1'!$B$9:$N$12</definedName>
    <definedName name="WKG_G1\HLF">[1]G1_HLF!$B$9:$N$12</definedName>
    <definedName name="WKG_G2">'[1]G 2'!$B$9:$N$11</definedName>
    <definedName name="WKG_LVS1">'[1]LVS 1'!$B$9:$L$12</definedName>
    <definedName name="WKG_LVS2">'[1]LVS 2'!$B$9:$L$11</definedName>
    <definedName name="WKG_REF_SALES">[1]R_Sales!$A$8:$I$26</definedName>
    <definedName name="WKG_STORAGE">#REF!</definedName>
    <definedName name="WKG_T2\G1">[1]T2_G1!$B$9:$L$12</definedName>
    <definedName name="WKG_T2\G1\HLF">[1]T2_G1_HLF!$B$9:$L$12</definedName>
    <definedName name="WKG_T2\G2">[1]T2_G2!$B$9:$N$11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6" l="1"/>
  <c r="F18" i="16"/>
  <c r="I17" i="16"/>
  <c r="F17" i="16"/>
  <c r="I16" i="16"/>
  <c r="F16" i="16"/>
  <c r="I15" i="16"/>
  <c r="F15" i="16"/>
  <c r="I14" i="16"/>
  <c r="F14" i="16"/>
  <c r="I13" i="16"/>
  <c r="F13" i="16"/>
  <c r="I12" i="16"/>
  <c r="F12" i="16"/>
  <c r="I11" i="16"/>
  <c r="F11" i="16"/>
  <c r="I10" i="16"/>
  <c r="F10" i="16"/>
  <c r="I9" i="16"/>
  <c r="F9" i="16"/>
  <c r="I8" i="16"/>
  <c r="J16" i="16" s="1"/>
  <c r="F8" i="16"/>
  <c r="B8" i="16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I7" i="16"/>
  <c r="J18" i="16" s="1"/>
  <c r="G35" i="12" s="1"/>
  <c r="F7" i="16"/>
  <c r="N26" i="15"/>
  <c r="D25" i="15"/>
  <c r="D27" i="15" s="1"/>
  <c r="L24" i="15"/>
  <c r="K24" i="15"/>
  <c r="J24" i="15"/>
  <c r="I24" i="15"/>
  <c r="F24" i="15"/>
  <c r="N24" i="15" s="1"/>
  <c r="E24" i="15"/>
  <c r="K23" i="15"/>
  <c r="L23" i="15" s="1"/>
  <c r="L25" i="15" s="1"/>
  <c r="L27" i="15" s="1"/>
  <c r="E16" i="12" s="1"/>
  <c r="I23" i="15"/>
  <c r="J23" i="15" s="1"/>
  <c r="J25" i="15" s="1"/>
  <c r="J27" i="15" s="1"/>
  <c r="G23" i="15"/>
  <c r="H23" i="15" s="1"/>
  <c r="H25" i="15" s="1"/>
  <c r="H27" i="15" s="1"/>
  <c r="E23" i="15"/>
  <c r="F23" i="15" s="1"/>
  <c r="N19" i="15"/>
  <c r="D18" i="15"/>
  <c r="D20" i="15" s="1"/>
  <c r="L17" i="15"/>
  <c r="K17" i="15"/>
  <c r="J17" i="15"/>
  <c r="I17" i="15"/>
  <c r="F17" i="15"/>
  <c r="E17" i="15"/>
  <c r="K16" i="15"/>
  <c r="L16" i="15" s="1"/>
  <c r="L18" i="15" s="1"/>
  <c r="L20" i="15" s="1"/>
  <c r="E14" i="12" s="1"/>
  <c r="I16" i="15"/>
  <c r="J16" i="15" s="1"/>
  <c r="J18" i="15" s="1"/>
  <c r="J20" i="15" s="1"/>
  <c r="G16" i="15"/>
  <c r="H16" i="15" s="1"/>
  <c r="E16" i="15"/>
  <c r="F16" i="15" s="1"/>
  <c r="J13" i="15"/>
  <c r="N12" i="15"/>
  <c r="J11" i="15"/>
  <c r="H11" i="15"/>
  <c r="H13" i="15" s="1"/>
  <c r="D11" i="15"/>
  <c r="D13" i="15" s="1"/>
  <c r="L10" i="15"/>
  <c r="J10" i="15"/>
  <c r="H10" i="15"/>
  <c r="G10" i="15"/>
  <c r="G24" i="15" s="1"/>
  <c r="H24" i="15" s="1"/>
  <c r="F10" i="15"/>
  <c r="N10" i="15" s="1"/>
  <c r="L9" i="15"/>
  <c r="L11" i="15" s="1"/>
  <c r="L13" i="15" s="1"/>
  <c r="J9" i="15"/>
  <c r="H9" i="15"/>
  <c r="F9" i="15"/>
  <c r="F11" i="15" s="1"/>
  <c r="F13" i="15" s="1"/>
  <c r="H17" i="14"/>
  <c r="H31" i="14" s="1"/>
  <c r="H36" i="14" s="1"/>
  <c r="D16" i="12" s="1"/>
  <c r="F16" i="12" s="1"/>
  <c r="I16" i="12" s="1"/>
  <c r="F17" i="14"/>
  <c r="F31" i="14" s="1"/>
  <c r="F36" i="14" s="1"/>
  <c r="D14" i="12" s="1"/>
  <c r="D17" i="14"/>
  <c r="D31" i="14" s="1"/>
  <c r="D36" i="14" s="1"/>
  <c r="D12" i="12" s="1"/>
  <c r="H5" i="14"/>
  <c r="F5" i="14"/>
  <c r="D5" i="14"/>
  <c r="G33" i="13"/>
  <c r="D33" i="13"/>
  <c r="H16" i="13"/>
  <c r="H28" i="13" s="1"/>
  <c r="H33" i="13" s="1"/>
  <c r="C16" i="12" s="1"/>
  <c r="F16" i="13"/>
  <c r="F28" i="13" s="1"/>
  <c r="F33" i="13" s="1"/>
  <c r="C14" i="12" s="1"/>
  <c r="D16" i="13"/>
  <c r="D28" i="13" s="1"/>
  <c r="G30" i="12"/>
  <c r="G42" i="12" s="1"/>
  <c r="G19" i="12"/>
  <c r="C12" i="12"/>
  <c r="A4" i="13"/>
  <c r="A3" i="15"/>
  <c r="E25" i="11"/>
  <c r="G12" i="11"/>
  <c r="I12" i="11" s="1"/>
  <c r="F11" i="10"/>
  <c r="F13" i="10" s="1"/>
  <c r="F15" i="10" s="1"/>
  <c r="F22" i="10" s="1"/>
  <c r="E17" i="8" s="1"/>
  <c r="E18" i="8" s="1"/>
  <c r="A2" i="10"/>
  <c r="F33" i="9"/>
  <c r="E33" i="9" s="1"/>
  <c r="G33" i="9" s="1"/>
  <c r="E29" i="9"/>
  <c r="G28" i="9"/>
  <c r="F30" i="9"/>
  <c r="E28" i="9"/>
  <c r="F19" i="9"/>
  <c r="E19" i="9" s="1"/>
  <c r="K5" i="9"/>
  <c r="A2" i="9"/>
  <c r="E35" i="8"/>
  <c r="F30" i="8"/>
  <c r="G26" i="8"/>
  <c r="G35" i="8" s="1"/>
  <c r="G18" i="8" s="1"/>
  <c r="F26" i="8"/>
  <c r="F35" i="8" s="1"/>
  <c r="G17" i="8" s="1"/>
  <c r="A2" i="8"/>
  <c r="H30" i="7"/>
  <c r="H32" i="7" s="1"/>
  <c r="I16" i="7"/>
  <c r="I17" i="7" s="1"/>
  <c r="J15" i="7"/>
  <c r="J14" i="7"/>
  <c r="F25" i="9"/>
  <c r="H35" i="6"/>
  <c r="I30" i="6"/>
  <c r="J30" i="6" s="1"/>
  <c r="J28" i="6"/>
  <c r="J27" i="6"/>
  <c r="F21" i="9"/>
  <c r="J26" i="6"/>
  <c r="F22" i="9"/>
  <c r="F22" i="6"/>
  <c r="I22" i="6" s="1"/>
  <c r="J22" i="6" s="1"/>
  <c r="I21" i="6"/>
  <c r="J21" i="6" s="1"/>
  <c r="J20" i="6"/>
  <c r="I19" i="6"/>
  <c r="J19" i="6" s="1"/>
  <c r="I15" i="6"/>
  <c r="J15" i="6" s="1"/>
  <c r="J14" i="6"/>
  <c r="J12" i="6"/>
  <c r="F18" i="9"/>
  <c r="A2" i="6"/>
  <c r="F50" i="5"/>
  <c r="G50" i="5" s="1"/>
  <c r="I50" i="5" s="1"/>
  <c r="F49" i="5"/>
  <c r="F51" i="5" s="1"/>
  <c r="G49" i="5" s="1"/>
  <c r="F42" i="5"/>
  <c r="F40" i="5"/>
  <c r="H28" i="5"/>
  <c r="E28" i="5"/>
  <c r="I27" i="5"/>
  <c r="I26" i="5"/>
  <c r="I25" i="5"/>
  <c r="F14" i="9"/>
  <c r="I21" i="5"/>
  <c r="H21" i="5"/>
  <c r="I20" i="5"/>
  <c r="H15" i="5"/>
  <c r="I14" i="5"/>
  <c r="H14" i="5"/>
  <c r="F12" i="9"/>
  <c r="A2" i="5"/>
  <c r="E35" i="4"/>
  <c r="E33" i="4"/>
  <c r="I32" i="4"/>
  <c r="G32" i="4"/>
  <c r="I31" i="4"/>
  <c r="G31" i="4"/>
  <c r="I29" i="4"/>
  <c r="I33" i="4" s="1"/>
  <c r="G29" i="4"/>
  <c r="I28" i="4"/>
  <c r="G28" i="4"/>
  <c r="G33" i="4" s="1"/>
  <c r="E24" i="4"/>
  <c r="I22" i="4"/>
  <c r="I24" i="4" s="1"/>
  <c r="G22" i="4"/>
  <c r="G24" i="4" s="1"/>
  <c r="I18" i="4"/>
  <c r="E18" i="4"/>
  <c r="I16" i="4"/>
  <c r="G16" i="4"/>
  <c r="I13" i="4"/>
  <c r="G13" i="4"/>
  <c r="G18" i="4" s="1"/>
  <c r="G35" i="4" s="1"/>
  <c r="A2" i="4"/>
  <c r="G66" i="3"/>
  <c r="E66" i="3"/>
  <c r="F45" i="5" s="1"/>
  <c r="I61" i="3"/>
  <c r="E61" i="3"/>
  <c r="I59" i="3"/>
  <c r="I66" i="3" s="1"/>
  <c r="G59" i="3"/>
  <c r="E59" i="3"/>
  <c r="I57" i="3"/>
  <c r="G57" i="3"/>
  <c r="E53" i="3"/>
  <c r="F44" i="5" s="1"/>
  <c r="I51" i="3"/>
  <c r="I53" i="3" s="1"/>
  <c r="I65" i="3" s="1"/>
  <c r="G51" i="3"/>
  <c r="G53" i="3" s="1"/>
  <c r="G65" i="3" s="1"/>
  <c r="E47" i="3"/>
  <c r="E64" i="3" s="1"/>
  <c r="I45" i="3"/>
  <c r="G45" i="3"/>
  <c r="I42" i="3"/>
  <c r="G42" i="3"/>
  <c r="I39" i="3"/>
  <c r="I47" i="3" s="1"/>
  <c r="I64" i="3" s="1"/>
  <c r="G39" i="3"/>
  <c r="G47" i="3" s="1"/>
  <c r="G64" i="3" s="1"/>
  <c r="E35" i="3"/>
  <c r="E63" i="3" s="1"/>
  <c r="I30" i="3"/>
  <c r="I35" i="3" s="1"/>
  <c r="I63" i="3" s="1"/>
  <c r="G30" i="3"/>
  <c r="G35" i="3" s="1"/>
  <c r="G63" i="3" s="1"/>
  <c r="E26" i="3"/>
  <c r="F41" i="5" s="1"/>
  <c r="I24" i="3"/>
  <c r="G24" i="3"/>
  <c r="I21" i="3"/>
  <c r="G21" i="3"/>
  <c r="I18" i="3"/>
  <c r="I26" i="3" s="1"/>
  <c r="I62" i="3" s="1"/>
  <c r="G18" i="3"/>
  <c r="G26" i="3" s="1"/>
  <c r="G62" i="3" s="1"/>
  <c r="I14" i="3"/>
  <c r="E14" i="3"/>
  <c r="I12" i="3"/>
  <c r="G12" i="3"/>
  <c r="G14" i="3" s="1"/>
  <c r="G61" i="3" s="1"/>
  <c r="K21" i="2"/>
  <c r="K20" i="2"/>
  <c r="B19" i="2"/>
  <c r="K14" i="2"/>
  <c r="K13" i="2"/>
  <c r="K12" i="2"/>
  <c r="I7" i="2"/>
  <c r="G7" i="2"/>
  <c r="A2" i="2"/>
  <c r="G42" i="1"/>
  <c r="G46" i="1" s="1"/>
  <c r="G36" i="1"/>
  <c r="K36" i="1" s="1"/>
  <c r="G35" i="1"/>
  <c r="B34" i="1"/>
  <c r="K23" i="1"/>
  <c r="G20" i="1"/>
  <c r="G24" i="1" s="1"/>
  <c r="G14" i="1"/>
  <c r="K14" i="1" s="1"/>
  <c r="G13" i="1"/>
  <c r="K13" i="1" s="1"/>
  <c r="G12" i="1"/>
  <c r="K12" i="1" s="1"/>
  <c r="G29" i="1" l="1"/>
  <c r="G36" i="12"/>
  <c r="G38" i="12" s="1"/>
  <c r="F14" i="12"/>
  <c r="I14" i="12" s="1"/>
  <c r="G25" i="11"/>
  <c r="I25" i="11"/>
  <c r="I30" i="7"/>
  <c r="I32" i="7" s="1"/>
  <c r="E12" i="8" s="1"/>
  <c r="J16" i="7"/>
  <c r="G19" i="9"/>
  <c r="H22" i="9"/>
  <c r="G50" i="1"/>
  <c r="G28" i="1"/>
  <c r="G49" i="1"/>
  <c r="K44" i="1"/>
  <c r="K35" i="1"/>
  <c r="H18" i="15"/>
  <c r="H20" i="15" s="1"/>
  <c r="H31" i="15" s="1"/>
  <c r="E14" i="9"/>
  <c r="F46" i="5"/>
  <c r="G42" i="5" s="1"/>
  <c r="I42" i="5" s="1"/>
  <c r="G22" i="9"/>
  <c r="E22" i="9"/>
  <c r="E25" i="9"/>
  <c r="O13" i="15"/>
  <c r="B35" i="12"/>
  <c r="A3" i="16"/>
  <c r="B28" i="12"/>
  <c r="I68" i="3"/>
  <c r="I71" i="3" s="1"/>
  <c r="E9" i="8" s="1"/>
  <c r="E12" i="9"/>
  <c r="G45" i="5"/>
  <c r="I45" i="5" s="1"/>
  <c r="I35" i="4"/>
  <c r="E11" i="8" s="1"/>
  <c r="I49" i="5"/>
  <c r="I51" i="5" s="1"/>
  <c r="I13" i="6" s="1"/>
  <c r="I16" i="6" s="1"/>
  <c r="G51" i="5"/>
  <c r="J23" i="6"/>
  <c r="H19" i="9" s="1"/>
  <c r="F25" i="15"/>
  <c r="F27" i="15" s="1"/>
  <c r="O27" i="15" s="1"/>
  <c r="N23" i="15"/>
  <c r="N25" i="15" s="1"/>
  <c r="N27" i="15" s="1"/>
  <c r="G68" i="3"/>
  <c r="G71" i="3" s="1"/>
  <c r="E21" i="9"/>
  <c r="L33" i="15"/>
  <c r="E12" i="12"/>
  <c r="E19" i="12" s="1"/>
  <c r="J31" i="6"/>
  <c r="G41" i="5"/>
  <c r="I41" i="5" s="1"/>
  <c r="F23" i="9"/>
  <c r="E18" i="9"/>
  <c r="E23" i="9" s="1"/>
  <c r="D19" i="12"/>
  <c r="J32" i="15"/>
  <c r="F18" i="15"/>
  <c r="F20" i="15" s="1"/>
  <c r="O20" i="15" s="1"/>
  <c r="N16" i="15"/>
  <c r="E30" i="9"/>
  <c r="I23" i="6"/>
  <c r="J29" i="6"/>
  <c r="H21" i="9" s="1"/>
  <c r="A4" i="15"/>
  <c r="E62" i="3"/>
  <c r="E68" i="3" s="1"/>
  <c r="I18" i="5"/>
  <c r="I28" i="5"/>
  <c r="I29" i="5" s="1"/>
  <c r="G40" i="5"/>
  <c r="F43" i="5"/>
  <c r="B8" i="11"/>
  <c r="A3" i="14"/>
  <c r="G27" i="1"/>
  <c r="I45" i="1"/>
  <c r="E65" i="3"/>
  <c r="I12" i="5"/>
  <c r="I15" i="5" s="1"/>
  <c r="G29" i="5"/>
  <c r="G32" i="5" s="1"/>
  <c r="J13" i="7"/>
  <c r="J17" i="7" s="1"/>
  <c r="H25" i="9" s="1"/>
  <c r="G25" i="9" s="1"/>
  <c r="A4" i="14"/>
  <c r="I13" i="5"/>
  <c r="H31" i="6"/>
  <c r="F13" i="9"/>
  <c r="J7" i="16"/>
  <c r="J9" i="16"/>
  <c r="J11" i="16"/>
  <c r="J13" i="16"/>
  <c r="J15" i="16"/>
  <c r="J17" i="16"/>
  <c r="A3" i="13"/>
  <c r="N9" i="15"/>
  <c r="N11" i="15" s="1"/>
  <c r="N13" i="15" s="1"/>
  <c r="G17" i="15"/>
  <c r="H17" i="15" s="1"/>
  <c r="N17" i="15" s="1"/>
  <c r="J8" i="16"/>
  <c r="J10" i="16"/>
  <c r="J12" i="16"/>
  <c r="J14" i="16"/>
  <c r="F12" i="12" l="1"/>
  <c r="G21" i="9"/>
  <c r="K22" i="1"/>
  <c r="H29" i="5"/>
  <c r="H14" i="9"/>
  <c r="G14" i="9" s="1"/>
  <c r="I12" i="12"/>
  <c r="I19" i="12" s="1"/>
  <c r="G25" i="12" s="1"/>
  <c r="F19" i="12"/>
  <c r="I31" i="6"/>
  <c r="G44" i="5"/>
  <c r="I44" i="5" s="1"/>
  <c r="E13" i="9"/>
  <c r="I40" i="5"/>
  <c r="I46" i="5" s="1"/>
  <c r="H19" i="5" s="1"/>
  <c r="K45" i="1"/>
  <c r="O36" i="15"/>
  <c r="J13" i="6"/>
  <c r="J16" i="6" s="1"/>
  <c r="F30" i="15"/>
  <c r="G26" i="12" s="1"/>
  <c r="G43" i="5"/>
  <c r="I43" i="5" s="1"/>
  <c r="E15" i="9"/>
  <c r="E37" i="9" s="1"/>
  <c r="H12" i="9"/>
  <c r="N18" i="15"/>
  <c r="N20" i="15" s="1"/>
  <c r="N34" i="15" s="1"/>
  <c r="E13" i="8"/>
  <c r="F15" i="9"/>
  <c r="G29" i="12" l="1"/>
  <c r="G32" i="12"/>
  <c r="G44" i="12" s="1"/>
  <c r="G41" i="12"/>
  <c r="H22" i="5"/>
  <c r="I19" i="5"/>
  <c r="I22" i="5" s="1"/>
  <c r="G46" i="5"/>
  <c r="H29" i="9"/>
  <c r="G29" i="9" s="1"/>
  <c r="H28" i="9"/>
  <c r="H30" i="9" s="1"/>
  <c r="G30" i="9" s="1"/>
  <c r="F37" i="9"/>
  <c r="F18" i="8"/>
  <c r="H18" i="8" s="1"/>
  <c r="F17" i="8"/>
  <c r="H18" i="9"/>
  <c r="J35" i="6"/>
  <c r="I35" i="6" s="1"/>
  <c r="G12" i="9"/>
  <c r="F39" i="9" l="1"/>
  <c r="E39" i="9" s="1"/>
  <c r="E41" i="9" s="1"/>
  <c r="E45" i="9" s="1"/>
  <c r="I21" i="1"/>
  <c r="I43" i="1"/>
  <c r="H23" i="9"/>
  <c r="G23" i="9" s="1"/>
  <c r="G18" i="9"/>
  <c r="H13" i="9"/>
  <c r="I32" i="5"/>
  <c r="H32" i="5" s="1"/>
  <c r="H17" i="8"/>
  <c r="F19" i="8"/>
  <c r="I17" i="8" l="1"/>
  <c r="I19" i="8" s="1"/>
  <c r="H19" i="8"/>
  <c r="G13" i="9"/>
  <c r="H15" i="9"/>
  <c r="F41" i="9"/>
  <c r="K43" i="1"/>
  <c r="K21" i="1"/>
  <c r="I41" i="1" l="1"/>
  <c r="I30" i="8"/>
  <c r="H30" i="8"/>
  <c r="H26" i="8"/>
  <c r="I19" i="1"/>
  <c r="F45" i="9"/>
  <c r="H37" i="9"/>
  <c r="G15" i="9"/>
  <c r="K41" i="1" l="1"/>
  <c r="H41" i="9"/>
  <c r="G37" i="9"/>
  <c r="K19" i="1"/>
  <c r="H45" i="9" l="1"/>
  <c r="G45" i="9" s="1"/>
  <c r="I18" i="1" s="1"/>
  <c r="G41" i="9"/>
  <c r="K18" i="1" l="1"/>
  <c r="I40" i="1"/>
  <c r="I20" i="1"/>
  <c r="I24" i="1" l="1"/>
  <c r="K20" i="1"/>
  <c r="K40" i="1"/>
  <c r="I42" i="1"/>
  <c r="I46" i="1" l="1"/>
  <c r="K42" i="1"/>
  <c r="I27" i="1"/>
  <c r="K27" i="1" s="1"/>
  <c r="K24" i="1"/>
  <c r="I28" i="1"/>
  <c r="K28" i="1" s="1"/>
  <c r="I29" i="1"/>
  <c r="K29" i="1" s="1"/>
  <c r="K46" i="1" l="1"/>
  <c r="I50" i="1"/>
  <c r="I49" i="1"/>
  <c r="K50" i="1" l="1"/>
  <c r="K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BuildAdmin</author>
    <author>Christina N Vo</author>
  </authors>
  <commentList>
    <comment ref="E7" authorId="0" shapeId="0" xr:uid="{E710F16A-CCF7-477F-B963-B6AA6FDBD49A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From tab WP B.1 TGT Annual Units of the Gas Supply Plan</t>
        </r>
      </text>
    </comment>
    <comment ref="F7" authorId="0" shapeId="0" xr:uid="{473F0CF3-FACF-4504-A341-A4BA426AB91B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From the TGT - PDF YYYY.MM.DD pdf </t>
        </r>
      </text>
    </comment>
    <comment ref="F12" authorId="0" shapeId="0" xr:uid="{9131D53B-DE16-4658-8219-EBC32C30C131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7 of 33 - Currently Effective Rates - NNS 
Section 4.4
Zone 2 - Daily Demand</t>
        </r>
      </text>
    </comment>
    <comment ref="F18" authorId="0" shapeId="0" xr:uid="{12F9E166-8484-4CED-A5F3-D942E58EE40E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7 of 33 - Currently Effective Rates - NNS 
Section 4.4
Zone 3 - Daily Demand</t>
        </r>
      </text>
    </comment>
    <comment ref="F21" authorId="0" shapeId="0" xr:uid="{5090DBAC-34D6-470D-9BF4-D2C6E938BB0E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4 of 33 - Currently Effective Rates - FT 
Section 4.1
SL-3</t>
        </r>
      </text>
    </comment>
    <comment ref="F24" authorId="0" shapeId="0" xr:uid="{1C15825A-C2C8-478A-A935-2503DB88522F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4 of 33 - Currently Effective Rates - FT 
Section 4.1
SL-3</t>
        </r>
      </text>
    </comment>
    <comment ref="F30" authorId="1" shapeId="0" xr:uid="{1DED9DD3-940F-4942-9927-6685B1804325}">
      <text>
        <r>
          <rPr>
            <b/>
            <sz val="9"/>
            <color indexed="81"/>
            <rFont val="Tahoma"/>
            <family val="2"/>
          </rPr>
          <t>Christina N Vo:</t>
        </r>
        <r>
          <rPr>
            <sz val="9"/>
            <color indexed="81"/>
            <rFont val="Tahoma"/>
            <family val="2"/>
          </rPr>
          <t xml:space="preserve">
Texas Gas Transmission, 
Page 5 of 33 - Currently Effective Rates - STF 
Section 4.1
SL-3</t>
        </r>
      </text>
    </comment>
    <comment ref="F39" authorId="0" shapeId="0" xr:uid="{CFA3E31E-A323-455F-89E0-43CFB8347B39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7 of 33 - Currently Effective Rates - NNS 
Section 4.4
Zone 4 - Daily Demand</t>
        </r>
      </text>
    </comment>
    <comment ref="F42" authorId="0" shapeId="0" xr:uid="{F3BADBB4-EB56-4F83-9347-CCE981D05B2D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3 of 33 - Currently Effective Rates - FT 
Section 4.1
SL-4</t>
        </r>
      </text>
    </comment>
    <comment ref="F45" authorId="0" shapeId="0" xr:uid="{F3D7ED46-1401-4939-9E6D-8449CF0F20E6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3 of 33 - Currently Effective Rates - FT 
Section 4.1
SL-4</t>
        </r>
      </text>
    </comment>
    <comment ref="F51" authorId="0" shapeId="0" xr:uid="{72F81846-FC01-4423-8156-1F1F983D4A40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4 of 33 - Currently Effective Rates - FT 
Section 4.1
2-4</t>
        </r>
      </text>
    </comment>
    <comment ref="F57" authorId="0" shapeId="0" xr:uid="{9DEFE847-2FFC-4D20-B15F-8B4F3714E50B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4 of 33 - Currently Effective Rates - FT 
Section 4.1
3-3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 Edwards</author>
  </authors>
  <commentList>
    <comment ref="D22" authorId="0" shapeId="0" xr:uid="{6BD18036-405A-4C89-9901-29521D962731}">
      <text>
        <r>
          <rPr>
            <sz val="12"/>
            <color indexed="81"/>
            <rFont val="Tahoma"/>
            <family val="2"/>
          </rPr>
          <t>Acct 8081</t>
        </r>
      </text>
    </comment>
    <comment ref="F22" authorId="0" shapeId="0" xr:uid="{81F9BDDD-8586-4378-B5FB-379332B1C48C}">
      <text>
        <r>
          <rPr>
            <sz val="12"/>
            <color indexed="81"/>
            <rFont val="Tahoma"/>
            <family val="2"/>
          </rPr>
          <t>Acct 8081</t>
        </r>
      </text>
    </comment>
    <comment ref="H22" authorId="0" shapeId="0" xr:uid="{55EF44EC-348E-4793-8CB3-F3F5AD4FA64F}">
      <text>
        <r>
          <rPr>
            <sz val="12"/>
            <color indexed="81"/>
            <rFont val="Tahoma"/>
            <family val="2"/>
          </rPr>
          <t>Acct 8081</t>
        </r>
      </text>
    </comment>
    <comment ref="D23" authorId="0" shapeId="0" xr:uid="{C5A6EC74-CBFB-41AD-A39E-2B1D32B1D745}">
      <text>
        <r>
          <rPr>
            <sz val="12"/>
            <color indexed="81"/>
            <rFont val="Tahoma"/>
            <family val="2"/>
          </rPr>
          <t>Acct 8082</t>
        </r>
      </text>
    </comment>
    <comment ref="F23" authorId="0" shapeId="0" xr:uid="{5D21ED5F-CC1C-441E-9786-5558ED8E9414}">
      <text>
        <r>
          <rPr>
            <sz val="12"/>
            <color indexed="81"/>
            <rFont val="Tahoma"/>
            <family val="2"/>
          </rPr>
          <t>Acct 8082</t>
        </r>
      </text>
    </comment>
    <comment ref="H23" authorId="0" shapeId="0" xr:uid="{D4D66417-7860-4337-B4F4-42CA25718A9F}">
      <text>
        <r>
          <rPr>
            <sz val="12"/>
            <color indexed="81"/>
            <rFont val="Tahoma"/>
            <family val="2"/>
          </rPr>
          <t>Acct 8082</t>
        </r>
      </text>
    </comment>
    <comment ref="D24" authorId="0" shapeId="0" xr:uid="{949F0E30-036D-42A5-AACF-01B91E91B420}">
      <text>
        <r>
          <rPr>
            <sz val="12"/>
            <color indexed="81"/>
            <rFont val="Tahoma"/>
            <family val="2"/>
          </rPr>
          <t>Acct 8010</t>
        </r>
      </text>
    </comment>
    <comment ref="F24" authorId="0" shapeId="0" xr:uid="{27BB1D8A-8112-452A-9254-D3703ABEB87C}">
      <text>
        <r>
          <rPr>
            <sz val="12"/>
            <color indexed="81"/>
            <rFont val="Tahoma"/>
            <family val="2"/>
          </rPr>
          <t>Acct 8010</t>
        </r>
      </text>
    </comment>
    <comment ref="H24" authorId="0" shapeId="0" xr:uid="{3C43FC64-E829-4511-B72F-BB371CE45119}">
      <text>
        <r>
          <rPr>
            <sz val="12"/>
            <color indexed="81"/>
            <rFont val="Tahoma"/>
            <family val="2"/>
          </rPr>
          <t>Acct 8010</t>
        </r>
      </text>
    </comment>
    <comment ref="D25" authorId="0" shapeId="0" xr:uid="{B0AB9532-1FA7-4572-981B-785552D8515C}">
      <text>
        <r>
          <rPr>
            <sz val="12"/>
            <color indexed="81"/>
            <rFont val="Tahoma"/>
            <family val="2"/>
          </rPr>
          <t>Acct 8050</t>
        </r>
      </text>
    </comment>
    <comment ref="F25" authorId="0" shapeId="0" xr:uid="{B103CA66-0DA8-4F36-8E03-B89114609177}">
      <text>
        <r>
          <rPr>
            <sz val="12"/>
            <color indexed="81"/>
            <rFont val="Tahoma"/>
            <family val="2"/>
          </rPr>
          <t>Acct 8050</t>
        </r>
      </text>
    </comment>
    <comment ref="H25" authorId="0" shapeId="0" xr:uid="{C7FD3072-F098-4B2F-A081-E7C71457BEE3}">
      <text>
        <r>
          <rPr>
            <sz val="12"/>
            <color indexed="81"/>
            <rFont val="Tahoma"/>
            <family val="2"/>
          </rPr>
          <t>Acct 8050</t>
        </r>
      </text>
    </comment>
    <comment ref="D27" authorId="0" shapeId="0" xr:uid="{C4F8A0A1-2B1E-492C-A720-1CA9BBFA16AE}">
      <text>
        <r>
          <rPr>
            <sz val="12"/>
            <color indexed="81"/>
            <rFont val="Tahoma"/>
            <family val="2"/>
          </rPr>
          <t xml:space="preserve">Acct 8060 + 8040.4740 (Cash-outs) + 8040.4774
</t>
        </r>
      </text>
    </comment>
    <comment ref="F27" authorId="0" shapeId="0" xr:uid="{9C71096B-3A63-4AA1-AA37-D2244E2CACD6}">
      <text>
        <r>
          <rPr>
            <sz val="12"/>
            <color indexed="81"/>
            <rFont val="Tahoma"/>
            <family val="2"/>
          </rPr>
          <t xml:space="preserve">Acct 8060 + 8040.4740 (Cash-outs) + 8040.4774
</t>
        </r>
      </text>
    </comment>
    <comment ref="H27" authorId="0" shapeId="0" xr:uid="{F083C60B-3A19-4D6D-9130-5E1EEB931169}">
      <text>
        <r>
          <rPr>
            <sz val="12"/>
            <color indexed="81"/>
            <rFont val="Tahoma"/>
            <family val="2"/>
          </rPr>
          <t xml:space="preserve">Acct 8060 + 8040.4740 (Cash-outs) + 8040.4774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 Edwards</author>
    <author>Nelson, Patricia A</author>
  </authors>
  <commentList>
    <comment ref="D12" authorId="0" shapeId="0" xr:uid="{4A63731A-FE61-40D1-8B70-BD766467EB20}">
      <text>
        <r>
          <rPr>
            <sz val="8"/>
            <color indexed="81"/>
            <rFont val="Tahoma"/>
            <family val="2"/>
          </rPr>
          <t>Acct 8580 except East Diamond</t>
        </r>
      </text>
    </comment>
    <comment ref="F12" authorId="0" shapeId="0" xr:uid="{9863A13B-47BD-4B0F-87C0-33B95BA73D62}">
      <text>
        <r>
          <rPr>
            <sz val="8"/>
            <color indexed="81"/>
            <rFont val="Tahoma"/>
            <family val="2"/>
          </rPr>
          <t>Acct 8580 except East Diamond</t>
        </r>
      </text>
    </comment>
    <comment ref="H12" authorId="0" shapeId="0" xr:uid="{6958F732-CA03-43BF-8881-E9C037980E2F}">
      <text>
        <r>
          <rPr>
            <sz val="8"/>
            <color indexed="81"/>
            <rFont val="Tahoma"/>
            <family val="2"/>
          </rPr>
          <t>Acct 8580 except East Diamond</t>
        </r>
      </text>
    </comment>
    <comment ref="D13" authorId="0" shapeId="0" xr:uid="{448C4CB9-D1E2-4AF9-B9F9-6530EB2105CA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F13" authorId="0" shapeId="0" xr:uid="{A2C2A633-C50A-4617-B7B6-7E63F21B6103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H13" authorId="0" shapeId="0" xr:uid="{95798F93-B388-42B2-AB8F-B8F5DCCBB792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D14" authorId="0" shapeId="0" xr:uid="{834149F0-AA68-4E89-A018-D9811B50B30F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F14" authorId="0" shapeId="0" xr:uid="{35DEFE81-8640-445B-B7FE-A4FF4857E6FD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H14" authorId="0" shapeId="0" xr:uid="{2C48C5C2-0F1A-4F61-8334-E6A35E4F7C50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D15" authorId="0" shapeId="0" xr:uid="{EF422615-C596-434F-A37E-D8BB242BB82F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F15" authorId="0" shapeId="0" xr:uid="{9E89BA75-3F89-4790-9A81-2C2031407830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H15" authorId="0" shapeId="0" xr:uid="{0620C5F2-22C5-45CE-A5E3-A2A16500E17C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D16" authorId="0" shapeId="0" xr:uid="{C283FE16-BEBF-4498-AE02-D5D3DEEB143D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F16" authorId="0" shapeId="0" xr:uid="{1A66EB4A-DC82-4396-8D0D-AE0C9ECE2EF2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H16" authorId="0" shapeId="0" xr:uid="{9671D7BD-7AA9-42E9-965F-A82953CC8AB4}">
      <text>
        <r>
          <rPr>
            <sz val="8"/>
            <color indexed="81"/>
            <rFont val="Tahoma"/>
            <family val="2"/>
          </rPr>
          <t xml:space="preserve">Acct 8580 </t>
        </r>
      </text>
    </comment>
    <comment ref="D17" authorId="0" shapeId="0" xr:uid="{E55818AD-B276-400B-8C03-7B6FF3051926}">
      <text>
        <r>
          <rPr>
            <sz val="8"/>
            <color indexed="81"/>
            <rFont val="Tahoma"/>
            <family val="2"/>
          </rPr>
          <t>Total Acct 8580 except East Diamond</t>
        </r>
      </text>
    </comment>
    <comment ref="F17" authorId="0" shapeId="0" xr:uid="{EB8990F9-670D-461D-839E-1700D3F3EB35}">
      <text>
        <r>
          <rPr>
            <sz val="8"/>
            <color indexed="81"/>
            <rFont val="Tahoma"/>
            <family val="2"/>
          </rPr>
          <t>Total Acct 8580 except East Diamond</t>
        </r>
      </text>
    </comment>
    <comment ref="H17" authorId="0" shapeId="0" xr:uid="{FB6F1F45-5451-4DC6-9014-C8E4946E9D00}">
      <text>
        <r>
          <rPr>
            <sz val="8"/>
            <color indexed="81"/>
            <rFont val="Tahoma"/>
            <family val="2"/>
          </rPr>
          <t>Total Acct 8580 except East Diamond</t>
        </r>
      </text>
    </comment>
    <comment ref="D18" authorId="1" shapeId="0" xr:uid="{FA4CEFC5-4222-467E-928A-696111B64F4B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Acct 8040.4751</t>
        </r>
      </text>
    </comment>
    <comment ref="F18" authorId="1" shapeId="0" xr:uid="{66CBC7A9-A747-45A9-A4D1-FE49F8484BEB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Acct 8040.4751</t>
        </r>
      </text>
    </comment>
    <comment ref="H18" authorId="1" shapeId="0" xr:uid="{AABE9C8D-B777-4716-AE65-6C8AA1C403FE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Acct 8040.4751</t>
        </r>
      </text>
    </comment>
    <comment ref="D19" authorId="0" shapeId="0" xr:uid="{EB60B821-197D-4319-B7FD-A008D322F939}">
      <text>
        <r>
          <rPr>
            <sz val="12"/>
            <color indexed="81"/>
            <rFont val="Tahoma"/>
            <family val="2"/>
          </rPr>
          <t>Acct 8001</t>
        </r>
      </text>
    </comment>
    <comment ref="F19" authorId="0" shapeId="0" xr:uid="{50C3378C-355E-4772-8328-0F6AC1893925}">
      <text>
        <r>
          <rPr>
            <sz val="12"/>
            <color indexed="81"/>
            <rFont val="Tahoma"/>
            <family val="2"/>
          </rPr>
          <t>Acct 8001</t>
        </r>
      </text>
    </comment>
    <comment ref="H19" authorId="0" shapeId="0" xr:uid="{CD90596A-52CE-4928-9550-4A15274E96AB}">
      <text>
        <r>
          <rPr>
            <sz val="12"/>
            <color indexed="81"/>
            <rFont val="Tahoma"/>
            <family val="2"/>
          </rPr>
          <t>Acct 8001</t>
        </r>
      </text>
    </comment>
    <comment ref="D23" authorId="0" shapeId="0" xr:uid="{82315268-E0DA-49DF-8EEB-65A5F3114B09}">
      <text>
        <r>
          <rPr>
            <sz val="12"/>
            <color indexed="81"/>
            <rFont val="Tahoma"/>
            <family val="2"/>
          </rPr>
          <t xml:space="preserve">Acct 8580 (Only East Diamond)
</t>
        </r>
      </text>
    </comment>
    <comment ref="F23" authorId="0" shapeId="0" xr:uid="{029EEB16-24F2-4CA1-A0B3-0144072A36D8}">
      <text>
        <r>
          <rPr>
            <sz val="12"/>
            <color indexed="81"/>
            <rFont val="Tahoma"/>
            <family val="2"/>
          </rPr>
          <t xml:space="preserve">Acct 8580 (Only East Diamond)
</t>
        </r>
      </text>
    </comment>
    <comment ref="H23" authorId="0" shapeId="0" xr:uid="{8B17886E-50B9-4B1D-AD2A-21FC977C811A}">
      <text>
        <r>
          <rPr>
            <sz val="12"/>
            <color indexed="81"/>
            <rFont val="Tahoma"/>
            <family val="2"/>
          </rPr>
          <t xml:space="preserve">Acct 8580 (Only East Diamond)
</t>
        </r>
      </text>
    </comment>
    <comment ref="D25" authorId="0" shapeId="0" xr:uid="{DAECACE2-C25D-4D0F-9E98-A0AF06F89261}">
      <text>
        <r>
          <rPr>
            <sz val="12"/>
            <color indexed="81"/>
            <rFont val="Tahoma"/>
            <family val="2"/>
          </rPr>
          <t>Acct 8081</t>
        </r>
      </text>
    </comment>
    <comment ref="F25" authorId="0" shapeId="0" xr:uid="{08CA7D5A-81F3-4214-BBFC-7131E8B6EB51}">
      <text>
        <r>
          <rPr>
            <sz val="12"/>
            <color indexed="81"/>
            <rFont val="Tahoma"/>
            <family val="2"/>
          </rPr>
          <t>Acct 8081</t>
        </r>
      </text>
    </comment>
    <comment ref="H25" authorId="0" shapeId="0" xr:uid="{E873C19A-D46F-48FC-9C72-5CE5A3B1F19E}">
      <text>
        <r>
          <rPr>
            <sz val="12"/>
            <color indexed="81"/>
            <rFont val="Tahoma"/>
            <family val="2"/>
          </rPr>
          <t>Acct 8081</t>
        </r>
      </text>
    </comment>
    <comment ref="D26" authorId="0" shapeId="0" xr:uid="{E26C5256-EE74-49A6-8F22-779367C723A7}">
      <text>
        <r>
          <rPr>
            <sz val="12"/>
            <color indexed="81"/>
            <rFont val="Tahoma"/>
            <family val="2"/>
          </rPr>
          <t>Acct 8082</t>
        </r>
      </text>
    </comment>
    <comment ref="F26" authorId="0" shapeId="0" xr:uid="{9F25B748-A21A-4072-BFB6-4F19909D1296}">
      <text>
        <r>
          <rPr>
            <sz val="12"/>
            <color indexed="81"/>
            <rFont val="Tahoma"/>
            <family val="2"/>
          </rPr>
          <t>Acct 8082</t>
        </r>
      </text>
    </comment>
    <comment ref="H26" authorId="0" shapeId="0" xr:uid="{7C8A47DD-A535-456A-93F5-E7C97C637143}">
      <text>
        <r>
          <rPr>
            <sz val="12"/>
            <color indexed="81"/>
            <rFont val="Tahoma"/>
            <family val="2"/>
          </rPr>
          <t>Acct 8082</t>
        </r>
      </text>
    </comment>
    <comment ref="D27" authorId="0" shapeId="0" xr:uid="{55B195D8-A750-435A-80DB-1523683F21DE}">
      <text>
        <r>
          <rPr>
            <sz val="12"/>
            <color indexed="81"/>
            <rFont val="Tahoma"/>
            <family val="2"/>
          </rPr>
          <t>Acct 8010</t>
        </r>
      </text>
    </comment>
    <comment ref="F27" authorId="0" shapeId="0" xr:uid="{8CC0F60C-D387-491E-ACB3-2EE75BAEC982}">
      <text>
        <r>
          <rPr>
            <sz val="12"/>
            <color indexed="81"/>
            <rFont val="Tahoma"/>
            <family val="2"/>
          </rPr>
          <t>Acct 8010</t>
        </r>
      </text>
    </comment>
    <comment ref="H27" authorId="0" shapeId="0" xr:uid="{7807AC93-5586-45EA-955A-4CF5C4B122F6}">
      <text>
        <r>
          <rPr>
            <sz val="12"/>
            <color indexed="81"/>
            <rFont val="Tahoma"/>
            <family val="2"/>
          </rPr>
          <t>Acct 8010</t>
        </r>
      </text>
    </comment>
    <comment ref="D28" authorId="0" shapeId="0" xr:uid="{C16BE4C2-C279-4D27-BBA3-19EA64BD5E4E}">
      <text>
        <r>
          <rPr>
            <sz val="12"/>
            <color indexed="81"/>
            <rFont val="Tahoma"/>
            <family val="2"/>
          </rPr>
          <t>Acct 8050</t>
        </r>
      </text>
    </comment>
    <comment ref="F28" authorId="0" shapeId="0" xr:uid="{93868AB7-0FC3-4312-8352-7703AE13267F}">
      <text>
        <r>
          <rPr>
            <sz val="12"/>
            <color indexed="81"/>
            <rFont val="Tahoma"/>
            <family val="2"/>
          </rPr>
          <t>Acct 8050</t>
        </r>
      </text>
    </comment>
    <comment ref="H28" authorId="0" shapeId="0" xr:uid="{59DFDB29-1B35-487D-A213-6E47CA542A38}">
      <text>
        <r>
          <rPr>
            <sz val="12"/>
            <color indexed="81"/>
            <rFont val="Tahoma"/>
            <family val="2"/>
          </rPr>
          <t>Acct 8050</t>
        </r>
      </text>
    </comment>
    <comment ref="D30" authorId="0" shapeId="0" xr:uid="{3445425E-CF3A-48C6-BA5F-281455296D1D}">
      <text>
        <r>
          <rPr>
            <sz val="12"/>
            <color indexed="81"/>
            <rFont val="Tahoma"/>
            <family val="2"/>
          </rPr>
          <t xml:space="preserve">Acct 8060 + 8040.4740 (Cash-outs) + 8040.4774
</t>
        </r>
      </text>
    </comment>
    <comment ref="F30" authorId="0" shapeId="0" xr:uid="{846FF68D-EB24-47C8-8E3C-1541C39A10BF}">
      <text>
        <r>
          <rPr>
            <sz val="12"/>
            <color indexed="81"/>
            <rFont val="Tahoma"/>
            <family val="2"/>
          </rPr>
          <t xml:space="preserve">Acct 8060 + 8040.4740 (Cash-outs) + 8040.4774
</t>
        </r>
      </text>
    </comment>
    <comment ref="H30" authorId="0" shapeId="0" xr:uid="{CDCAF7B2-7ADA-4A14-A5C2-BB851585F7E2}">
      <text>
        <r>
          <rPr>
            <sz val="12"/>
            <color indexed="81"/>
            <rFont val="Tahoma"/>
            <family val="2"/>
          </rPr>
          <t xml:space="preserve">Acct 8060 + 8040.4740 (Cash-outs) + 8040.4774
</t>
        </r>
      </text>
    </comment>
    <comment ref="D36" authorId="1" shapeId="0" xr:uid="{CC6F4601-FEAD-4B41-BB89-1B17C52D9E02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These Total Gas Costs are used in the 1910.14088 Recon Rpt.</t>
        </r>
      </text>
    </comment>
    <comment ref="F36" authorId="1" shapeId="0" xr:uid="{78C4BC7A-FF02-44F5-B35A-67526164AEF3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These Total Gas Costs are used in the 1910.14088 Recon Rpt.</t>
        </r>
      </text>
    </comment>
    <comment ref="H36" authorId="1" shapeId="0" xr:uid="{6929DFE8-2833-4FCC-86E7-849B47F3BD9E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These Total Gas Costs are used in the 1910.14088 Recon Rpt.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Jackson, Stellie S</author>
    <author>BuildAdmin</author>
    <author>Nelson, Patricia A</author>
    <author>Judy Dunlap</author>
  </authors>
  <commentList>
    <comment ref="A3" authorId="0" shapeId="0" xr:uid="{C98E0679-A754-45B6-BD18-1CEACF1ECCC4}">
      <text>
        <r>
          <rPr>
            <b/>
            <sz val="8"/>
            <color indexed="81"/>
            <rFont val="Tahoma"/>
            <family val="2"/>
          </rPr>
          <t>Jackson, Stellie S:</t>
        </r>
        <r>
          <rPr>
            <sz val="8"/>
            <color indexed="81"/>
            <rFont val="Tahoma"/>
            <family val="2"/>
          </rPr>
          <t xml:space="preserve">
Update Date Prior to Analysis in GCA Exhibit D_Page 4&gt;</t>
        </r>
        <r>
          <rPr>
            <b/>
            <u/>
            <sz val="8"/>
            <color indexed="81"/>
            <rFont val="Tahoma"/>
            <family val="2"/>
          </rPr>
          <t>W:\Rate Administration\5-Jurisdictional Files\Kentucky\GCA Filing\Current Filing\Support\KY-Exhibit Pages</t>
        </r>
      </text>
    </comment>
    <comment ref="L12" authorId="1" shapeId="0" xr:uid="{646F98B0-5EE3-4FFD-BF87-8A327C0CB370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" authorId="2" shapeId="0" xr:uid="{4DDC7C60-E413-4BDD-AE35-1B71FAF9E99E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H13" authorId="2" shapeId="0" xr:uid="{8E5952C1-EA14-4C73-BA27-4EB55672746D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J13" authorId="2" shapeId="0" xr:uid="{BECB0877-C828-49C7-AAD7-D8BA49D05108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L13" authorId="2" shapeId="0" xr:uid="{1643C6C0-13FE-4C04-8908-68D37F89F842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F20" authorId="2" shapeId="0" xr:uid="{16FB5060-CA62-4B51-A490-BE121D25787E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H20" authorId="2" shapeId="0" xr:uid="{13AC7362-EE62-401A-840D-99284CD6FD70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J20" authorId="2" shapeId="0" xr:uid="{2B98BE3E-772E-4E80-B84B-F70DBA1F170D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L20" authorId="2" shapeId="0" xr:uid="{B29BF329-1684-448D-8A57-14A638E3F9BD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F27" authorId="2" shapeId="0" xr:uid="{E9B7816F-0CFC-464A-A000-A19096349378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H27" authorId="2" shapeId="0" xr:uid="{30AF8BAF-8138-41CD-A76E-5F16660BECF0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J27" authorId="2" shapeId="0" xr:uid="{DB1A2864-B31D-49DA-88C5-8188B992F40A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L27" authorId="2" shapeId="0" xr:uid="{D408E1D0-096A-47BA-9C98-5578C0BC14E0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Recovery Entry
</t>
        </r>
      </text>
    </comment>
    <comment ref="F30" authorId="3" shapeId="0" xr:uid="{0C243D43-F4C7-4F5D-80CD-4F422BC1C121}">
      <text>
        <r>
          <rPr>
            <sz val="12"/>
            <color indexed="81"/>
            <rFont val="Arial"/>
            <family val="2"/>
          </rPr>
          <t>To D1, Line 18, Column (f)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Nelson, Patricia A</author>
  </authors>
  <commentList>
    <comment ref="D69" authorId="0" shapeId="0" xr:uid="{839679A7-90B0-408E-9BFB-9BA1C88CC164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Acct 8040.4751</t>
        </r>
      </text>
    </comment>
    <comment ref="F69" authorId="0" shapeId="0" xr:uid="{CBB8BA2C-CEAE-4316-B279-59FB1AC3F844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Acct 8040.4751</t>
        </r>
      </text>
    </comment>
    <comment ref="H69" authorId="0" shapeId="0" xr:uid="{B7A7A669-8C52-4217-823D-85A9022B56F5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Acct 8040.4751</t>
        </r>
      </text>
    </comment>
    <comment ref="J69" authorId="0" shapeId="0" xr:uid="{A0CF937E-E4A1-44F8-AE39-CBE83FE76128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Acct 8040.4751</t>
        </r>
      </text>
    </comment>
    <comment ref="L69" authorId="0" shapeId="0" xr:uid="{3D36764C-78DC-4B69-A289-9C69321ACCB1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Acct 8040.4751</t>
        </r>
      </text>
    </comment>
    <comment ref="N69" authorId="0" shapeId="0" xr:uid="{55F3250E-1E37-4B96-9C4B-3934E5B1BA8C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Total Acct 8040.4751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BuildAdmin</author>
  </authors>
  <commentList>
    <comment ref="E7" authorId="0" shapeId="0" xr:uid="{98A59BBE-9A92-49C9-A717-07958514A1E6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From tab WP B.2 TGP Annual Units of the Gas Supply Plan</t>
        </r>
      </text>
    </comment>
    <comment ref="F7" authorId="0" shapeId="0" xr:uid="{A59FFD83-41D9-4420-8B1D-C5909435E960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From the TGP - PDF YYYY.MM.DD pdf </t>
        </r>
      </text>
    </comment>
    <comment ref="F13" authorId="0" shapeId="0" xr:uid="{40666C9A-341C-4CAF-B10F-16079437123C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Tennessee Gas Pipeline, 
Page 25 of 524 - 
Firm Transportation Rates - Rate Schedule for FT-G
Sheet No. 23
Base Reservation Rates
Delivery Zone - 0, Receipt Zone -2 </t>
        </r>
      </text>
    </comment>
    <comment ref="F16" authorId="0" shapeId="0" xr:uid="{3CF789F8-4804-4831-8FAC-006170598AA4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Tennessee Gas Pipeline, 
Page 25 of 524 - 
Firm Transportation Rates - Rate Schedule for FT-G
Sheet No. 23
Base Reservation Rates
Delivery Zone - 0, Receipt Zone -2 </t>
        </r>
      </text>
    </comment>
    <comment ref="F22" authorId="0" shapeId="0" xr:uid="{B578EE09-6B9C-44D1-BDD8-65B746C23473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Tennessee Gas Pipeline, 
Page 15 of 524 - 
Firm Transportation Rates - Rate Schedule for FT-A
Sheet No. 14
Base Reservation Rates
Delivery Zone - 1, Receipt Zone -2</t>
        </r>
      </text>
    </comment>
    <comment ref="F28" authorId="0" shapeId="0" xr:uid="{0B490C6D-4991-422E-9B3C-68AF86824094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Tennessee Gas Pipeline, 
Page 45 of 524 - 
Firm Storage Service - Rate Schedule for FS
Sheet No. 61
Firm Storage Service (FS) - Production Area
Deliverability Rate, Base Tariff Rate
</t>
        </r>
      </text>
    </comment>
    <comment ref="F29" authorId="0" shapeId="0" xr:uid="{A169351F-0353-4236-8E7C-2616C5DE0124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Tennessee Gas Pipeline, 
Page 45 of 524 - 
Firm Storage Service - Rate Schedule for FS
Sheet No. 61
Firm Storage Service (FS) - Production Area
Space Rate, Base Tariff Rate</t>
        </r>
      </text>
    </comment>
    <comment ref="F31" authorId="0" shapeId="0" xr:uid="{06969746-4B83-4845-8A10-C2CA81D96258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Tennessee Gas Pipeline, 
Page 45 of 524 - 
Firm Storage Service - Rate Schedule for FS
Sheet No. 61
Firm Storage Service (FS) - Market Area
Deliverability Rate, Base Tariff Rate</t>
        </r>
      </text>
    </comment>
    <comment ref="F32" authorId="0" shapeId="0" xr:uid="{8FFA18EA-1275-45FE-B078-FFC6A5671CBC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Tennessee Gas Pipeline, 
Page 45 of 524 - 
Firm Storage Service - Rate Schedule for FS
Sheet No. 61
Firm Storage Service (FS) - Market Area
Space Rate, Base Tariff Rate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 Edwards</author>
    <author>Judy Dunlap</author>
    <author>BuildAdmin</author>
    <author>Stellie S Jackson</author>
    <author>Christina N Vo</author>
  </authors>
  <commentList>
    <comment ref="G11" authorId="0" shapeId="0" xr:uid="{40C6B862-93E5-4874-9603-D968DBE0967E}">
      <text>
        <r>
          <rPr>
            <sz val="8"/>
            <color indexed="81"/>
            <rFont val="Tahoma"/>
            <family val="2"/>
          </rPr>
          <t>From the TGT Plan tab of the Gas Supply Plan, 
55% of Total Texas Gas Purchases</t>
        </r>
      </text>
    </comment>
    <comment ref="H13" authorId="1" shapeId="0" xr:uid="{1665E3F1-D14C-4269-8CA1-C553EBAEAD98}">
      <text>
        <r>
          <rPr>
            <sz val="8"/>
            <color indexed="81"/>
            <rFont val="Tahoma"/>
            <family val="2"/>
          </rPr>
          <t>Texas Gas Transmission, 
Page 7 of 33 - Currently Effective Rates - NNS 
Section 4.4
Zone 3 - Commodity</t>
        </r>
      </text>
    </comment>
    <comment ref="E14" authorId="2" shapeId="0" xr:uid="{3CB767A4-79B2-47AC-8F7D-2C53675F9C18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27 of 33 - Currently Effective Rates - Fuel Retention - General 
Section 4.18.1
NNS/NNL/SGT/SGL/SNS/WNS Rate Schedules
Delivery Fuel Zone - Middle
- NNS Volumes Includes Zone 2-4,  Use Middle for Zn 2 &amp; 3, North Rates for Zn 4
- Since we have zones 2-4 included for MMbtu, We combine take the average of both rates</t>
        </r>
      </text>
    </comment>
    <comment ref="G17" authorId="0" shapeId="0" xr:uid="{3670099A-0972-4780-8BA8-6AA0A90A5BDB}">
      <text>
        <r>
          <rPr>
            <sz val="8"/>
            <color indexed="81"/>
            <rFont val="Tahoma"/>
            <family val="2"/>
          </rPr>
          <t>From the TGT Plan tab of the Gas Supply Plan, 
45% of Total Texas Gas Purchases</t>
        </r>
      </text>
    </comment>
    <comment ref="H20" authorId="1" shapeId="0" xr:uid="{4AD6C330-7981-4C5E-8C5C-0CA2D308EFA6}">
      <text>
        <r>
          <rPr>
            <sz val="8"/>
            <color indexed="81"/>
            <rFont val="Tahoma"/>
            <family val="2"/>
          </rPr>
          <t>Page 4 of 33 - Currently Effective Rates - FT 
Section 4.1
ACA Unit Charge Section 6.9{7} of Federal Energy Regulatory Commission pdf.</t>
        </r>
      </text>
    </comment>
    <comment ref="E21" authorId="2" shapeId="0" xr:uid="{C6FBA7D2-9101-416B-9950-41BB3D9A0BA7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27 of 33 - Currently Effective Rates - Fuel Retention - General 
Section 4.18.1
FT/STF/IT Rate Schedules
- FT Volumes Includes Zone 3 &amp; 4,  Use South/Middle for Zn  3, South/North Rates for Zn 4
- Since we have zones 2-4 included for MMbtu, We combine take the average of both rates</t>
        </r>
      </text>
    </comment>
    <comment ref="G25" authorId="0" shapeId="0" xr:uid="{9BB3C878-AC3E-426F-84F8-32E8DDCC5131}">
      <text>
        <r>
          <rPr>
            <sz val="8"/>
            <color indexed="81"/>
            <rFont val="Tahoma"/>
            <family val="2"/>
          </rPr>
          <t>From the TGT Plan tab of the Winter Gas Supply Plan (November and February Filing Periods), 
Total monthly values of the  "NNS Storage Withdrawals "
*Amount Should be Positive*</t>
        </r>
      </text>
    </comment>
    <comment ref="H25" authorId="0" shapeId="0" xr:uid="{3ABA6786-DC9A-4809-A10A-821F6C842B17}">
      <text>
        <r>
          <rPr>
            <b/>
            <sz val="8"/>
            <color indexed="81"/>
            <rFont val="Tahoma"/>
            <family val="2"/>
          </rPr>
          <t>Victor Edwards:</t>
        </r>
        <r>
          <rPr>
            <sz val="8"/>
            <color indexed="81"/>
            <rFont val="Tahoma"/>
            <family val="2"/>
          </rPr>
          <t xml:space="preserve">
From Gas Supply Website, Storage WACOG, Mar-12</t>
        </r>
      </text>
    </comment>
    <comment ref="G26" authorId="3" shapeId="0" xr:uid="{08FD7326-3662-4BA9-AA3A-FFAF79CF334D}">
      <text>
        <r>
          <rPr>
            <sz val="8"/>
            <color indexed="81"/>
            <rFont val="Tahoma"/>
            <family val="2"/>
          </rPr>
          <t>From the TGT Plan tab of the Summer Gas Supply Plan (May and August Filing Periods), 
Total monthly values of the  "NNS Storage Injections"
*Amount Should be Negative*</t>
        </r>
      </text>
    </comment>
    <comment ref="H27" authorId="1" shapeId="0" xr:uid="{6C177B51-B53A-4F56-8D27-7AC7976158D0}">
      <text>
        <r>
          <rPr>
            <sz val="8"/>
            <color indexed="81"/>
            <rFont val="Tahoma"/>
            <family val="2"/>
          </rPr>
          <t>Texas Gas Transmission, 
Page 7 of 33 - Currently Effective Rates - NNS 
Section 4.4
Zone 3 - Commodity</t>
        </r>
      </text>
    </comment>
    <comment ref="E28" authorId="2" shapeId="0" xr:uid="{8B2619CC-4D23-4181-A964-51E675DBF7C2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27 of 33 - Currently Effective Rates - Fuel Retention - General 
Section 4.18.1
NNS/NNL/SGT/SGL/SNS/WNS Rate Schedules
- NNS Volumes Includes Zone 2-4,  Use Middle for Zn 2 &amp; 3, North Rates for Zn 4
- Since we have zones 2-4 included for MMbtu, We combine take the average of both rates</t>
        </r>
      </text>
    </comment>
    <comment ref="G32" authorId="0" shapeId="0" xr:uid="{9CD584F0-18FE-4A0D-96EB-68FC034CC7CB}">
      <text>
        <r>
          <rPr>
            <sz val="8"/>
            <color indexed="81"/>
            <rFont val="Tahoma"/>
            <family val="2"/>
          </rPr>
          <t>Total Texas Gas Purchases +/(-) NNS Storage Withdrawals/(Injections) from the TGT Plan tab of the Gas Supply Plan</t>
        </r>
      </text>
    </comment>
    <comment ref="H40" authorId="2" shapeId="0" xr:uid="{C84C827F-AFD4-4ECF-8244-567C498B9690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3 of 33 - Currently Effective Rates - FT 
Section 4.1
SL-2</t>
        </r>
      </text>
    </comment>
    <comment ref="H41" authorId="2" shapeId="0" xr:uid="{5E62E888-1328-4575-91E1-63AC0EFFD1E8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3 of 33 - Currently Effective Rates - FT 
Section 4.1
SL-3</t>
        </r>
      </text>
    </comment>
    <comment ref="H42" authorId="2" shapeId="0" xr:uid="{95643321-3E60-4002-91F0-7347E66E7F7E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3 of 33 - Currently Effective Rates - FT 
Section 4.1
1-3</t>
        </r>
      </text>
    </comment>
    <comment ref="H43" authorId="2" shapeId="0" xr:uid="{5CF8EAD4-0B20-403A-B18E-A4452C866752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3 of 33 - Currently Effective Rates - FT 
Section 4.1
SL-4</t>
        </r>
      </text>
    </comment>
    <comment ref="H44" authorId="2" shapeId="0" xr:uid="{1D741638-EB37-4740-8D1E-7192D13C9013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3 of 33 - Currently Effective Rates - FT 
Section 4.1
2-4</t>
        </r>
      </text>
    </comment>
    <comment ref="H45" authorId="4" shapeId="0" xr:uid="{39AE060E-5463-4024-B8CC-7AAA91327749}">
      <text>
        <r>
          <rPr>
            <b/>
            <sz val="9"/>
            <color indexed="81"/>
            <rFont val="Tahoma"/>
            <family val="2"/>
          </rPr>
          <t>Christina N Vo:</t>
        </r>
        <r>
          <rPr>
            <sz val="9"/>
            <color indexed="81"/>
            <rFont val="Tahoma"/>
            <family val="2"/>
          </rPr>
          <t xml:space="preserve">
Texas Gas Transmission, 
Page 3 of 33 - Currently Effective Rates - FT 
Section 4.1
2-4</t>
        </r>
      </text>
    </comment>
    <comment ref="H49" authorId="2" shapeId="0" xr:uid="{E0A5B753-09F0-4CBB-BF6D-3B30E6A0561D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Tennessee Gas Pipeline, 
Page 26 of 524 - 
Commodity Rates - Rate Schedule FT-G
Sheet No. 24
Base Commodity Rate
Delivery Zone 0, Receipt Zone 2</t>
        </r>
      </text>
    </comment>
    <comment ref="H50" authorId="2" shapeId="0" xr:uid="{EA65CFEB-463A-4C67-9DCE-D5167DB62019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Tennessee Gas Pipeline, 
Page 26 of 524 - 
Commodity Rates - Rate Schedule FT-G
Sheet No. 24
Base Commodity Rate
Delivery Zone 1, Receipt Zone 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Judy Dunlap</author>
    <author>Victor Edwards</author>
  </authors>
  <commentList>
    <comment ref="H11" authorId="0" shapeId="0" xr:uid="{8F642CFF-7396-4278-84FB-971783E9C244}">
      <text>
        <r>
          <rPr>
            <sz val="8"/>
            <color indexed="81"/>
            <rFont val="Tahoma"/>
            <family val="2"/>
          </rPr>
          <t>From the TGP tab of Gas Supply Plan - Total Tennessee Purchases</t>
        </r>
      </text>
    </comment>
    <comment ref="I14" authorId="0" shapeId="0" xr:uid="{C7372AFF-E8F2-4044-B00B-5BE79E6043AC}">
      <text>
        <r>
          <rPr>
            <sz val="8"/>
            <color indexed="81"/>
            <rFont val="Tahoma"/>
            <family val="2"/>
          </rPr>
          <t>From sheet 24 ACA charge at the bottom</t>
        </r>
      </text>
    </comment>
    <comment ref="F15" authorId="0" shapeId="0" xr:uid="{E592C5A7-39CA-4A23-B3BE-3331AD6D9A35}">
      <text>
        <r>
          <rPr>
            <b/>
            <sz val="8"/>
            <color indexed="81"/>
            <rFont val="Tahoma"/>
            <family val="2"/>
          </rPr>
          <t>Judy Dunlap:</t>
        </r>
        <r>
          <rPr>
            <sz val="8"/>
            <color indexed="81"/>
            <rFont val="Tahoma"/>
            <family val="2"/>
          </rPr>
          <t xml:space="preserve">
From Sheet 32 delivery zone 2 receipt zone 1 - </t>
        </r>
        <r>
          <rPr>
            <b/>
            <sz val="8"/>
            <color indexed="10"/>
            <rFont val="Tahoma"/>
            <family val="2"/>
          </rPr>
          <t>Remember to change from Winter to Summer</t>
        </r>
      </text>
    </comment>
    <comment ref="I20" authorId="0" shapeId="0" xr:uid="{0A1F23D3-1F4A-4295-8038-9E5BE01692B1}">
      <text>
        <r>
          <rPr>
            <b/>
            <sz val="8"/>
            <color indexed="81"/>
            <rFont val="Tahoma"/>
            <family val="2"/>
          </rPr>
          <t>Judy Dunlap:</t>
        </r>
        <r>
          <rPr>
            <sz val="8"/>
            <color indexed="81"/>
            <rFont val="Tahoma"/>
            <family val="2"/>
          </rPr>
          <t xml:space="preserve">
From Sheet 26 Base Rate to Del Zone 2
</t>
        </r>
      </text>
    </comment>
    <comment ref="H26" authorId="1" shapeId="0" xr:uid="{A2BF249A-F496-4294-AE4A-4328CA72C6DE}">
      <text>
        <r>
          <rPr>
            <sz val="8"/>
            <color indexed="81"/>
            <rFont val="Tahoma"/>
            <family val="2"/>
          </rPr>
          <t>From the TGP tab of the Winter Gas Supply Plan - Total Tennessee Gas Storage Withdrawals.
Applicable during the November and February Filing Periods.
*Total Amount should be Positive*</t>
        </r>
      </text>
    </comment>
    <comment ref="I26" authorId="1" shapeId="0" xr:uid="{F83D4FFF-D4A8-4E27-AF79-9E64B0EB2A95}">
      <text>
        <r>
          <rPr>
            <b/>
            <sz val="8"/>
            <color indexed="81"/>
            <rFont val="Tahoma"/>
            <family val="2"/>
          </rPr>
          <t>Victor Edwards:</t>
        </r>
        <r>
          <rPr>
            <sz val="8"/>
            <color indexed="81"/>
            <rFont val="Tahoma"/>
            <family val="2"/>
          </rPr>
          <t xml:space="preserve">
From Gas Supply Site, 
Storage Mar-12 WACOG</t>
        </r>
      </text>
    </comment>
    <comment ref="H27" authorId="1" shapeId="0" xr:uid="{C5712916-134F-4322-B667-CE093440F279}">
      <text>
        <r>
          <rPr>
            <sz val="8"/>
            <color indexed="81"/>
            <rFont val="Tahoma"/>
            <family val="2"/>
          </rPr>
          <t>From the TGP tab of the Summer Gas Supply Plan - Total Tennessee Gas Storage Injections.
Applicable during the May and August Filing Periods.
*Total Amount should be Negative*</t>
        </r>
      </text>
    </comment>
    <comment ref="I28" authorId="0" shapeId="0" xr:uid="{7B6343ED-D5D9-4B75-9C3D-6472A0C0C929}">
      <text>
        <r>
          <rPr>
            <sz val="8"/>
            <color indexed="81"/>
            <rFont val="Tahoma"/>
            <family val="2"/>
          </rPr>
          <t xml:space="preserve">From Sheet 61 firm storage service (FS) mkt area injection rate </t>
        </r>
      </text>
    </comment>
    <comment ref="I29" authorId="0" shapeId="0" xr:uid="{A241C0C6-F5C4-46B0-9491-6DA1AA4D3AB3}">
      <text>
        <r>
          <rPr>
            <sz val="8"/>
            <color indexed="81"/>
            <rFont val="Tahoma"/>
            <family val="2"/>
          </rPr>
          <t xml:space="preserve">From Sheet 61 firm storage service (FS) mkt area injection rate </t>
        </r>
      </text>
    </comment>
    <comment ref="F30" authorId="0" shapeId="0" xr:uid="{CFF2BCE4-4BE0-4AF4-AD55-E6720A9A43B2}">
      <text>
        <r>
          <rPr>
            <sz val="8"/>
            <color indexed="81"/>
            <rFont val="Tahoma"/>
            <family val="2"/>
          </rPr>
          <t>From Sheet 61 firm storage service (FS) mkt area injection rate retention percent</t>
        </r>
      </text>
    </comment>
    <comment ref="H35" authorId="1" shapeId="0" xr:uid="{7E87AD5B-2CFF-45A6-8339-7F4D5C5D4EAE}">
      <text>
        <r>
          <rPr>
            <b/>
            <sz val="8"/>
            <color indexed="81"/>
            <rFont val="Tahoma"/>
            <family val="2"/>
          </rPr>
          <t xml:space="preserve">From TGP Plan,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Judy Dunlap</author>
    <author>Christina N Vo</author>
  </authors>
  <commentList>
    <comment ref="I14" authorId="0" shapeId="0" xr:uid="{DD2A0308-AFB2-478B-B032-E739FBA11E30}">
      <text>
        <r>
          <rPr>
            <b/>
            <sz val="8"/>
            <color indexed="81"/>
            <rFont val="Tahoma"/>
            <family val="2"/>
          </rPr>
          <t>Judy Dunlap:</t>
        </r>
        <r>
          <rPr>
            <sz val="8"/>
            <color indexed="81"/>
            <rFont val="Tahoma"/>
            <family val="2"/>
          </rPr>
          <t xml:space="preserve">
From Sheet 10 base rate per Dth usage rate zone 1B only</t>
        </r>
      </text>
    </comment>
    <comment ref="I15" authorId="0" shapeId="0" xr:uid="{055852DD-8C15-48E3-BB54-FFC9E7EB17C1}">
      <text>
        <r>
          <rPr>
            <b/>
            <sz val="8"/>
            <color indexed="81"/>
            <rFont val="Tahoma"/>
            <family val="2"/>
          </rPr>
          <t>Judy Dunlap:</t>
        </r>
        <r>
          <rPr>
            <sz val="8"/>
            <color indexed="81"/>
            <rFont val="Tahoma"/>
            <family val="2"/>
          </rPr>
          <t xml:space="preserve">
From Sheet 10 footnote (1) - ACA</t>
        </r>
      </text>
    </comment>
    <comment ref="F16" authorId="0" shapeId="0" xr:uid="{35B761F7-FFDF-4144-ABD6-614ED04894C0}">
      <text>
        <r>
          <rPr>
            <b/>
            <sz val="8"/>
            <color indexed="81"/>
            <rFont val="Tahoma"/>
            <family val="2"/>
          </rPr>
          <t>Judy Dunlap:</t>
        </r>
        <r>
          <rPr>
            <sz val="8"/>
            <color indexed="81"/>
            <rFont val="Tahoma"/>
            <family val="2"/>
          </rPr>
          <t xml:space="preserve">
From Sheet 10 under Fuel Reimbursement Zone 1B only</t>
        </r>
      </text>
    </comment>
    <comment ref="G30" authorId="1" shapeId="0" xr:uid="{3CF85EA9-5162-4C47-9578-AFA0E6F55A48}">
      <text>
        <r>
          <rPr>
            <b/>
            <sz val="9"/>
            <color indexed="81"/>
            <rFont val="Tahoma"/>
            <family val="2"/>
          </rPr>
          <t>Christina N Vo:</t>
        </r>
        <r>
          <rPr>
            <sz val="9"/>
            <color indexed="81"/>
            <rFont val="Tahoma"/>
            <family val="2"/>
          </rPr>
          <t xml:space="preserve">
Avg Rate calculating Days in Month x Demand Discount effective April 1,2020-March 31,2023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Judy Dunlap</author>
  </authors>
  <commentList>
    <comment ref="E26" authorId="0" shapeId="0" xr:uid="{17BC60C9-C72E-4BB9-8AA0-9FB4EA0910E6}">
      <text>
        <r>
          <rPr>
            <sz val="8"/>
            <color indexed="81"/>
            <rFont val="Tahoma"/>
            <family val="2"/>
          </rPr>
          <t>Budgeted Sales Volume
Source:  William Matthews
*Update for filing effective February 1, YYYY</t>
        </r>
      </text>
    </comment>
    <comment ref="E30" authorId="0" shapeId="0" xr:uid="{9F3E852A-BF4B-4C96-934D-443F8988C81B}">
      <text>
        <r>
          <rPr>
            <sz val="8"/>
            <color indexed="81"/>
            <rFont val="Tahoma"/>
            <family val="2"/>
          </rPr>
          <t>Budgeted Sales Volume
Source:  William Matthews
Update for filing effective February 1, YYYY</t>
        </r>
      </text>
    </comment>
    <comment ref="E33" authorId="0" shapeId="0" xr:uid="{C2ED7346-09A3-4A26-86EA-A0A7A1C31802}">
      <text>
        <r>
          <rPr>
            <sz val="8"/>
            <color indexed="81"/>
            <rFont val="Tahoma"/>
            <family val="2"/>
          </rPr>
          <t>Budgeted Sales Volume
Source:  William Matthews
Update for filing effective February 1, YYYY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Nelson, Patricia A</author>
    <author>Judy Dunlap</author>
    <author>Victor Edwards</author>
  </authors>
  <commentList>
    <comment ref="E12" authorId="0" shapeId="0" xr:uid="{0E81DF3F-2611-4D6D-B103-D7B15741A655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BTU factor for TGT.</t>
        </r>
      </text>
    </comment>
    <comment ref="E13" authorId="0" shapeId="0" xr:uid="{27814305-72D7-471E-86C5-F564BD80EAC5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BTU factor for TGT.</t>
        </r>
      </text>
    </comment>
    <comment ref="E14" authorId="0" shapeId="0" xr:uid="{67C6706E-D0FE-4978-98DD-9C9CCDD2985F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BTU factor for TGT.</t>
        </r>
      </text>
    </comment>
    <comment ref="E18" authorId="0" shapeId="0" xr:uid="{0516EE07-1810-4256-81B2-761EA12176D1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BTU factor for TGP.
.</t>
        </r>
      </text>
    </comment>
    <comment ref="E19" authorId="0" shapeId="0" xr:uid="{474D3071-2291-42BA-B485-1BF448D5726B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BTU factor for TGP.
.</t>
        </r>
      </text>
    </comment>
    <comment ref="E20" authorId="0" shapeId="0" xr:uid="{463204D3-8481-4A8A-8815-E4EB006D5C05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BTU factor for TGP.
.</t>
        </r>
      </text>
    </comment>
    <comment ref="E21" authorId="0" shapeId="0" xr:uid="{0D232036-9FD1-4D41-BC2D-264215E8FBD6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BTU factor for TGP.
.</t>
        </r>
      </text>
    </comment>
    <comment ref="E22" authorId="0" shapeId="0" xr:uid="{E34DD8B4-57B8-407F-8E1F-DE4CBB830EE3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BTU factor for TGP.
.</t>
        </r>
      </text>
    </comment>
    <comment ref="E25" authorId="0" shapeId="0" xr:uid="{C50CE411-F9FF-4DF9-912E-492550407A45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BTU factor for Trunkline.
.</t>
        </r>
      </text>
    </comment>
    <comment ref="E28" authorId="0" shapeId="0" xr:uid="{9B5B08F8-E34F-461E-BACB-F0A51C834C5B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BTU factor for TGT.</t>
        </r>
      </text>
    </comment>
    <comment ref="H28" authorId="1" shapeId="0" xr:uid="{9BE937E1-00F5-4129-89A7-7EB39E33F3DF}">
      <text>
        <r>
          <rPr>
            <b/>
            <sz val="8"/>
            <color indexed="81"/>
            <rFont val="Tahoma"/>
            <family val="2"/>
          </rPr>
          <t>Col F x B.5 H33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9" authorId="0" shapeId="0" xr:uid="{C7771A1A-86E8-4DC6-8516-6516A39B6CC6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BTU factor for TGT.</t>
        </r>
      </text>
    </comment>
    <comment ref="F29" authorId="2" shapeId="0" xr:uid="{9FA4E0B8-2E32-4266-B4A4-6F0E4B224AE0}">
      <text>
        <r>
          <rPr>
            <b/>
            <sz val="8"/>
            <color indexed="81"/>
            <rFont val="Tahoma"/>
            <family val="2"/>
          </rPr>
          <t>Victor Edwards:</t>
        </r>
        <r>
          <rPr>
            <sz val="8"/>
            <color indexed="81"/>
            <rFont val="Tahoma"/>
            <family val="2"/>
          </rPr>
          <t xml:space="preserve">
From Exhibit C</t>
        </r>
      </text>
    </comment>
    <comment ref="G29" authorId="1" shapeId="0" xr:uid="{E6AB3650-8CF9-4D97-848D-AA0064B2B42B}">
      <text>
        <r>
          <rPr>
            <sz val="8"/>
            <color indexed="81"/>
            <rFont val="Tahoma"/>
            <family val="2"/>
          </rPr>
          <t>From Gas Supply Website 
WACOG</t>
        </r>
      </text>
    </comment>
    <comment ref="E33" authorId="0" shapeId="0" xr:uid="{0EA9EDB8-FBC3-4323-8786-8413C2554024}">
      <text>
        <r>
          <rPr>
            <b/>
            <sz val="8"/>
            <color indexed="81"/>
            <rFont val="Tahoma"/>
            <family val="2"/>
          </rPr>
          <t xml:space="preserve">Nelson, Patricia A:
</t>
        </r>
        <r>
          <rPr>
            <sz val="8"/>
            <color indexed="81"/>
            <rFont val="Tahoma"/>
            <family val="2"/>
          </rPr>
          <t>BTU Factor Source:
Monthly Texas Gas Price and BTU Factor Rpt from Kim Griffith.  Use Local Production conversion factor from separate report.</t>
        </r>
      </text>
    </comment>
    <comment ref="F33" authorId="2" shapeId="0" xr:uid="{78013EC9-B144-4B8D-81CF-32896A04A34C}">
      <text>
        <r>
          <rPr>
            <b/>
            <sz val="8"/>
            <color indexed="81"/>
            <rFont val="Tahoma"/>
            <family val="2"/>
          </rPr>
          <t>Local Production Tab in work papers: same quarter last year
or
Exhibit D2 Feb-20XX (same qtr last year)</t>
        </r>
      </text>
    </comment>
    <comment ref="H33" authorId="1" shapeId="0" xr:uid="{C26A6BD6-9C33-4F0F-BD2B-7911D0395B7E}">
      <text>
        <r>
          <rPr>
            <b/>
            <sz val="8"/>
            <color indexed="81"/>
            <rFont val="Tahoma"/>
            <family val="2"/>
          </rPr>
          <t>Col F x "Basis for Indexed Gas Cost" Cell B 38 from Exhibit C</t>
        </r>
      </text>
    </comment>
    <comment ref="D39" authorId="1" shapeId="0" xr:uid="{450887B0-EF4C-46CB-8D54-33C3E5064719}">
      <text>
        <r>
          <rPr>
            <sz val="8"/>
            <color indexed="81"/>
            <rFont val="Tahoma"/>
            <family val="2"/>
          </rPr>
          <t>Changes each year with the November 1 filing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Judy Dunlap</author>
  </authors>
  <commentList>
    <comment ref="F19" authorId="0" shapeId="0" xr:uid="{037C96DC-09BF-488B-9A15-985377CA8426}">
      <text>
        <r>
          <rPr>
            <b/>
            <sz val="8"/>
            <color indexed="81"/>
            <rFont val="Tahoma"/>
            <family val="2"/>
          </rPr>
          <t xml:space="preserve">This information is provided by Gas Planning - Provided by Harold Fox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Jackson, Stellie S</author>
    <author>Anthony D Croissant</author>
    <author>Judy Dunlap</author>
    <author>Nelson, Patricia A</author>
  </authors>
  <commentList>
    <comment ref="G24" authorId="0" shapeId="0" xr:uid="{411AB56B-B76C-4648-AB0C-55DA48CD72D0}">
      <text>
        <r>
          <rPr>
            <b/>
            <sz val="8"/>
            <color indexed="81"/>
            <rFont val="Tahoma"/>
            <family val="2"/>
          </rPr>
          <t>Jackson, Stellie S:</t>
        </r>
        <r>
          <rPr>
            <sz val="8"/>
            <color indexed="81"/>
            <rFont val="Tahoma"/>
            <family val="2"/>
          </rPr>
          <t xml:space="preserve">
Source:  Tab D.1, column f, line18 of previous quarterly filing</t>
        </r>
      </text>
    </comment>
    <comment ref="G28" authorId="1" shapeId="0" xr:uid="{B3FDA8B9-E16B-42DB-A26E-C96B37141029}">
      <text>
        <r>
          <rPr>
            <b/>
            <sz val="9"/>
            <color indexed="81"/>
            <rFont val="Tahoma"/>
            <family val="2"/>
          </rPr>
          <t>Only used with Feb Filing.
Rolls into line 13 the next filing</t>
        </r>
      </text>
    </comment>
    <comment ref="G30" authorId="2" shapeId="0" xr:uid="{7B9B441C-E163-4EC3-BE08-A641F93FA396}">
      <text>
        <r>
          <rPr>
            <sz val="11"/>
            <color indexed="81"/>
            <rFont val="Arial"/>
            <family val="2"/>
          </rPr>
          <t>From Exhibit B Page 6 of 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6" authorId="2" shapeId="0" xr:uid="{FD75FC4E-7B5C-4499-AC41-FE8498B28D48}">
      <text>
        <r>
          <rPr>
            <sz val="11"/>
            <color indexed="81"/>
            <rFont val="Arial"/>
            <family val="2"/>
          </rPr>
          <t>From Exhibit B Page 6 of 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1" authorId="3" shapeId="0" xr:uid="{27ABF225-08FB-4E5B-8248-89BF514B4C28}">
      <text>
        <r>
          <rPr>
            <b/>
            <sz val="8"/>
            <color indexed="81"/>
            <rFont val="Tahoma"/>
            <family val="2"/>
          </rPr>
          <t>Nelson, Patricia A:</t>
        </r>
        <r>
          <rPr>
            <sz val="8"/>
            <color indexed="81"/>
            <rFont val="Tahoma"/>
            <family val="2"/>
          </rPr>
          <t xml:space="preserve">
This should tie to your 1910.14088 Recon ending balance.</t>
        </r>
      </text>
    </comment>
  </commentList>
</comments>
</file>

<file path=xl/sharedStrings.xml><?xml version="1.0" encoding="utf-8"?>
<sst xmlns="http://schemas.openxmlformats.org/spreadsheetml/2006/main" count="1017" uniqueCount="413">
  <si>
    <t>Atmos Energy Corporation</t>
  </si>
  <si>
    <t>Exhibit A</t>
  </si>
  <si>
    <t>Comparison of Current and Previous Cases</t>
  </si>
  <si>
    <t>Page 1 of 2</t>
  </si>
  <si>
    <t>Sales Service</t>
  </si>
  <si>
    <t>(a)</t>
  </si>
  <si>
    <t>(b)</t>
  </si>
  <si>
    <t>(c)</t>
  </si>
  <si>
    <t>Line</t>
  </si>
  <si>
    <t>Case No.</t>
  </si>
  <si>
    <t>No.</t>
  </si>
  <si>
    <t>Description</t>
  </si>
  <si>
    <t>2021-00214</t>
  </si>
  <si>
    <t>2022-00188</t>
  </si>
  <si>
    <t>Difference</t>
  </si>
  <si>
    <t>$/Mcf</t>
  </si>
  <si>
    <t>G - 1</t>
  </si>
  <si>
    <t>Distribution Charge (per Case No. 2018-00281)</t>
  </si>
  <si>
    <t>First</t>
  </si>
  <si>
    <t>Mcf</t>
  </si>
  <si>
    <t>Next</t>
  </si>
  <si>
    <t>Over</t>
  </si>
  <si>
    <t>Gas Cost Adjustment Components</t>
  </si>
  <si>
    <t>EGC (Expected Gas Cost):</t>
  </si>
  <si>
    <t>Commodity</t>
  </si>
  <si>
    <t>Demand</t>
  </si>
  <si>
    <t>Total EGC</t>
  </si>
  <si>
    <t>CF (Correction Factor)</t>
  </si>
  <si>
    <t>RF (Refund Adjustment)</t>
  </si>
  <si>
    <t>PBRRF (Performance Based Rate Recovery Factor)</t>
  </si>
  <si>
    <t>GCA (Gas Cost Adjustment)</t>
  </si>
  <si>
    <t>Rate per Mcf (GCA included)</t>
  </si>
  <si>
    <t>G - 2</t>
  </si>
  <si>
    <t>RF</t>
  </si>
  <si>
    <t xml:space="preserve"> </t>
  </si>
  <si>
    <t>Page 2 of 2</t>
  </si>
  <si>
    <t>Transportation Service</t>
  </si>
  <si>
    <t>T -4 Transportation Service / Firm Service (High Priority)</t>
  </si>
  <si>
    <t>Simple Margin / Distribution Charge (per Case No. 2015-00343)</t>
  </si>
  <si>
    <t>T - 3 / Interruptible Service (Low Priority)</t>
  </si>
  <si>
    <t>Exhibit B</t>
  </si>
  <si>
    <t>Expected Gas Cost (EGC) Calculation</t>
  </si>
  <si>
    <t>Page 1 of 8</t>
  </si>
  <si>
    <t>Texas Gas Transmission - Non-Commodity</t>
  </si>
  <si>
    <t>(d)</t>
  </si>
  <si>
    <t>(e)</t>
  </si>
  <si>
    <t>Non-Commodity</t>
  </si>
  <si>
    <t>Tariff</t>
  </si>
  <si>
    <t>Annual</t>
  </si>
  <si>
    <t>Sheet No.</t>
  </si>
  <si>
    <t>Units</t>
  </si>
  <si>
    <t>Rate</t>
  </si>
  <si>
    <t>Total</t>
  </si>
  <si>
    <t>MMbtu</t>
  </si>
  <si>
    <t>$/MMbtu</t>
  </si>
  <si>
    <t>$</t>
  </si>
  <si>
    <t>SL to Zone 2</t>
  </si>
  <si>
    <t>NNS Contract #</t>
  </si>
  <si>
    <t xml:space="preserve">   Base Rate </t>
  </si>
  <si>
    <t>Section 4.4 - NNS</t>
  </si>
  <si>
    <t>Total SL to Zone 2</t>
  </si>
  <si>
    <t>SL to Zone 3</t>
  </si>
  <si>
    <t xml:space="preserve">   Base Rate</t>
  </si>
  <si>
    <t>FT Contract #</t>
  </si>
  <si>
    <t>(Capacity Released)</t>
  </si>
  <si>
    <t>Section 4.1 - FT</t>
  </si>
  <si>
    <t>Total SL to Zone 3</t>
  </si>
  <si>
    <t>Zone 1 to Zone 3</t>
  </si>
  <si>
    <t>STF Contract #</t>
  </si>
  <si>
    <t>Section 4.2 - STF</t>
  </si>
  <si>
    <t>Total Zone 1 to Zone 3</t>
  </si>
  <si>
    <t>SL to Zone 4</t>
  </si>
  <si>
    <t>Total SL to Zone 4</t>
  </si>
  <si>
    <t>Zone 2 to Zone 4</t>
  </si>
  <si>
    <t>Total Zone 2 to Zone 4</t>
  </si>
  <si>
    <t>Zone 3 to Zone 3</t>
  </si>
  <si>
    <t>Total Zone 3 to Zone 3</t>
  </si>
  <si>
    <t>Total Texas Gas</t>
  </si>
  <si>
    <t>Total Texas Gas Area Non-Commodity</t>
  </si>
  <si>
    <t>Page 2 of 8</t>
  </si>
  <si>
    <t>Tennessee Gas Pipeline - Non-Commodity</t>
  </si>
  <si>
    <t>0 to Zone 2</t>
  </si>
  <si>
    <t>FT-G  Contract #</t>
  </si>
  <si>
    <t>23</t>
  </si>
  <si>
    <t>FT-A  Contract #</t>
  </si>
  <si>
    <t>Total Zone 0 to 2</t>
  </si>
  <si>
    <t>1 to Zone 2</t>
  </si>
  <si>
    <t>Total Zone 1 to 2</t>
  </si>
  <si>
    <t>Gas Storage</t>
  </si>
  <si>
    <t>Production Area:</t>
  </si>
  <si>
    <t xml:space="preserve">    Demand</t>
  </si>
  <si>
    <t>(need table, Poole will</t>
  </si>
  <si>
    <t xml:space="preserve">    Space Charge</t>
  </si>
  <si>
    <t>provide numbers)</t>
  </si>
  <si>
    <t>Market Area:</t>
  </si>
  <si>
    <t>Total Storage</t>
  </si>
  <si>
    <t>Total Tennessee Gas Area FT-G Non-Commodity</t>
  </si>
  <si>
    <t>Page 3 of 8</t>
  </si>
  <si>
    <t>Texas Gas Transmission - Commodity Purchases</t>
  </si>
  <si>
    <t>(f)</t>
  </si>
  <si>
    <t>Purchases</t>
  </si>
  <si>
    <t>1</t>
  </si>
  <si>
    <t xml:space="preserve"> No Notice Service</t>
  </si>
  <si>
    <t>2</t>
  </si>
  <si>
    <t xml:space="preserve">  Indexed Gas Cost</t>
  </si>
  <si>
    <t>3</t>
  </si>
  <si>
    <t xml:space="preserve">  Commodity (Zone 3)</t>
  </si>
  <si>
    <t>4</t>
  </si>
  <si>
    <t xml:space="preserve">  Fuel and Loss Retention @</t>
  </si>
  <si>
    <t>Section 4.18.1</t>
  </si>
  <si>
    <t>5</t>
  </si>
  <si>
    <t>6</t>
  </si>
  <si>
    <t>7</t>
  </si>
  <si>
    <t xml:space="preserve"> Firm Transportation</t>
  </si>
  <si>
    <t>8</t>
  </si>
  <si>
    <t>9</t>
  </si>
  <si>
    <t xml:space="preserve">  Base (Weighted on MDQs)</t>
  </si>
  <si>
    <t>10</t>
  </si>
  <si>
    <t xml:space="preserve">  ACA</t>
  </si>
  <si>
    <t>11</t>
  </si>
  <si>
    <t>12</t>
  </si>
  <si>
    <t>13</t>
  </si>
  <si>
    <t>No Notice Storage</t>
  </si>
  <si>
    <t>14</t>
  </si>
  <si>
    <t>Net (Injections)/Withdrawals</t>
  </si>
  <si>
    <t>15</t>
  </si>
  <si>
    <t xml:space="preserve">   Withdrawals</t>
  </si>
  <si>
    <t>16</t>
  </si>
  <si>
    <t xml:space="preserve">    Injections</t>
  </si>
  <si>
    <t>17</t>
  </si>
  <si>
    <t>18</t>
  </si>
  <si>
    <t>19</t>
  </si>
  <si>
    <t>20</t>
  </si>
  <si>
    <t>21</t>
  </si>
  <si>
    <t>22</t>
  </si>
  <si>
    <t xml:space="preserve"> Total Purchases in Texas Area</t>
  </si>
  <si>
    <t>24</t>
  </si>
  <si>
    <t>25</t>
  </si>
  <si>
    <t>Used to allocate transportation non-commodity</t>
  </si>
  <si>
    <t>26</t>
  </si>
  <si>
    <t>27</t>
  </si>
  <si>
    <t>Annualized</t>
  </si>
  <si>
    <t>28</t>
  </si>
  <si>
    <t>MDQs in</t>
  </si>
  <si>
    <t>Charge</t>
  </si>
  <si>
    <t>Weighted</t>
  </si>
  <si>
    <t>29</t>
  </si>
  <si>
    <t>Texas Gas</t>
  </si>
  <si>
    <t>Offset</t>
  </si>
  <si>
    <t>Allocation</t>
  </si>
  <si>
    <t>Average</t>
  </si>
  <si>
    <t>30</t>
  </si>
  <si>
    <t>31</t>
  </si>
  <si>
    <t>32</t>
  </si>
  <si>
    <t>1 to Zone 3</t>
  </si>
  <si>
    <t>33</t>
  </si>
  <si>
    <t>34</t>
  </si>
  <si>
    <t>2 to Zone 4</t>
  </si>
  <si>
    <t>35</t>
  </si>
  <si>
    <t>3 to Zone 3</t>
  </si>
  <si>
    <t>36</t>
  </si>
  <si>
    <t>37</t>
  </si>
  <si>
    <t>38</t>
  </si>
  <si>
    <t>Tennessee Gas</t>
  </si>
  <si>
    <t>39</t>
  </si>
  <si>
    <t>40</t>
  </si>
  <si>
    <t>41</t>
  </si>
  <si>
    <t>Page 4 of 8</t>
  </si>
  <si>
    <t>Tennessee Gas Pipeline - Commodity Purchases</t>
  </si>
  <si>
    <t xml:space="preserve"> FT-A and FT-G </t>
  </si>
  <si>
    <t xml:space="preserve">  Base Commodity (Weighted on MDQs)</t>
  </si>
  <si>
    <t xml:space="preserve">  Fuel and Loss Retention</t>
  </si>
  <si>
    <t xml:space="preserve"> FT-GS </t>
  </si>
  <si>
    <t xml:space="preserve">  Base Rate</t>
  </si>
  <si>
    <t xml:space="preserve">  FT-A &amp; FT-G Market Area Withdrawals</t>
  </si>
  <si>
    <t xml:space="preserve">  FT-A &amp; FT-G Market Area Injections</t>
  </si>
  <si>
    <t xml:space="preserve">  Withdrawal Rate</t>
  </si>
  <si>
    <t xml:space="preserve">  Injection Rate</t>
  </si>
  <si>
    <t xml:space="preserve">  Total</t>
  </si>
  <si>
    <t>Total Tennessee Gas Zones</t>
  </si>
  <si>
    <t>Page 5 of 8</t>
  </si>
  <si>
    <t>Trunkline Gas Company</t>
  </si>
  <si>
    <t>Firm Transportation</t>
  </si>
  <si>
    <t xml:space="preserve">  Expected Volumes</t>
  </si>
  <si>
    <t xml:space="preserve">  Base Commodity</t>
  </si>
  <si>
    <t xml:space="preserve">   Injections</t>
  </si>
  <si>
    <t>014573</t>
  </si>
  <si>
    <t xml:space="preserve">  Discount Rate on MDQs</t>
  </si>
  <si>
    <t xml:space="preserve">  Total Trunkline Area Non-Commodity</t>
  </si>
  <si>
    <t>Page 6 of 8</t>
  </si>
  <si>
    <t>Demand Charge Calculation</t>
  </si>
  <si>
    <t>Total Demand Cost:</t>
  </si>
  <si>
    <t>Texas Gas Transmission</t>
  </si>
  <si>
    <t>Midwestern</t>
  </si>
  <si>
    <t>Tennessee Gas Pipeline</t>
  </si>
  <si>
    <t>Allocated</t>
  </si>
  <si>
    <t>Related</t>
  </si>
  <si>
    <t>Monthly Demand Charge</t>
  </si>
  <si>
    <t>Demand Cost Allocation:</t>
  </si>
  <si>
    <t>Factors</t>
  </si>
  <si>
    <t>Volumes</t>
  </si>
  <si>
    <t>Firm</t>
  </si>
  <si>
    <t>Interruptible</t>
  </si>
  <si>
    <t xml:space="preserve">All </t>
  </si>
  <si>
    <t>Volumetric Basis for</t>
  </si>
  <si>
    <t>Monthly  Demand Charge</t>
  </si>
  <si>
    <t>Mcf @14.65</t>
  </si>
  <si>
    <t>All</t>
  </si>
  <si>
    <t>Firm Service</t>
  </si>
  <si>
    <t>Sales:</t>
  </si>
  <si>
    <t xml:space="preserve">  G-1</t>
  </si>
  <si>
    <t>Interruptible Service</t>
  </si>
  <si>
    <t xml:space="preserve">  G-2</t>
  </si>
  <si>
    <t xml:space="preserve">  T-3 &amp; T-4</t>
  </si>
  <si>
    <t>Page 7 of 8</t>
  </si>
  <si>
    <t>BTU Factor</t>
  </si>
  <si>
    <t>Commodity - Total System</t>
  </si>
  <si>
    <t>TGT</t>
  </si>
  <si>
    <t>TGP</t>
  </si>
  <si>
    <t>TL</t>
  </si>
  <si>
    <t>Texas Gas Area</t>
  </si>
  <si>
    <t>No Notice Service</t>
  </si>
  <si>
    <t>Total Texas Gas Area</t>
  </si>
  <si>
    <t>Tennessee Gas Area</t>
  </si>
  <si>
    <t xml:space="preserve">FT-A and FT-G </t>
  </si>
  <si>
    <t xml:space="preserve">FT-GS </t>
  </si>
  <si>
    <t>Trunkline Gas Area</t>
  </si>
  <si>
    <t>Company Owned Storage</t>
  </si>
  <si>
    <t>Withdrawals</t>
  </si>
  <si>
    <t>Injections</t>
  </si>
  <si>
    <t>Net WKG Storage</t>
  </si>
  <si>
    <t>Local Production</t>
  </si>
  <si>
    <t>Total Commodity Purchases</t>
  </si>
  <si>
    <t>Lost &amp; Unaccounted for  @</t>
  </si>
  <si>
    <t>Total Deliveries</t>
  </si>
  <si>
    <t>Total Expected Commodity Cost</t>
  </si>
  <si>
    <t>Note: Column (c) is calculated by dividing column (d) by column (a)</t>
  </si>
  <si>
    <t>Page 8 of 8</t>
  </si>
  <si>
    <t>Load Factor Calculation for Demand Allocation</t>
  </si>
  <si>
    <t>MCF</t>
  </si>
  <si>
    <t>Annualized Volumes Subject to Demand Charges</t>
  </si>
  <si>
    <t>Sales Volume</t>
  </si>
  <si>
    <t>Transportation</t>
  </si>
  <si>
    <t>Total Mcf Billed Demand Charges</t>
  </si>
  <si>
    <t>Divided by: Days/Year</t>
  </si>
  <si>
    <t>Average Daily Sales and Transport Volumes</t>
  </si>
  <si>
    <t>Peak Day Sales and Transportation Volume</t>
  </si>
  <si>
    <t>Estimated total company firm requirements for 5 degree average</t>
  </si>
  <si>
    <t>temperature days from Peak Day Book - with adjustments per rate filing</t>
  </si>
  <si>
    <t xml:space="preserve"> Mcf/Peak Day</t>
  </si>
  <si>
    <t>New Load Factor  (line 5 / line 9)</t>
  </si>
  <si>
    <t>Basis for Indexed Gas Cost</t>
  </si>
  <si>
    <t>The projected commodity price was provided by the Gas Supply Department and was based upon the following:</t>
  </si>
  <si>
    <t>A.</t>
  </si>
  <si>
    <t>($/MMBTU)</t>
  </si>
  <si>
    <t/>
  </si>
  <si>
    <t>B.</t>
  </si>
  <si>
    <t>In support of Item B, a worksheet entitled "Estimated Weighted Average Cost of Gas" has been filed under a Petition for Confidentiality in this Case.</t>
  </si>
  <si>
    <t>Exhibit D</t>
  </si>
  <si>
    <t>Correction Factor (CF)</t>
  </si>
  <si>
    <t>Page 1 of 6</t>
  </si>
  <si>
    <t>(g)</t>
  </si>
  <si>
    <t>Actual GCA</t>
  </si>
  <si>
    <t>Under (Over)</t>
  </si>
  <si>
    <t>Actual Purchased</t>
  </si>
  <si>
    <t>Recoverable</t>
  </si>
  <si>
    <t>Recovered</t>
  </si>
  <si>
    <t>Recovery</t>
  </si>
  <si>
    <t>Month</t>
  </si>
  <si>
    <t>Volume (Mcf)</t>
  </si>
  <si>
    <t>Gas Cost</t>
  </si>
  <si>
    <t>Amount</t>
  </si>
  <si>
    <t>Adjustments</t>
  </si>
  <si>
    <t xml:space="preserve">                       </t>
  </si>
  <si>
    <t xml:space="preserve">                           </t>
  </si>
  <si>
    <t>Under/(Over) Recovery</t>
  </si>
  <si>
    <t>PBR Savings reflected in Gas Costs</t>
  </si>
  <si>
    <t>Correction Factor - Part 1</t>
  </si>
  <si>
    <t>Total Gas Cost Under/(Over) Recovery for the three months ended April 2022</t>
  </si>
  <si>
    <t>Recovery from outstanding Correction Factor (CF)</t>
  </si>
  <si>
    <t xml:space="preserve">Over-Refunded Amount of Pipeline Refunds </t>
  </si>
  <si>
    <t>(Over)/Under Recovered Gas Cost through April 2022 (May 2022 GL) (a)</t>
  </si>
  <si>
    <t>Divided By:  Total Expected Customer Sales (b)</t>
  </si>
  <si>
    <t xml:space="preserve">    Mcf</t>
  </si>
  <si>
    <t xml:space="preserve">  / Mcf</t>
  </si>
  <si>
    <t>Correction Factor - Part 2</t>
  </si>
  <si>
    <t>Correction Factor - Total (CF)</t>
  </si>
  <si>
    <t>Total Deferred Balance through April 2022 (May 2022 GL) incl. Net Uncol Gas Cost</t>
  </si>
  <si>
    <t>Recoverable Gas Cost Calculation</t>
  </si>
  <si>
    <t>Page 2 of 6</t>
  </si>
  <si>
    <t>GL</t>
  </si>
  <si>
    <t>Unit</t>
  </si>
  <si>
    <t>Supply Volume</t>
  </si>
  <si>
    <t>Pipelines:</t>
  </si>
  <si>
    <r>
      <t xml:space="preserve">     Texas Gas Transmission </t>
    </r>
    <r>
      <rPr>
        <vertAlign val="superscript"/>
        <sz val="11"/>
        <rFont val="Arial"/>
        <family val="2"/>
      </rPr>
      <t>1</t>
    </r>
  </si>
  <si>
    <r>
      <t xml:space="preserve">     Tennessee Gas Pipeline </t>
    </r>
    <r>
      <rPr>
        <vertAlign val="superscript"/>
        <sz val="11"/>
        <rFont val="Arial"/>
        <family val="2"/>
      </rPr>
      <t>1</t>
    </r>
  </si>
  <si>
    <r>
      <t xml:space="preserve">     Trunkline Gas Company </t>
    </r>
    <r>
      <rPr>
        <vertAlign val="superscript"/>
        <sz val="11"/>
        <rFont val="Arial"/>
        <family val="2"/>
      </rPr>
      <t>1</t>
    </r>
  </si>
  <si>
    <r>
      <t xml:space="preserve">     Midwestern Pipeline </t>
    </r>
    <r>
      <rPr>
        <vertAlign val="superscript"/>
        <sz val="11"/>
        <rFont val="Arial"/>
        <family val="2"/>
      </rPr>
      <t>1</t>
    </r>
  </si>
  <si>
    <t>Total Pipeline Supply</t>
  </si>
  <si>
    <t>Total Other Suppliers</t>
  </si>
  <si>
    <t xml:space="preserve">Off System Storage </t>
  </si>
  <si>
    <t xml:space="preserve">     Texas Gas Transmission</t>
  </si>
  <si>
    <t xml:space="preserve">     Tennessee Gas Pipeline</t>
  </si>
  <si>
    <t xml:space="preserve">System Storage </t>
  </si>
  <si>
    <t>Producers</t>
  </si>
  <si>
    <t>Third Party Reimbursements</t>
  </si>
  <si>
    <t>Pipeline Imbalances cashed out</t>
  </si>
  <si>
    <r>
      <t xml:space="preserve">System Imbalances </t>
    </r>
    <r>
      <rPr>
        <vertAlign val="superscript"/>
        <sz val="11"/>
        <rFont val="Arial"/>
        <family val="2"/>
      </rPr>
      <t>2</t>
    </r>
  </si>
  <si>
    <t>Total Supply</t>
  </si>
  <si>
    <t>Change in Unbilled</t>
  </si>
  <si>
    <t>Company Use</t>
  </si>
  <si>
    <t>Unaccounted For</t>
  </si>
  <si>
    <t>Total Purchases</t>
  </si>
  <si>
    <r>
      <t>1</t>
    </r>
    <r>
      <rPr>
        <sz val="11"/>
        <rFont val="Arial"/>
        <family val="2"/>
      </rPr>
      <t xml:space="preserve">  Includes settlement of historical imbalances and prepaid items.</t>
    </r>
  </si>
  <si>
    <r>
      <t xml:space="preserve">2  </t>
    </r>
    <r>
      <rPr>
        <sz val="11"/>
        <rFont val="Arial"/>
        <family val="2"/>
      </rPr>
      <t xml:space="preserve">Includes Texas Gas No-Notice Service volumes and monthly imbalances related to transportation </t>
    </r>
  </si>
  <si>
    <t xml:space="preserve">  customer activities.</t>
  </si>
  <si>
    <t>Page 3 of 6</t>
  </si>
  <si>
    <t>Supply Cost</t>
  </si>
  <si>
    <r>
      <t xml:space="preserve">     Trunkline Gas Company  </t>
    </r>
    <r>
      <rPr>
        <vertAlign val="superscript"/>
        <sz val="11"/>
        <rFont val="Arial"/>
        <family val="2"/>
      </rPr>
      <t>1</t>
    </r>
  </si>
  <si>
    <r>
      <t xml:space="preserve">     ANR </t>
    </r>
    <r>
      <rPr>
        <vertAlign val="superscript"/>
        <sz val="11"/>
        <rFont val="Arial"/>
        <family val="2"/>
      </rPr>
      <t>1</t>
    </r>
  </si>
  <si>
    <t xml:space="preserve">     Twin Eagle Resource Management</t>
  </si>
  <si>
    <t>Hedging Settlements</t>
  </si>
  <si>
    <t xml:space="preserve">     WKG Storage</t>
  </si>
  <si>
    <t>Sub-Total</t>
  </si>
  <si>
    <t>Pipeline Refund + Interest</t>
  </si>
  <si>
    <t>Recovered thru Transportation</t>
  </si>
  <si>
    <t>Total Recoverable Gas Cost</t>
  </si>
  <si>
    <r>
      <t>1</t>
    </r>
    <r>
      <rPr>
        <sz val="11"/>
        <rFont val="Arial"/>
        <family val="2"/>
      </rPr>
      <t xml:space="preserve">  Includes demand charges, cost of settlement of historical imbalances and prepaid items.</t>
    </r>
  </si>
  <si>
    <r>
      <t xml:space="preserve">2  </t>
    </r>
    <r>
      <rPr>
        <sz val="11"/>
        <rFont val="Arial"/>
        <family val="2"/>
      </rPr>
      <t>Includes Texas Gas No-Notice Service volumes and monthly imbalances related to transportation</t>
    </r>
  </si>
  <si>
    <t>Recovery from Correction Factors (CF)</t>
  </si>
  <si>
    <t>Page 4 of 6</t>
  </si>
  <si>
    <t>(h)</t>
  </si>
  <si>
    <t>(i)</t>
  </si>
  <si>
    <t>(j)</t>
  </si>
  <si>
    <t>CF</t>
  </si>
  <si>
    <t>PBR</t>
  </si>
  <si>
    <t>PBRRF</t>
  </si>
  <si>
    <t>EGC</t>
  </si>
  <si>
    <t>EGC Recovery</t>
  </si>
  <si>
    <t>Type of Sales</t>
  </si>
  <si>
    <t>Mcf Sold</t>
  </si>
  <si>
    <t>Amounts</t>
  </si>
  <si>
    <t>Recoveries</t>
  </si>
  <si>
    <t>G-1 Sales</t>
  </si>
  <si>
    <t>G-2 Sales</t>
  </si>
  <si>
    <t>Sub Total</t>
  </si>
  <si>
    <t>Timing: Cycle Billing and PPA's</t>
  </si>
  <si>
    <t xml:space="preserve">Total Recovery from Correction Factor (CF) </t>
  </si>
  <si>
    <t>Total Amount Refunded through the Refund Factor (RF)</t>
  </si>
  <si>
    <t>Total Recovery from Performance Based Rate Recovery Factor (PBRRF)</t>
  </si>
  <si>
    <t>Total Recoveries from Expected Gas Cost (EGC) Factor</t>
  </si>
  <si>
    <t>Total Recoveries from Gas Cost Adjustment Factor (GCA)</t>
  </si>
  <si>
    <t>NOTE:  The cycle billing is a result of customers being billed by the meter read date.</t>
  </si>
  <si>
    <t>The prior period adjustments (PPA's) consist of billing revisions/adjustments.</t>
  </si>
  <si>
    <t>Net Uncollectible Gas Cost</t>
  </si>
  <si>
    <t>Page 6 of 6</t>
  </si>
  <si>
    <t>Line No.</t>
  </si>
  <si>
    <t>Gas Cost Written Off</t>
  </si>
  <si>
    <t>Margin Written Off</t>
  </si>
  <si>
    <t>Taxes &amp; Other Written Off</t>
  </si>
  <si>
    <t>Total Written Off</t>
  </si>
  <si>
    <t>Gas Cost Collected</t>
  </si>
  <si>
    <t>Margin Collected</t>
  </si>
  <si>
    <t>Cumulative Net Uncollectible Gas Cost</t>
  </si>
  <si>
    <t>For the Quarter ending  October - 2022</t>
  </si>
  <si>
    <t>(Over)/Under Recovered Gas Cost through January 2022 (February 2022 GL)</t>
  </si>
  <si>
    <t>EXHIBIT C</t>
  </si>
  <si>
    <t>Estimated Weighted Average Cost of Gas</t>
  </si>
  <si>
    <t>Value</t>
  </si>
  <si>
    <t>Trunkline</t>
  </si>
  <si>
    <t>TX Gas Storage</t>
  </si>
  <si>
    <t>TN Gas Storage</t>
  </si>
  <si>
    <t>WKG Storage</t>
  </si>
  <si>
    <t>(This information has been filed under a Petition for Confidentiality)</t>
  </si>
  <si>
    <t>Storage</t>
  </si>
  <si>
    <t>Market</t>
  </si>
  <si>
    <t>WACOGs</t>
  </si>
  <si>
    <t>Detail Sheet for Supply Volumes &amp; Costs</t>
  </si>
  <si>
    <t>Page 5 of 6</t>
  </si>
  <si>
    <t>Traditional and Other Pipelines</t>
  </si>
  <si>
    <t>Cost</t>
  </si>
  <si>
    <t>Texas Gas Pipeline Area</t>
  </si>
  <si>
    <t>LG&amp;E Natural</t>
  </si>
  <si>
    <t>Texaco Gas Marketing</t>
  </si>
  <si>
    <t>CMS</t>
  </si>
  <si>
    <t>WESCO</t>
  </si>
  <si>
    <t>Southern Energy Company</t>
  </si>
  <si>
    <t>Union Pacific Fuels</t>
  </si>
  <si>
    <t>Atmos Energy Marketing, LLC</t>
  </si>
  <si>
    <t>Engage</t>
  </si>
  <si>
    <t>ERI</t>
  </si>
  <si>
    <t>Prepaid</t>
  </si>
  <si>
    <t>Reservation</t>
  </si>
  <si>
    <t>Hedging Costs - All Zones</t>
  </si>
  <si>
    <t xml:space="preserve">Total </t>
  </si>
  <si>
    <t>Tennessee Gas Pipeline Area</t>
  </si>
  <si>
    <t>Chevron Natural Gas, Inc.</t>
  </si>
  <si>
    <t>Fuel Adjustment</t>
  </si>
  <si>
    <t>Midwestern Pipeline</t>
  </si>
  <si>
    <t>Midwestern Gas Transmission</t>
  </si>
  <si>
    <t>Anadarko</t>
  </si>
  <si>
    <t>ANR Pipeline</t>
  </si>
  <si>
    <t>All Zones</t>
  </si>
  <si>
    <t>**** Detail of Volumes and Prices Has Been Filed Under Petition for Confidentiality ****</t>
  </si>
  <si>
    <t>February, 2022</t>
  </si>
  <si>
    <t>March, 2022</t>
  </si>
  <si>
    <t>April, 2022</t>
  </si>
  <si>
    <t>Tuesday</t>
  </si>
  <si>
    <t>Wednesday</t>
  </si>
  <si>
    <t>Thursday</t>
  </si>
  <si>
    <t>Friday</t>
  </si>
  <si>
    <t>Monday</t>
  </si>
  <si>
    <t>The Company believes prices are decreasing and prices for the quarter ending October 31, 2022 will settle at $6.628 per MMBTU (based on the average of the past ten days) for the period that the GCA is to become effective.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</si>
</sst>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_);\(#,##0.0000\)"/>
    <numFmt numFmtId="165" formatCode="_(* #,##0.0000_);_(* \(#,##0.0000\);_(* &quot;-&quot;??_);_(@_)"/>
    <numFmt numFmtId="166" formatCode="&quot;$&quot;#,##0.0000_);\(&quot;$&quot;#,##0.0000\)"/>
    <numFmt numFmtId="167" formatCode="0.0000"/>
    <numFmt numFmtId="168" formatCode="0.0000_)"/>
    <numFmt numFmtId="169" formatCode=";;;"/>
    <numFmt numFmtId="170" formatCode="#,##0.0000_);[Red]\(#,##0.0000\)"/>
    <numFmt numFmtId="171" formatCode="mm/dd/yy_)"/>
    <numFmt numFmtId="172" formatCode="_(* #,##0_);_(* \(#,##0\);_(* &quot;-&quot;??_);_(@_)"/>
    <numFmt numFmtId="173" formatCode="_(&quot;$&quot;* #,##0.0000_);_(&quot;$&quot;* \(#,##0.0000\);_(&quot;$&quot;* &quot;-&quot;??_);_(@_)"/>
    <numFmt numFmtId="174" formatCode="0.0%"/>
    <numFmt numFmtId="175" formatCode="0_)"/>
    <numFmt numFmtId="176" formatCode="_(&quot;$&quot;* #,##0_);_(&quot;$&quot;* \(#,##0\);_(&quot;$&quot;* &quot;-&quot;??_);_(@_)"/>
    <numFmt numFmtId="177" formatCode="0.000%"/>
    <numFmt numFmtId="178" formatCode="#,##0.0000;[Red]#,##0.0000"/>
    <numFmt numFmtId="179" formatCode="[$-409]d\-mmm;@"/>
    <numFmt numFmtId="180" formatCode="#,##0.000_);\(#,##0.000\)"/>
    <numFmt numFmtId="181" formatCode="mmm\-yy_)"/>
    <numFmt numFmtId="182" formatCode="mm/dd/yy;@"/>
    <numFmt numFmtId="183" formatCode="_(* #,##0.000_);_(* \(#,##0.000\);_(* &quot;-&quot;??_);_(@_)"/>
    <numFmt numFmtId="184" formatCode="&quot;$&quot;#,##0.000_);\(&quot;$&quot;#,##0.000\)"/>
    <numFmt numFmtId="185" formatCode="&quot;For the Three Months Ended &quot;mmmm\ yyyy"/>
    <numFmt numFmtId="186" formatCode="[$-409]mmmm\-yy;@"/>
    <numFmt numFmtId="187" formatCode="_(* #,##0.0_);_(* \(#,##0.0\);_(* &quot;-&quot;??_);_(@_)"/>
    <numFmt numFmtId="188" formatCode="#,##0.0000000000_);\(#,##0.0000000000\)"/>
    <numFmt numFmtId="189" formatCode="&quot;$&quot;#,##0.0000"/>
    <numFmt numFmtId="190" formatCode="&quot;$&quot;#,##0.000000_);\(&quot;$&quot;#,##0.000000\)"/>
    <numFmt numFmtId="191" formatCode="#,##0.0_);\(#,##0.0\)"/>
    <numFmt numFmtId="192" formatCode="[$-409]mmm\-yy;@"/>
    <numFmt numFmtId="193" formatCode="_(&quot;$&quot;* #,##0.000_);_(&quot;$&quot;* \(#,##0.000\);_(&quot;$&quot;* &quot;-&quot;??_);_(@_)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u/>
      <sz val="11"/>
      <color indexed="8"/>
      <name val="Arial"/>
      <family val="2"/>
    </font>
    <font>
      <sz val="11"/>
      <color rgb="FF0000FF"/>
      <name val="Arial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14"/>
      <name val="Arial"/>
      <family val="2"/>
    </font>
    <font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indexed="10"/>
      <name val="Arial"/>
      <family val="2"/>
    </font>
    <font>
      <u val="singleAccounting"/>
      <sz val="11"/>
      <color indexed="8"/>
      <name val="Arial"/>
      <family val="2"/>
    </font>
    <font>
      <b/>
      <sz val="8"/>
      <color indexed="10"/>
      <name val="Tahoma"/>
      <family val="2"/>
    </font>
    <font>
      <sz val="11"/>
      <color theme="2" tint="-0.749992370372631"/>
      <name val="Arial"/>
      <family val="2"/>
    </font>
    <font>
      <sz val="11"/>
      <color indexed="5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Courier"/>
      <family val="3"/>
    </font>
    <font>
      <b/>
      <sz val="1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12"/>
      <name val="Arial MT"/>
    </font>
    <font>
      <b/>
      <sz val="11"/>
      <name val="Arial"/>
      <family val="2"/>
    </font>
    <font>
      <u/>
      <sz val="11"/>
      <name val="Arial"/>
      <family val="2"/>
    </font>
    <font>
      <u/>
      <sz val="11"/>
      <color rgb="FF0000FF"/>
      <name val="Arial"/>
      <family val="2"/>
    </font>
    <font>
      <u val="double"/>
      <sz val="11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indexed="81"/>
      <name val="Arial"/>
      <family val="2"/>
    </font>
    <font>
      <vertAlign val="superscript"/>
      <sz val="11"/>
      <name val="Arial"/>
      <family val="2"/>
    </font>
    <font>
      <sz val="11"/>
      <color indexed="18"/>
      <name val="Arial"/>
      <family val="2"/>
    </font>
    <font>
      <sz val="12"/>
      <color indexed="81"/>
      <name val="Tahoma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sz val="12"/>
      <color rgb="FF0000FF"/>
      <name val="Arial MT"/>
    </font>
    <font>
      <b/>
      <u/>
      <sz val="8"/>
      <color indexed="81"/>
      <name val="Tahoma"/>
      <family val="2"/>
    </font>
    <font>
      <sz val="12"/>
      <color indexed="8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u val="singleAccounting"/>
      <sz val="10"/>
      <color indexed="12"/>
      <name val="Arial"/>
      <family val="2"/>
    </font>
    <font>
      <u val="singleAccounting"/>
      <sz val="10"/>
      <color indexed="8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7" fillId="0" borderId="0"/>
    <xf numFmtId="44" fontId="42" fillId="0" borderId="0" applyFont="0" applyFill="0" applyBorder="0" applyAlignment="0" applyProtection="0"/>
    <xf numFmtId="0" fontId="2" fillId="0" borderId="0"/>
    <xf numFmtId="43" fontId="4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53" fillId="0" borderId="0"/>
    <xf numFmtId="43" fontId="2" fillId="0" borderId="0" applyFont="0" applyFill="0" applyBorder="0" applyAlignment="0" applyProtection="0"/>
  </cellStyleXfs>
  <cellXfs count="354">
    <xf numFmtId="0" fontId="0" fillId="0" borderId="0" xfId="0"/>
    <xf numFmtId="0" fontId="3" fillId="0" borderId="0" xfId="4" applyFont="1"/>
    <xf numFmtId="0" fontId="2" fillId="0" borderId="0" xfId="4"/>
    <xf numFmtId="0" fontId="2" fillId="0" borderId="0" xfId="4" applyAlignment="1">
      <alignment horizontal="right"/>
    </xf>
    <xf numFmtId="0" fontId="2" fillId="0" borderId="0" xfId="4" quotePrefix="1" applyAlignment="1">
      <alignment horizontal="center"/>
    </xf>
    <xf numFmtId="0" fontId="3" fillId="0" borderId="0" xfId="4" applyFont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1" xfId="4" applyFont="1" applyBorder="1"/>
    <xf numFmtId="49" fontId="3" fillId="0" borderId="1" xfId="4" quotePrefix="1" applyNumberFormat="1" applyFont="1" applyBorder="1" applyAlignment="1">
      <alignment horizontal="center"/>
    </xf>
    <xf numFmtId="37" fontId="2" fillId="0" borderId="0" xfId="4" applyNumberFormat="1"/>
    <xf numFmtId="0" fontId="4" fillId="0" borderId="0" xfId="4" applyFont="1"/>
    <xf numFmtId="0" fontId="5" fillId="0" borderId="0" xfId="4" applyFont="1"/>
    <xf numFmtId="0" fontId="2" fillId="0" borderId="0" xfId="4" applyAlignment="1">
      <alignment horizontal="left" indent="1"/>
    </xf>
    <xf numFmtId="164" fontId="2" fillId="0" borderId="0" xfId="5" applyNumberFormat="1"/>
    <xf numFmtId="0" fontId="6" fillId="0" borderId="0" xfId="4" applyFont="1"/>
    <xf numFmtId="164" fontId="2" fillId="0" borderId="0" xfId="4" applyNumberFormat="1"/>
    <xf numFmtId="0" fontId="2" fillId="0" borderId="0" xfId="5"/>
    <xf numFmtId="9" fontId="2" fillId="0" borderId="0" xfId="3" applyFont="1"/>
    <xf numFmtId="0" fontId="5" fillId="0" borderId="0" xfId="4" applyFont="1" applyAlignment="1">
      <alignment horizontal="left"/>
    </xf>
    <xf numFmtId="0" fontId="2" fillId="0" borderId="0" xfId="4" applyAlignment="1">
      <alignment horizontal="left" indent="2"/>
    </xf>
    <xf numFmtId="0" fontId="2" fillId="0" borderId="0" xfId="4" applyAlignment="1">
      <alignment horizontal="left" indent="3"/>
    </xf>
    <xf numFmtId="164" fontId="6" fillId="0" borderId="0" xfId="5" applyNumberFormat="1" applyFont="1"/>
    <xf numFmtId="164" fontId="6" fillId="0" borderId="1" xfId="5" applyNumberFormat="1" applyFont="1" applyBorder="1"/>
    <xf numFmtId="164" fontId="2" fillId="0" borderId="1" xfId="4" applyNumberFormat="1" applyBorder="1"/>
    <xf numFmtId="0" fontId="6" fillId="0" borderId="0" xfId="5" applyFont="1"/>
    <xf numFmtId="165" fontId="2" fillId="0" borderId="0" xfId="1" applyNumberFormat="1" applyFont="1"/>
    <xf numFmtId="0" fontId="2" fillId="0" borderId="0" xfId="4" applyAlignment="1">
      <alignment horizontal="center"/>
    </xf>
    <xf numFmtId="164" fontId="6" fillId="0" borderId="0" xfId="4" applyNumberFormat="1" applyFont="1"/>
    <xf numFmtId="49" fontId="3" fillId="0" borderId="1" xfId="4" applyNumberFormat="1" applyFont="1" applyBorder="1"/>
    <xf numFmtId="167" fontId="2" fillId="0" borderId="0" xfId="1" applyNumberFormat="1" applyFont="1" applyFill="1" applyBorder="1" applyAlignment="1">
      <alignment horizontal="center"/>
    </xf>
    <xf numFmtId="0" fontId="9" fillId="0" borderId="0" xfId="5" applyFont="1" applyAlignment="1">
      <alignment horizontal="left"/>
    </xf>
    <xf numFmtId="0" fontId="10" fillId="0" borderId="0" xfId="5" applyFont="1" applyAlignment="1">
      <alignment horizontal="left"/>
    </xf>
    <xf numFmtId="0" fontId="10" fillId="0" borderId="0" xfId="5" applyFont="1"/>
    <xf numFmtId="0" fontId="11" fillId="0" borderId="0" xfId="5" applyFont="1"/>
    <xf numFmtId="0" fontId="11" fillId="0" borderId="0" xfId="5" applyFont="1" applyAlignment="1" applyProtection="1">
      <alignment horizontal="left"/>
      <protection locked="0"/>
    </xf>
    <xf numFmtId="0" fontId="12" fillId="0" borderId="0" xfId="5" applyFont="1" applyProtection="1">
      <protection locked="0"/>
    </xf>
    <xf numFmtId="0" fontId="9" fillId="0" borderId="0" xfId="5" applyFont="1"/>
    <xf numFmtId="0" fontId="10" fillId="0" borderId="0" xfId="5" applyFont="1" applyAlignment="1">
      <alignment horizontal="center"/>
    </xf>
    <xf numFmtId="0" fontId="9" fillId="0" borderId="2" xfId="5" applyFont="1" applyBorder="1" applyAlignment="1">
      <alignment horizontal="centerContinuous"/>
    </xf>
    <xf numFmtId="0" fontId="9" fillId="0" borderId="0" xfId="5" applyFont="1" applyAlignment="1">
      <alignment horizontal="center"/>
    </xf>
    <xf numFmtId="0" fontId="9" fillId="0" borderId="2" xfId="5" applyFont="1" applyBorder="1" applyAlignment="1">
      <alignment horizontal="center"/>
    </xf>
    <xf numFmtId="0" fontId="9" fillId="0" borderId="2" xfId="5" applyFont="1" applyBorder="1"/>
    <xf numFmtId="14" fontId="11" fillId="0" borderId="0" xfId="5" applyNumberFormat="1" applyFont="1"/>
    <xf numFmtId="0" fontId="13" fillId="0" borderId="0" xfId="5" applyFont="1"/>
    <xf numFmtId="37" fontId="10" fillId="0" borderId="0" xfId="5" applyNumberFormat="1" applyFont="1"/>
    <xf numFmtId="37" fontId="14" fillId="0" borderId="0" xfId="5" applyNumberFormat="1" applyFont="1"/>
    <xf numFmtId="168" fontId="10" fillId="0" borderId="0" xfId="5" applyNumberFormat="1" applyFont="1"/>
    <xf numFmtId="37" fontId="10" fillId="0" borderId="0" xfId="5" applyNumberFormat="1" applyFont="1" applyAlignment="1">
      <alignment horizontal="center"/>
    </xf>
    <xf numFmtId="164" fontId="14" fillId="0" borderId="0" xfId="5" applyNumberFormat="1" applyFont="1"/>
    <xf numFmtId="0" fontId="11" fillId="0" borderId="0" xfId="5" applyFont="1" applyAlignment="1">
      <alignment horizontal="center"/>
    </xf>
    <xf numFmtId="38" fontId="11" fillId="0" borderId="3" xfId="5" applyNumberFormat="1" applyFont="1" applyBorder="1"/>
    <xf numFmtId="9" fontId="11" fillId="0" borderId="0" xfId="3" applyFont="1" applyFill="1"/>
    <xf numFmtId="164" fontId="10" fillId="0" borderId="0" xfId="5" applyNumberFormat="1" applyFont="1"/>
    <xf numFmtId="0" fontId="10" fillId="0" borderId="0" xfId="5" quotePrefix="1" applyFont="1" applyAlignment="1">
      <alignment horizontal="center"/>
    </xf>
    <xf numFmtId="169" fontId="15" fillId="0" borderId="0" xfId="5" applyNumberFormat="1" applyFont="1" applyAlignment="1">
      <alignment horizontal="center"/>
    </xf>
    <xf numFmtId="37" fontId="11" fillId="0" borderId="0" xfId="5" applyNumberFormat="1" applyFont="1"/>
    <xf numFmtId="37" fontId="10" fillId="0" borderId="3" xfId="5" applyNumberFormat="1" applyFont="1" applyBorder="1"/>
    <xf numFmtId="10" fontId="11" fillId="0" borderId="0" xfId="3" applyNumberFormat="1" applyFont="1" applyFill="1"/>
    <xf numFmtId="38" fontId="11" fillId="0" borderId="0" xfId="5" applyNumberFormat="1" applyFont="1"/>
    <xf numFmtId="170" fontId="11" fillId="0" borderId="0" xfId="5" applyNumberFormat="1" applyFont="1"/>
    <xf numFmtId="164" fontId="11" fillId="0" borderId="0" xfId="5" applyNumberFormat="1" applyFont="1"/>
    <xf numFmtId="37" fontId="10" fillId="0" borderId="4" xfId="5" applyNumberFormat="1" applyFont="1" applyBorder="1"/>
    <xf numFmtId="37" fontId="10" fillId="0" borderId="5" xfId="5" applyNumberFormat="1" applyFont="1" applyBorder="1"/>
    <xf numFmtId="0" fontId="10" fillId="0" borderId="5" xfId="5" applyFont="1" applyBorder="1"/>
    <xf numFmtId="39" fontId="11" fillId="0" borderId="0" xfId="5" applyNumberFormat="1" applyFont="1"/>
    <xf numFmtId="168" fontId="14" fillId="0" borderId="0" xfId="5" applyNumberFormat="1" applyFont="1"/>
    <xf numFmtId="37" fontId="10" fillId="0" borderId="0" xfId="5" quotePrefix="1" applyNumberFormat="1" applyFont="1" applyAlignment="1">
      <alignment horizontal="center"/>
    </xf>
    <xf numFmtId="169" fontId="15" fillId="0" borderId="0" xfId="5" applyNumberFormat="1" applyFont="1"/>
    <xf numFmtId="0" fontId="14" fillId="0" borderId="0" xfId="5" applyFont="1"/>
    <xf numFmtId="0" fontId="10" fillId="0" borderId="0" xfId="5" quotePrefix="1" applyFont="1"/>
    <xf numFmtId="37" fontId="14" fillId="0" borderId="1" xfId="5" applyNumberFormat="1" applyFont="1" applyBorder="1"/>
    <xf numFmtId="37" fontId="10" fillId="0" borderId="1" xfId="5" applyNumberFormat="1" applyFont="1" applyBorder="1"/>
    <xf numFmtId="0" fontId="18" fillId="0" borderId="0" xfId="5" applyFont="1"/>
    <xf numFmtId="0" fontId="9" fillId="0" borderId="0" xfId="5" applyFont="1" applyAlignment="1">
      <alignment horizontal="centerContinuous"/>
    </xf>
    <xf numFmtId="165" fontId="11" fillId="0" borderId="0" xfId="1" applyNumberFormat="1" applyFont="1"/>
    <xf numFmtId="171" fontId="10" fillId="0" borderId="0" xfId="5" applyNumberFormat="1" applyFont="1"/>
    <xf numFmtId="0" fontId="19" fillId="0" borderId="0" xfId="5" applyFont="1"/>
    <xf numFmtId="172" fontId="11" fillId="0" borderId="0" xfId="6" applyNumberFormat="1" applyFont="1" applyFill="1" applyProtection="1"/>
    <xf numFmtId="10" fontId="14" fillId="0" borderId="0" xfId="5" applyNumberFormat="1" applyFont="1"/>
    <xf numFmtId="164" fontId="10" fillId="0" borderId="2" xfId="5" applyNumberFormat="1" applyFont="1" applyBorder="1"/>
    <xf numFmtId="37" fontId="10" fillId="0" borderId="2" xfId="5" applyNumberFormat="1" applyFont="1" applyBorder="1"/>
    <xf numFmtId="9" fontId="11" fillId="0" borderId="0" xfId="3" applyFont="1"/>
    <xf numFmtId="0" fontId="20" fillId="0" borderId="0" xfId="5" applyFont="1"/>
    <xf numFmtId="0" fontId="21" fillId="0" borderId="0" xfId="5" applyFont="1"/>
    <xf numFmtId="10" fontId="20" fillId="0" borderId="0" xfId="5" applyNumberFormat="1" applyFont="1"/>
    <xf numFmtId="37" fontId="11" fillId="0" borderId="5" xfId="5" applyNumberFormat="1" applyFont="1" applyBorder="1" applyProtection="1">
      <protection locked="0"/>
    </xf>
    <xf numFmtId="164" fontId="10" fillId="0" borderId="5" xfId="5" applyNumberFormat="1" applyFont="1" applyBorder="1"/>
    <xf numFmtId="0" fontId="10" fillId="0" borderId="6" xfId="5" applyFont="1" applyBorder="1"/>
    <xf numFmtId="37" fontId="10" fillId="0" borderId="6" xfId="5" applyNumberFormat="1" applyFont="1" applyBorder="1"/>
    <xf numFmtId="0" fontId="10" fillId="0" borderId="0" xfId="5" applyFont="1" applyAlignment="1">
      <alignment horizontal="centerContinuous"/>
    </xf>
    <xf numFmtId="0" fontId="10" fillId="0" borderId="2" xfId="5" applyFont="1" applyBorder="1"/>
    <xf numFmtId="169" fontId="10" fillId="0" borderId="0" xfId="5" applyNumberFormat="1" applyFont="1" applyAlignment="1">
      <alignment horizontal="center"/>
    </xf>
    <xf numFmtId="0" fontId="10" fillId="0" borderId="2" xfId="5" applyFont="1" applyBorder="1" applyAlignment="1">
      <alignment horizontal="center"/>
    </xf>
    <xf numFmtId="169" fontId="10" fillId="0" borderId="0" xfId="5" applyNumberFormat="1" applyFont="1"/>
    <xf numFmtId="10" fontId="10" fillId="0" borderId="0" xfId="5" applyNumberFormat="1" applyFont="1"/>
    <xf numFmtId="166" fontId="14" fillId="0" borderId="0" xfId="5" applyNumberFormat="1" applyFont="1"/>
    <xf numFmtId="173" fontId="10" fillId="0" borderId="0" xfId="7" applyNumberFormat="1" applyFont="1" applyFill="1" applyBorder="1" applyAlignment="1" applyProtection="1">
      <alignment horizontal="right"/>
    </xf>
    <xf numFmtId="37" fontId="10" fillId="0" borderId="7" xfId="5" applyNumberFormat="1" applyFont="1" applyBorder="1"/>
    <xf numFmtId="173" fontId="22" fillId="0" borderId="0" xfId="7" applyNumberFormat="1" applyFont="1" applyFill="1" applyBorder="1" applyAlignment="1" applyProtection="1">
      <alignment horizontal="right"/>
    </xf>
    <xf numFmtId="174" fontId="10" fillId="0" borderId="5" xfId="5" applyNumberFormat="1" applyFont="1" applyBorder="1"/>
    <xf numFmtId="0" fontId="14" fillId="0" borderId="4" xfId="5" applyFont="1" applyBorder="1"/>
    <xf numFmtId="173" fontId="10" fillId="0" borderId="5" xfId="7" applyNumberFormat="1" applyFont="1" applyFill="1" applyBorder="1" applyAlignment="1" applyProtection="1">
      <alignment horizontal="center"/>
    </xf>
    <xf numFmtId="173" fontId="10" fillId="0" borderId="0" xfId="7" applyNumberFormat="1" applyFont="1" applyFill="1" applyBorder="1" applyAlignment="1" applyProtection="1">
      <alignment horizontal="center"/>
    </xf>
    <xf numFmtId="0" fontId="14" fillId="0" borderId="0" xfId="5" applyFont="1" applyAlignment="1">
      <alignment horizontal="center"/>
    </xf>
    <xf numFmtId="175" fontId="10" fillId="0" borderId="0" xfId="5" applyNumberFormat="1" applyFont="1" applyAlignment="1">
      <alignment horizontal="center"/>
    </xf>
    <xf numFmtId="173" fontId="10" fillId="0" borderId="0" xfId="7" applyNumberFormat="1" applyFont="1" applyFill="1" applyBorder="1" applyProtection="1"/>
    <xf numFmtId="10" fontId="10" fillId="0" borderId="1" xfId="5" applyNumberFormat="1" applyFont="1" applyBorder="1"/>
    <xf numFmtId="168" fontId="14" fillId="0" borderId="0" xfId="5" applyNumberFormat="1" applyFont="1" applyAlignment="1">
      <alignment horizontal="right"/>
    </xf>
    <xf numFmtId="165" fontId="10" fillId="0" borderId="0" xfId="6" applyNumberFormat="1" applyFont="1" applyFill="1" applyBorder="1" applyProtection="1"/>
    <xf numFmtId="10" fontId="10" fillId="0" borderId="5" xfId="5" applyNumberFormat="1" applyFont="1" applyBorder="1"/>
    <xf numFmtId="173" fontId="10" fillId="0" borderId="5" xfId="7" applyNumberFormat="1" applyFont="1" applyFill="1" applyBorder="1" applyProtection="1"/>
    <xf numFmtId="10" fontId="10" fillId="0" borderId="0" xfId="3" applyNumberFormat="1" applyFont="1" applyFill="1" applyProtection="1"/>
    <xf numFmtId="172" fontId="10" fillId="0" borderId="0" xfId="6" applyNumberFormat="1" applyFont="1" applyFill="1" applyProtection="1"/>
    <xf numFmtId="0" fontId="15" fillId="0" borderId="0" xfId="5" applyFont="1"/>
    <xf numFmtId="0" fontId="10" fillId="0" borderId="1" xfId="5" applyFont="1" applyBorder="1"/>
    <xf numFmtId="37" fontId="24" fillId="0" borderId="0" xfId="5" applyNumberFormat="1" applyFont="1"/>
    <xf numFmtId="165" fontId="10" fillId="0" borderId="0" xfId="6" applyNumberFormat="1" applyFont="1" applyFill="1" applyProtection="1"/>
    <xf numFmtId="165" fontId="14" fillId="0" borderId="0" xfId="6" applyNumberFormat="1" applyFont="1" applyFill="1" applyProtection="1"/>
    <xf numFmtId="10" fontId="14" fillId="0" borderId="0" xfId="8" quotePrefix="1" applyNumberFormat="1" applyFont="1" applyFill="1" applyAlignment="1" applyProtection="1">
      <alignment horizontal="center"/>
    </xf>
    <xf numFmtId="38" fontId="14" fillId="0" borderId="0" xfId="5" applyNumberFormat="1" applyFont="1"/>
    <xf numFmtId="38" fontId="10" fillId="0" borderId="0" xfId="5" applyNumberFormat="1" applyFont="1"/>
    <xf numFmtId="10" fontId="10" fillId="0" borderId="0" xfId="8" applyNumberFormat="1" applyFont="1" applyFill="1" applyProtection="1"/>
    <xf numFmtId="38" fontId="10" fillId="0" borderId="5" xfId="5" applyNumberFormat="1" applyFont="1" applyBorder="1"/>
    <xf numFmtId="5" fontId="10" fillId="0" borderId="0" xfId="5" applyNumberFormat="1" applyFont="1"/>
    <xf numFmtId="172" fontId="11" fillId="0" borderId="0" xfId="6" applyNumberFormat="1" applyFont="1" applyFill="1" applyBorder="1"/>
    <xf numFmtId="5" fontId="10" fillId="0" borderId="5" xfId="5" applyNumberFormat="1" applyFont="1" applyBorder="1"/>
    <xf numFmtId="0" fontId="10" fillId="0" borderId="2" xfId="5" applyFont="1" applyBorder="1" applyAlignment="1">
      <alignment horizontal="centerContinuous"/>
    </xf>
    <xf numFmtId="170" fontId="10" fillId="0" borderId="0" xfId="5" applyNumberFormat="1" applyFont="1"/>
    <xf numFmtId="170" fontId="10" fillId="0" borderId="0" xfId="5" applyNumberFormat="1" applyFont="1" applyAlignment="1">
      <alignment horizontal="right"/>
    </xf>
    <xf numFmtId="170" fontId="10" fillId="0" borderId="5" xfId="5" applyNumberFormat="1" applyFont="1" applyBorder="1"/>
    <xf numFmtId="177" fontId="11" fillId="0" borderId="0" xfId="3" applyNumberFormat="1" applyFont="1" applyFill="1"/>
    <xf numFmtId="178" fontId="10" fillId="0" borderId="0" xfId="5" applyNumberFormat="1" applyFont="1"/>
    <xf numFmtId="166" fontId="10" fillId="0" borderId="0" xfId="5" applyNumberFormat="1" applyFont="1"/>
    <xf numFmtId="172" fontId="11" fillId="0" borderId="0" xfId="6" applyNumberFormat="1" applyFont="1" applyFill="1"/>
    <xf numFmtId="167" fontId="14" fillId="0" borderId="0" xfId="5" applyNumberFormat="1" applyFont="1"/>
    <xf numFmtId="164" fontId="10" fillId="0" borderId="3" xfId="5" applyNumberFormat="1" applyFont="1" applyBorder="1"/>
    <xf numFmtId="165" fontId="11" fillId="0" borderId="0" xfId="1" applyNumberFormat="1" applyFont="1" applyFill="1"/>
    <xf numFmtId="0" fontId="10" fillId="0" borderId="0" xfId="5" quotePrefix="1" applyFont="1" applyAlignment="1">
      <alignment horizontal="left"/>
    </xf>
    <xf numFmtId="37" fontId="11" fillId="0" borderId="1" xfId="5" applyNumberFormat="1" applyFont="1" applyBorder="1"/>
    <xf numFmtId="165" fontId="11" fillId="0" borderId="0" xfId="6" applyNumberFormat="1" applyFont="1" applyFill="1"/>
    <xf numFmtId="164" fontId="11" fillId="0" borderId="1" xfId="5" applyNumberFormat="1" applyFont="1" applyBorder="1"/>
    <xf numFmtId="164" fontId="25" fillId="0" borderId="0" xfId="5" applyNumberFormat="1" applyFont="1"/>
    <xf numFmtId="37" fontId="10" fillId="0" borderId="9" xfId="5" applyNumberFormat="1" applyFont="1" applyBorder="1" applyProtection="1">
      <protection locked="0"/>
    </xf>
    <xf numFmtId="167" fontId="11" fillId="0" borderId="0" xfId="5" applyNumberFormat="1" applyFont="1"/>
    <xf numFmtId="167" fontId="11" fillId="0" borderId="0" xfId="6" applyNumberFormat="1" applyFont="1" applyFill="1"/>
    <xf numFmtId="37" fontId="10" fillId="0" borderId="9" xfId="5" applyNumberFormat="1" applyFont="1" applyBorder="1"/>
    <xf numFmtId="172" fontId="11" fillId="0" borderId="0" xfId="5" applyNumberFormat="1" applyFont="1"/>
    <xf numFmtId="0" fontId="19" fillId="0" borderId="0" xfId="5" applyFont="1" applyAlignment="1">
      <alignment horizontal="centerContinuous"/>
    </xf>
    <xf numFmtId="167" fontId="10" fillId="0" borderId="0" xfId="5" applyNumberFormat="1" applyFont="1"/>
    <xf numFmtId="0" fontId="12" fillId="0" borderId="0" xfId="5" applyFont="1"/>
    <xf numFmtId="37" fontId="10" fillId="0" borderId="10" xfId="5" applyNumberFormat="1" applyFont="1" applyBorder="1"/>
    <xf numFmtId="37" fontId="14" fillId="0" borderId="10" xfId="5" applyNumberFormat="1" applyFont="1" applyBorder="1"/>
    <xf numFmtId="164" fontId="9" fillId="0" borderId="0" xfId="5" applyNumberFormat="1" applyFont="1"/>
    <xf numFmtId="0" fontId="27" fillId="0" borderId="0" xfId="5" applyFont="1"/>
    <xf numFmtId="0" fontId="28" fillId="0" borderId="0" xfId="5" applyFont="1"/>
    <xf numFmtId="179" fontId="27" fillId="0" borderId="0" xfId="5" applyNumberFormat="1" applyFont="1"/>
    <xf numFmtId="180" fontId="30" fillId="0" borderId="0" xfId="5" applyNumberFormat="1" applyFont="1" applyProtection="1">
      <protection locked="0"/>
    </xf>
    <xf numFmtId="0" fontId="31" fillId="0" borderId="0" xfId="5" applyFont="1" applyProtection="1">
      <protection locked="0"/>
    </xf>
    <xf numFmtId="9" fontId="31" fillId="0" borderId="0" xfId="8" applyFont="1" applyProtection="1">
      <protection locked="0"/>
    </xf>
    <xf numFmtId="181" fontId="31" fillId="0" borderId="0" xfId="5" applyNumberFormat="1" applyFont="1" applyAlignment="1" applyProtection="1">
      <alignment horizontal="center"/>
      <protection locked="0"/>
    </xf>
    <xf numFmtId="0" fontId="32" fillId="0" borderId="0" xfId="5" applyFont="1"/>
    <xf numFmtId="0" fontId="27" fillId="0" borderId="2" xfId="5" quotePrefix="1" applyFont="1" applyBorder="1" applyAlignment="1">
      <alignment horizontal="center"/>
    </xf>
    <xf numFmtId="181" fontId="30" fillId="0" borderId="0" xfId="5" applyNumberFormat="1" applyFont="1" applyAlignment="1" applyProtection="1">
      <alignment horizontal="center"/>
      <protection locked="0"/>
    </xf>
    <xf numFmtId="17" fontId="31" fillId="0" borderId="0" xfId="5" applyNumberFormat="1" applyFont="1" applyAlignment="1">
      <alignment horizontal="center"/>
    </xf>
    <xf numFmtId="0" fontId="27" fillId="0" borderId="0" xfId="5" quotePrefix="1" applyFont="1" applyAlignment="1">
      <alignment horizontal="center"/>
    </xf>
    <xf numFmtId="182" fontId="29" fillId="0" borderId="0" xfId="5" applyNumberFormat="1" applyFont="1"/>
    <xf numFmtId="180" fontId="31" fillId="0" borderId="0" xfId="5" applyNumberFormat="1" applyFont="1" applyProtection="1">
      <protection locked="0"/>
    </xf>
    <xf numFmtId="9" fontId="31" fillId="0" borderId="0" xfId="3" applyFont="1" applyProtection="1">
      <protection locked="0"/>
    </xf>
    <xf numFmtId="182" fontId="33" fillId="0" borderId="0" xfId="5" applyNumberFormat="1" applyFont="1"/>
    <xf numFmtId="183" fontId="31" fillId="0" borderId="0" xfId="1" applyNumberFormat="1" applyFont="1" applyProtection="1">
      <protection locked="0"/>
    </xf>
    <xf numFmtId="0" fontId="34" fillId="0" borderId="0" xfId="5" applyFont="1"/>
    <xf numFmtId="179" fontId="31" fillId="0" borderId="0" xfId="5" applyNumberFormat="1" applyFont="1"/>
    <xf numFmtId="0" fontId="31" fillId="0" borderId="0" xfId="5" applyFont="1"/>
    <xf numFmtId="184" fontId="31" fillId="0" borderId="8" xfId="7" applyNumberFormat="1" applyFont="1" applyBorder="1" applyProtection="1"/>
    <xf numFmtId="184" fontId="31" fillId="0" borderId="0" xfId="7" applyNumberFormat="1" applyFont="1" applyBorder="1" applyProtection="1"/>
    <xf numFmtId="0" fontId="35" fillId="0" borderId="0" xfId="5" applyFont="1" applyProtection="1">
      <protection locked="0"/>
    </xf>
    <xf numFmtId="179" fontId="28" fillId="0" borderId="0" xfId="5" applyNumberFormat="1" applyFont="1"/>
    <xf numFmtId="0" fontId="36" fillId="0" borderId="0" xfId="5" applyFont="1"/>
    <xf numFmtId="184" fontId="35" fillId="0" borderId="0" xfId="7" applyNumberFormat="1" applyFont="1" applyFill="1" applyBorder="1" applyProtection="1"/>
    <xf numFmtId="0" fontId="30" fillId="0" borderId="0" xfId="5" applyFont="1"/>
    <xf numFmtId="179" fontId="32" fillId="0" borderId="0" xfId="5" applyNumberFormat="1" applyFont="1"/>
    <xf numFmtId="0" fontId="30" fillId="0" borderId="0" xfId="5" applyFont="1" applyProtection="1">
      <protection locked="0"/>
    </xf>
    <xf numFmtId="0" fontId="38" fillId="0" borderId="0" xfId="10" applyFont="1"/>
    <xf numFmtId="0" fontId="11" fillId="0" borderId="0" xfId="10" applyFont="1"/>
    <xf numFmtId="43" fontId="11" fillId="0" borderId="0" xfId="1" applyFont="1" applyAlignment="1" applyProtection="1"/>
    <xf numFmtId="185" fontId="11" fillId="0" borderId="0" xfId="10" applyNumberFormat="1" applyFont="1"/>
    <xf numFmtId="39" fontId="11" fillId="0" borderId="0" xfId="10" applyNumberFormat="1" applyFont="1"/>
    <xf numFmtId="0" fontId="11" fillId="0" borderId="0" xfId="10" applyFont="1" applyAlignment="1">
      <alignment horizontal="center"/>
    </xf>
    <xf numFmtId="0" fontId="11" fillId="0" borderId="0" xfId="10" applyFont="1" applyAlignment="1">
      <alignment horizontal="right"/>
    </xf>
    <xf numFmtId="186" fontId="11" fillId="0" borderId="0" xfId="10" applyNumberFormat="1" applyFont="1" applyAlignment="1">
      <alignment horizontal="center"/>
    </xf>
    <xf numFmtId="37" fontId="11" fillId="0" borderId="0" xfId="10" applyNumberFormat="1" applyFont="1"/>
    <xf numFmtId="7" fontId="11" fillId="0" borderId="0" xfId="10" applyNumberFormat="1" applyFont="1"/>
    <xf numFmtId="7" fontId="14" fillId="0" borderId="0" xfId="10" applyNumberFormat="1" applyFont="1" applyProtection="1">
      <protection locked="0"/>
    </xf>
    <xf numFmtId="7" fontId="11" fillId="0" borderId="0" xfId="10" quotePrefix="1" applyNumberFormat="1" applyFont="1" applyAlignment="1" applyProtection="1">
      <alignment horizontal="center"/>
      <protection locked="0"/>
    </xf>
    <xf numFmtId="39" fontId="11" fillId="0" borderId="0" xfId="10" quotePrefix="1" applyNumberFormat="1" applyFont="1" applyAlignment="1">
      <alignment horizontal="left"/>
    </xf>
    <xf numFmtId="39" fontId="11" fillId="0" borderId="0" xfId="10" applyNumberFormat="1" applyFont="1" applyAlignment="1">
      <alignment horizontal="left"/>
    </xf>
    <xf numFmtId="7" fontId="11" fillId="0" borderId="0" xfId="10" applyNumberFormat="1" applyFont="1" applyAlignment="1" applyProtection="1">
      <alignment horizontal="center"/>
      <protection locked="0"/>
    </xf>
    <xf numFmtId="7" fontId="11" fillId="0" borderId="0" xfId="10" applyNumberFormat="1" applyFont="1" applyProtection="1">
      <protection locked="0"/>
    </xf>
    <xf numFmtId="7" fontId="39" fillId="0" borderId="0" xfId="10" applyNumberFormat="1" applyFont="1"/>
    <xf numFmtId="7" fontId="11" fillId="0" borderId="1" xfId="10" applyNumberFormat="1" applyFont="1" applyBorder="1"/>
    <xf numFmtId="7" fontId="40" fillId="0" borderId="0" xfId="10" applyNumberFormat="1" applyFont="1" applyAlignment="1" applyProtection="1">
      <alignment horizontal="right"/>
      <protection locked="0"/>
    </xf>
    <xf numFmtId="14" fontId="11" fillId="0" borderId="0" xfId="10" applyNumberFormat="1" applyFont="1" applyAlignment="1">
      <alignment horizontal="center"/>
    </xf>
    <xf numFmtId="39" fontId="11" fillId="0" borderId="0" xfId="10" applyNumberFormat="1" applyFont="1" applyAlignment="1" applyProtection="1">
      <alignment horizontal="right"/>
      <protection locked="0"/>
    </xf>
    <xf numFmtId="7" fontId="41" fillId="0" borderId="0" xfId="10" applyNumberFormat="1" applyFont="1"/>
    <xf numFmtId="7" fontId="11" fillId="0" borderId="3" xfId="11" quotePrefix="1" applyNumberFormat="1" applyFont="1" applyFill="1" applyBorder="1"/>
    <xf numFmtId="0" fontId="39" fillId="0" borderId="0" xfId="10" applyFont="1"/>
    <xf numFmtId="166" fontId="11" fillId="0" borderId="0" xfId="10" applyNumberFormat="1" applyFont="1"/>
    <xf numFmtId="0" fontId="11" fillId="0" borderId="0" xfId="10" quotePrefix="1" applyFont="1"/>
    <xf numFmtId="39" fontId="14" fillId="0" borderId="0" xfId="10" quotePrefix="1" applyNumberFormat="1" applyFont="1"/>
    <xf numFmtId="39" fontId="11" fillId="0" borderId="0" xfId="10" quotePrefix="1" applyNumberFormat="1" applyFont="1"/>
    <xf numFmtId="0" fontId="43" fillId="0" borderId="0" xfId="0" applyFont="1"/>
    <xf numFmtId="39" fontId="14" fillId="0" borderId="1" xfId="10" quotePrefix="1" applyNumberFormat="1" applyFont="1" applyBorder="1"/>
    <xf numFmtId="7" fontId="11" fillId="0" borderId="1" xfId="11" applyNumberFormat="1" applyFont="1" applyFill="1" applyBorder="1" applyProtection="1"/>
    <xf numFmtId="44" fontId="11" fillId="0" borderId="0" xfId="10" applyNumberFormat="1" applyFont="1"/>
    <xf numFmtId="166" fontId="38" fillId="0" borderId="0" xfId="10" applyNumberFormat="1" applyFont="1"/>
    <xf numFmtId="5" fontId="11" fillId="0" borderId="0" xfId="10" applyNumberFormat="1" applyFont="1"/>
    <xf numFmtId="39" fontId="11" fillId="0" borderId="1" xfId="10" applyNumberFormat="1" applyFont="1" applyBorder="1"/>
    <xf numFmtId="166" fontId="38" fillId="0" borderId="1" xfId="10" applyNumberFormat="1" applyFont="1" applyBorder="1"/>
    <xf numFmtId="3" fontId="11" fillId="0" borderId="0" xfId="10" applyNumberFormat="1" applyFont="1"/>
    <xf numFmtId="166" fontId="38" fillId="0" borderId="8" xfId="10" applyNumberFormat="1" applyFont="1" applyBorder="1"/>
    <xf numFmtId="173" fontId="11" fillId="0" borderId="0" xfId="10" applyNumberFormat="1" applyFont="1"/>
    <xf numFmtId="40" fontId="11" fillId="0" borderId="0" xfId="10" applyNumberFormat="1" applyFont="1"/>
    <xf numFmtId="0" fontId="38" fillId="0" borderId="0" xfId="10" applyFont="1" applyAlignment="1">
      <alignment horizontal="left"/>
    </xf>
    <xf numFmtId="0" fontId="11" fillId="0" borderId="0" xfId="10" applyFont="1" applyAlignment="1">
      <alignment horizontal="left"/>
    </xf>
    <xf numFmtId="0" fontId="37" fillId="0" borderId="0" xfId="10"/>
    <xf numFmtId="0" fontId="11" fillId="0" borderId="1" xfId="10" applyFont="1" applyBorder="1" applyAlignment="1">
      <alignment horizontal="centerContinuous"/>
    </xf>
    <xf numFmtId="0" fontId="11" fillId="0" borderId="0" xfId="10" applyFont="1" applyAlignment="1">
      <alignment horizontal="centerContinuous"/>
    </xf>
    <xf numFmtId="37" fontId="11" fillId="0" borderId="0" xfId="10" applyNumberFormat="1" applyFont="1" applyAlignment="1">
      <alignment horizontal="center"/>
    </xf>
    <xf numFmtId="0" fontId="11" fillId="0" borderId="1" xfId="10" applyFont="1" applyBorder="1" applyAlignment="1">
      <alignment horizontal="center"/>
    </xf>
    <xf numFmtId="186" fontId="11" fillId="0" borderId="1" xfId="10" applyNumberFormat="1" applyFont="1" applyBorder="1" applyAlignment="1">
      <alignment horizontal="center"/>
    </xf>
    <xf numFmtId="0" fontId="11" fillId="0" borderId="1" xfId="10" applyFont="1" applyBorder="1"/>
    <xf numFmtId="0" fontId="2" fillId="0" borderId="0" xfId="12"/>
    <xf numFmtId="187" fontId="2" fillId="0" borderId="0" xfId="12" applyNumberFormat="1"/>
    <xf numFmtId="37" fontId="11" fillId="0" borderId="0" xfId="10" applyNumberFormat="1" applyFont="1" applyProtection="1">
      <protection locked="0"/>
    </xf>
    <xf numFmtId="0" fontId="11" fillId="0" borderId="0" xfId="10" applyFont="1" applyProtection="1">
      <protection locked="0"/>
    </xf>
    <xf numFmtId="37" fontId="11" fillId="0" borderId="1" xfId="10" applyNumberFormat="1" applyFont="1" applyBorder="1" applyProtection="1">
      <protection locked="0"/>
    </xf>
    <xf numFmtId="37" fontId="14" fillId="0" borderId="0" xfId="10" applyNumberFormat="1" applyFont="1" applyProtection="1">
      <protection locked="0"/>
    </xf>
    <xf numFmtId="0" fontId="46" fillId="0" borderId="0" xfId="10" applyFont="1"/>
    <xf numFmtId="0" fontId="46" fillId="0" borderId="0" xfId="10" applyFont="1" applyProtection="1">
      <protection locked="0"/>
    </xf>
    <xf numFmtId="37" fontId="46" fillId="0" borderId="0" xfId="10" applyNumberFormat="1" applyFont="1" applyProtection="1">
      <protection locked="0"/>
    </xf>
    <xf numFmtId="37" fontId="14" fillId="0" borderId="0" xfId="13" applyNumberFormat="1" applyFont="1" applyFill="1" applyProtection="1"/>
    <xf numFmtId="37" fontId="14" fillId="0" borderId="1" xfId="10" applyNumberFormat="1" applyFont="1" applyBorder="1" applyProtection="1">
      <protection locked="0"/>
    </xf>
    <xf numFmtId="0" fontId="14" fillId="0" borderId="0" xfId="10" applyFont="1"/>
    <xf numFmtId="0" fontId="14" fillId="0" borderId="0" xfId="10" applyFont="1" applyProtection="1">
      <protection locked="0"/>
    </xf>
    <xf numFmtId="172" fontId="11" fillId="0" borderId="8" xfId="13" applyNumberFormat="1" applyFont="1" applyFill="1" applyBorder="1" applyProtection="1"/>
    <xf numFmtId="172" fontId="11" fillId="0" borderId="0" xfId="13" applyNumberFormat="1" applyFont="1" applyFill="1" applyBorder="1" applyProtection="1"/>
    <xf numFmtId="172" fontId="11" fillId="0" borderId="8" xfId="13" applyNumberFormat="1" applyFont="1" applyBorder="1" applyProtection="1"/>
    <xf numFmtId="43" fontId="11" fillId="0" borderId="0" xfId="10" applyNumberFormat="1" applyFont="1"/>
    <xf numFmtId="0" fontId="45" fillId="0" borderId="0" xfId="10" applyFont="1"/>
    <xf numFmtId="188" fontId="11" fillId="0" borderId="0" xfId="10" applyNumberFormat="1" applyFont="1"/>
    <xf numFmtId="43" fontId="11" fillId="0" borderId="0" xfId="13" applyFont="1"/>
    <xf numFmtId="0" fontId="2" fillId="0" borderId="0" xfId="14"/>
    <xf numFmtId="9" fontId="11" fillId="0" borderId="0" xfId="3" applyFont="1" applyBorder="1"/>
    <xf numFmtId="37" fontId="46" fillId="0" borderId="1" xfId="10" applyNumberFormat="1" applyFont="1" applyBorder="1" applyProtection="1">
      <protection locked="0"/>
    </xf>
    <xf numFmtId="43" fontId="37" fillId="0" borderId="0" xfId="10" applyNumberFormat="1"/>
    <xf numFmtId="39" fontId="37" fillId="0" borderId="0" xfId="10" applyNumberFormat="1"/>
    <xf numFmtId="40" fontId="2" fillId="0" borderId="0" xfId="15" applyNumberFormat="1">
      <alignment vertical="center"/>
    </xf>
    <xf numFmtId="37" fontId="46" fillId="0" borderId="0" xfId="10" applyNumberFormat="1" applyFont="1"/>
    <xf numFmtId="37" fontId="14" fillId="0" borderId="0" xfId="10" applyNumberFormat="1" applyFont="1"/>
    <xf numFmtId="37" fontId="11" fillId="0" borderId="0" xfId="13" applyNumberFormat="1" applyFont="1"/>
    <xf numFmtId="172" fontId="11" fillId="0" borderId="0" xfId="13" applyNumberFormat="1" applyFont="1" applyFill="1"/>
    <xf numFmtId="172" fontId="11" fillId="0" borderId="0" xfId="13" applyNumberFormat="1" applyFont="1"/>
    <xf numFmtId="39" fontId="11" fillId="0" borderId="8" xfId="10" applyNumberFormat="1" applyFont="1" applyBorder="1"/>
    <xf numFmtId="43" fontId="11" fillId="0" borderId="0" xfId="1" applyFont="1" applyProtection="1"/>
    <xf numFmtId="4" fontId="11" fillId="0" borderId="0" xfId="10" applyNumberFormat="1" applyFont="1"/>
    <xf numFmtId="39" fontId="11" fillId="0" borderId="0" xfId="10" applyNumberFormat="1" applyFont="1" applyProtection="1">
      <protection locked="0"/>
    </xf>
    <xf numFmtId="8" fontId="11" fillId="0" borderId="0" xfId="10" applyNumberFormat="1" applyFont="1"/>
    <xf numFmtId="8" fontId="11" fillId="0" borderId="0" xfId="10" applyNumberFormat="1" applyFont="1" applyAlignment="1">
      <alignment horizontal="center"/>
    </xf>
    <xf numFmtId="186" fontId="11" fillId="0" borderId="0" xfId="10" quotePrefix="1" applyNumberFormat="1" applyFont="1" applyAlignment="1">
      <alignment horizontal="left"/>
    </xf>
    <xf numFmtId="180" fontId="14" fillId="0" borderId="0" xfId="10" applyNumberFormat="1" applyFont="1" applyProtection="1">
      <protection locked="0"/>
    </xf>
    <xf numFmtId="166" fontId="14" fillId="0" borderId="0" xfId="10" applyNumberFormat="1" applyFont="1" applyProtection="1">
      <protection locked="0"/>
    </xf>
    <xf numFmtId="189" fontId="14" fillId="0" borderId="0" xfId="10" applyNumberFormat="1" applyFont="1"/>
    <xf numFmtId="164" fontId="11" fillId="0" borderId="0" xfId="10" applyNumberFormat="1" applyFont="1"/>
    <xf numFmtId="180" fontId="14" fillId="0" borderId="1" xfId="10" applyNumberFormat="1" applyFont="1" applyBorder="1" applyProtection="1">
      <protection locked="0"/>
    </xf>
    <xf numFmtId="180" fontId="11" fillId="0" borderId="0" xfId="10" applyNumberFormat="1" applyFont="1" applyProtection="1">
      <protection locked="0"/>
    </xf>
    <xf numFmtId="39" fontId="14" fillId="0" borderId="0" xfId="10" applyNumberFormat="1" applyFont="1"/>
    <xf numFmtId="190" fontId="11" fillId="0" borderId="0" xfId="10" applyNumberFormat="1" applyFont="1"/>
    <xf numFmtId="39" fontId="14" fillId="0" borderId="1" xfId="10" applyNumberFormat="1" applyFont="1" applyBorder="1" applyProtection="1">
      <protection locked="0"/>
    </xf>
    <xf numFmtId="39" fontId="14" fillId="0" borderId="1" xfId="10" applyNumberFormat="1" applyFont="1" applyBorder="1"/>
    <xf numFmtId="8" fontId="48" fillId="0" borderId="0" xfId="16" applyNumberFormat="1" applyFont="1">
      <alignment vertical="center"/>
    </xf>
    <xf numFmtId="7" fontId="49" fillId="0" borderId="0" xfId="10" applyNumberFormat="1" applyFont="1"/>
    <xf numFmtId="180" fontId="11" fillId="0" borderId="0" xfId="10" applyNumberFormat="1" applyFont="1"/>
    <xf numFmtId="44" fontId="11" fillId="0" borderId="0" xfId="2" applyFont="1" applyFill="1" applyAlignment="1">
      <alignment horizontal="left"/>
    </xf>
    <xf numFmtId="44" fontId="11" fillId="0" borderId="0" xfId="2" applyFont="1"/>
    <xf numFmtId="180" fontId="37" fillId="0" borderId="0" xfId="10" applyNumberFormat="1"/>
    <xf numFmtId="43" fontId="37" fillId="0" borderId="0" xfId="1" applyFont="1" applyFill="1"/>
    <xf numFmtId="0" fontId="50" fillId="0" borderId="0" xfId="10" applyFont="1"/>
    <xf numFmtId="44" fontId="49" fillId="0" borderId="0" xfId="2" applyFont="1" applyFill="1" applyAlignment="1">
      <alignment horizontal="left"/>
    </xf>
    <xf numFmtId="186" fontId="11" fillId="0" borderId="0" xfId="10" applyNumberFormat="1" applyFont="1" applyAlignment="1">
      <alignment horizontal="left"/>
    </xf>
    <xf numFmtId="166" fontId="11" fillId="0" borderId="0" xfId="10" applyNumberFormat="1" applyFont="1" applyProtection="1">
      <protection locked="0"/>
    </xf>
    <xf numFmtId="189" fontId="11" fillId="0" borderId="0" xfId="10" applyNumberFormat="1" applyFont="1"/>
    <xf numFmtId="44" fontId="11" fillId="0" borderId="0" xfId="2" applyFont="1" applyFill="1" applyBorder="1" applyAlignment="1">
      <alignment horizontal="left"/>
    </xf>
    <xf numFmtId="189" fontId="37" fillId="0" borderId="0" xfId="10" applyNumberFormat="1"/>
    <xf numFmtId="191" fontId="37" fillId="0" borderId="0" xfId="10" applyNumberFormat="1"/>
    <xf numFmtId="7" fontId="11" fillId="0" borderId="5" xfId="10" applyNumberFormat="1" applyFont="1" applyBorder="1"/>
    <xf numFmtId="43" fontId="11" fillId="0" borderId="0" xfId="1" applyFont="1" applyFill="1" applyBorder="1"/>
    <xf numFmtId="8" fontId="11" fillId="0" borderId="5" xfId="10" applyNumberFormat="1" applyFont="1" applyBorder="1"/>
    <xf numFmtId="191" fontId="11" fillId="0" borderId="0" xfId="10" applyNumberFormat="1" applyFont="1" applyProtection="1">
      <protection locked="0"/>
    </xf>
    <xf numFmtId="191" fontId="11" fillId="0" borderId="0" xfId="10" applyNumberFormat="1" applyFont="1"/>
    <xf numFmtId="14" fontId="11" fillId="0" borderId="0" xfId="10" applyNumberFormat="1" applyFont="1"/>
    <xf numFmtId="0" fontId="38" fillId="0" borderId="0" xfId="17" applyFont="1"/>
    <xf numFmtId="0" fontId="2" fillId="0" borderId="0" xfId="17"/>
    <xf numFmtId="0" fontId="11" fillId="0" borderId="0" xfId="17" applyFont="1"/>
    <xf numFmtId="0" fontId="54" fillId="0" borderId="0" xfId="18" applyFont="1" applyAlignment="1">
      <alignment horizontal="center" wrapText="1"/>
    </xf>
    <xf numFmtId="0" fontId="53" fillId="0" borderId="0" xfId="18" applyAlignment="1">
      <alignment horizontal="center" wrapText="1"/>
    </xf>
    <xf numFmtId="0" fontId="2" fillId="0" borderId="0" xfId="17" applyAlignment="1">
      <alignment horizontal="center"/>
    </xf>
    <xf numFmtId="192" fontId="6" fillId="0" borderId="0" xfId="17" applyNumberFormat="1" applyFont="1"/>
    <xf numFmtId="7" fontId="6" fillId="0" borderId="0" xfId="17" applyNumberFormat="1" applyFont="1"/>
    <xf numFmtId="7" fontId="2" fillId="0" borderId="0" xfId="17" applyNumberFormat="1"/>
    <xf numFmtId="192" fontId="2" fillId="0" borderId="0" xfId="17" applyNumberFormat="1"/>
    <xf numFmtId="39" fontId="55" fillId="0" borderId="0" xfId="19" applyNumberFormat="1" applyFont="1" applyFill="1"/>
    <xf numFmtId="39" fontId="56" fillId="0" borderId="0" xfId="19" applyNumberFormat="1" applyFont="1" applyFill="1"/>
    <xf numFmtId="39" fontId="2" fillId="0" borderId="0" xfId="17" applyNumberFormat="1"/>
    <xf numFmtId="0" fontId="57" fillId="0" borderId="0" xfId="5" applyFont="1"/>
    <xf numFmtId="186" fontId="2" fillId="0" borderId="0" xfId="5" applyNumberFormat="1"/>
    <xf numFmtId="0" fontId="5" fillId="0" borderId="0" xfId="5" applyFont="1" applyAlignment="1">
      <alignment horizontal="center"/>
    </xf>
    <xf numFmtId="172" fontId="55" fillId="0" borderId="0" xfId="6" applyNumberFormat="1" applyFont="1"/>
    <xf numFmtId="172" fontId="0" fillId="0" borderId="0" xfId="6" applyNumberFormat="1" applyFont="1"/>
    <xf numFmtId="172" fontId="53" fillId="0" borderId="0" xfId="6" applyNumberFormat="1" applyFont="1"/>
    <xf numFmtId="172" fontId="58" fillId="0" borderId="0" xfId="6" applyNumberFormat="1" applyFont="1"/>
    <xf numFmtId="172" fontId="59" fillId="0" borderId="0" xfId="6" applyNumberFormat="1" applyFont="1"/>
    <xf numFmtId="193" fontId="53" fillId="0" borderId="0" xfId="7" applyNumberFormat="1" applyFont="1"/>
    <xf numFmtId="176" fontId="55" fillId="0" borderId="0" xfId="7" applyNumberFormat="1" applyFont="1"/>
    <xf numFmtId="176" fontId="53" fillId="0" borderId="0" xfId="7" applyNumberFormat="1" applyFont="1"/>
    <xf numFmtId="193" fontId="55" fillId="0" borderId="0" xfId="7" applyNumberFormat="1" applyFont="1"/>
    <xf numFmtId="176" fontId="60" fillId="0" borderId="0" xfId="7" applyNumberFormat="1" applyFont="1"/>
    <xf numFmtId="176" fontId="0" fillId="0" borderId="0" xfId="7" applyNumberFormat="1" applyFont="1"/>
    <xf numFmtId="172" fontId="2" fillId="0" borderId="0" xfId="5" applyNumberFormat="1"/>
    <xf numFmtId="176" fontId="2" fillId="0" borderId="0" xfId="7" applyNumberFormat="1" applyFont="1"/>
    <xf numFmtId="172" fontId="61" fillId="0" borderId="0" xfId="5" applyNumberFormat="1" applyFont="1"/>
    <xf numFmtId="176" fontId="61" fillId="0" borderId="0" xfId="7" applyNumberFormat="1" applyFont="1"/>
    <xf numFmtId="176" fontId="2" fillId="0" borderId="0" xfId="5" applyNumberFormat="1"/>
    <xf numFmtId="193" fontId="0" fillId="0" borderId="0" xfId="7" applyNumberFormat="1" applyFont="1"/>
    <xf numFmtId="169" fontId="11" fillId="0" borderId="0" xfId="10" applyNumberFormat="1" applyFont="1"/>
    <xf numFmtId="172" fontId="11" fillId="0" borderId="0" xfId="1" applyNumberFormat="1" applyFont="1" applyProtection="1"/>
    <xf numFmtId="7" fontId="37" fillId="0" borderId="0" xfId="10" applyNumberFormat="1"/>
    <xf numFmtId="14" fontId="11" fillId="0" borderId="1" xfId="10" applyNumberFormat="1" applyFont="1" applyBorder="1" applyAlignment="1">
      <alignment horizontal="centerContinuous"/>
    </xf>
    <xf numFmtId="172" fontId="11" fillId="0" borderId="1" xfId="1" applyNumberFormat="1" applyFont="1" applyBorder="1" applyAlignment="1" applyProtection="1">
      <alignment horizontal="centerContinuous"/>
    </xf>
    <xf numFmtId="172" fontId="11" fillId="0" borderId="0" xfId="1" applyNumberFormat="1" applyFont="1" applyAlignment="1" applyProtection="1">
      <alignment horizontal="center"/>
    </xf>
    <xf numFmtId="37" fontId="11" fillId="0" borderId="1" xfId="10" applyNumberFormat="1" applyFont="1" applyBorder="1"/>
    <xf numFmtId="172" fontId="11" fillId="0" borderId="1" xfId="1" applyNumberFormat="1" applyFont="1" applyBorder="1" applyProtection="1"/>
    <xf numFmtId="0" fontId="3" fillId="0" borderId="1" xfId="4" applyFont="1" applyBorder="1" applyAlignment="1">
      <alignment horizontal="center"/>
    </xf>
    <xf numFmtId="0" fontId="31" fillId="0" borderId="0" xfId="5" applyFont="1" applyAlignment="1">
      <alignment horizontal="left" wrapText="1"/>
    </xf>
    <xf numFmtId="0" fontId="26" fillId="0" borderId="0" xfId="5" applyFont="1" applyAlignment="1">
      <alignment horizontal="center"/>
    </xf>
    <xf numFmtId="0" fontId="27" fillId="0" borderId="0" xfId="5" applyFont="1" applyAlignment="1">
      <alignment horizontal="center"/>
    </xf>
    <xf numFmtId="0" fontId="29" fillId="0" borderId="0" xfId="5" applyFont="1" applyAlignment="1" applyProtection="1">
      <alignment horizontal="center"/>
      <protection locked="0"/>
    </xf>
    <xf numFmtId="0" fontId="27" fillId="0" borderId="0" xfId="5" applyFont="1" applyAlignment="1">
      <alignment horizontal="left" wrapText="1"/>
    </xf>
    <xf numFmtId="0" fontId="27" fillId="0" borderId="0" xfId="5" applyFont="1" applyAlignment="1">
      <alignment horizontal="left" vertical="top" wrapText="1"/>
    </xf>
    <xf numFmtId="0" fontId="2" fillId="0" borderId="0" xfId="5" applyAlignment="1">
      <alignment horizontal="center"/>
    </xf>
    <xf numFmtId="186" fontId="2" fillId="0" borderId="1" xfId="5" applyNumberFormat="1" applyBorder="1" applyAlignment="1">
      <alignment horizontal="center"/>
    </xf>
    <xf numFmtId="0" fontId="2" fillId="0" borderId="1" xfId="5" applyBorder="1" applyAlignment="1">
      <alignment horizontal="center"/>
    </xf>
    <xf numFmtId="0" fontId="11" fillId="0" borderId="0" xfId="10" applyFont="1" applyAlignment="1">
      <alignment horizontal="left"/>
    </xf>
    <xf numFmtId="185" fontId="11" fillId="0" borderId="0" xfId="10" applyNumberFormat="1" applyFont="1" applyAlignment="1">
      <alignment horizontal="left"/>
    </xf>
    <xf numFmtId="49" fontId="11" fillId="0" borderId="0" xfId="10" applyNumberFormat="1" applyFont="1" applyAlignment="1">
      <alignment horizontal="left"/>
    </xf>
  </cellXfs>
  <cellStyles count="20">
    <cellStyle name="Comma" xfId="1" builtinId="3"/>
    <cellStyle name="Comma 2" xfId="6" xr:uid="{F251BB7F-50C5-4B95-B568-3C54D5AE583D}"/>
    <cellStyle name="Comma 2 2" xfId="19" xr:uid="{25A5FDB8-9A02-4BA1-8524-91EAE155C053}"/>
    <cellStyle name="Comma 3" xfId="13" xr:uid="{8A286A8C-3BBC-49DE-9BD7-E52E16B06EC2}"/>
    <cellStyle name="Currency" xfId="2" builtinId="4"/>
    <cellStyle name="Currency 2" xfId="7" xr:uid="{C9410369-3120-46A8-B125-F37D37ED8C41}"/>
    <cellStyle name="Currency 3" xfId="11" xr:uid="{63CFACBA-77DA-4F1A-A05B-AE8313382CBC}"/>
    <cellStyle name="Normal" xfId="0" builtinId="0"/>
    <cellStyle name="Normal 2" xfId="4" xr:uid="{C43552FC-5D43-42A0-8CBC-CB223B91E396}"/>
    <cellStyle name="Normal 2 2" xfId="5" xr:uid="{2ABEA2BB-D858-41AB-99F8-DC93FEF004C5}"/>
    <cellStyle name="Normal 2 2 2" xfId="9" xr:uid="{73909FCA-7E4E-43D2-ACCA-205C39262A5E}"/>
    <cellStyle name="Normal 3" xfId="10" xr:uid="{1BF67277-00F4-4D9A-B3BC-E0AF839C3B8B}"/>
    <cellStyle name="Normal 5" xfId="16" xr:uid="{45A19622-19E3-481E-B994-8F5D21C1F663}"/>
    <cellStyle name="Normal 9" xfId="15" xr:uid="{135FE6CB-6BDB-4470-804D-A55B17F77FF9}"/>
    <cellStyle name="Normal_D2 (Purchase Volumes)" xfId="12" xr:uid="{0979DCBB-32F1-4CE5-B38E-88F7C793A45D}"/>
    <cellStyle name="Normal_D3 (Purchase Costs)" xfId="14" xr:uid="{8C06CE4F-D98B-4E18-9A7C-279C61390DB8}"/>
    <cellStyle name="Normal_Net Uncollectible Gas Cost thru Nov-10" xfId="17" xr:uid="{ECB79B52-16C9-49C3-8E66-C823D740B07F}"/>
    <cellStyle name="Normal_Sheet1" xfId="18" xr:uid="{7B0CC70C-0D3F-4FBE-9848-3BBC75A40800}"/>
    <cellStyle name="Percent" xfId="3" builtinId="5"/>
    <cellStyle name="Percent 2" xfId="8" xr:uid="{E453908E-AB81-4CE2-89A5-04A9BB62C9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Qtrly%20Filings\2007-05%20GCA%20Filing\KI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Cashout%20Develop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5-Jurisdictional%20Files\Kentucky\Cashouts\2008%20Cashouts\2008-11%20Cashou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dministration/5-Jurisdictional%20Files/Kentucky/GCA%20Filing/Current%20Filing/Atmos%20Kentucky%20GCA%20Filing%202022.08_Revised%2007-19-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C%20(Rates%20used%20in%20the%20Expected%20Gas%20Cost%20EGC%20Calcul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LVS%20Tariffs\LVS%20Developmen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D%20(Correction%20Factor%20CF%20Calculation)%20incl%20Oct-10%20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book Contents"/>
      <sheetName val="Macros"/>
      <sheetName val="Documentation"/>
      <sheetName val="Filing Package"/>
      <sheetName val="1. MAIN INPUTS"/>
      <sheetName val="tbl Tariff Revisions"/>
      <sheetName val="2. VOLUMES"/>
      <sheetName val="Purchases Tex"/>
      <sheetName val="Purchases Ten"/>
      <sheetName val="Purchases Trk"/>
      <sheetName val="Cont. NO210"/>
      <sheetName val="Cont. NO340"/>
      <sheetName val="Cont. NO435"/>
      <sheetName val="Cont. 3770"/>
      <sheetName val="Cont. 3817"/>
      <sheetName val="Cont.3355"/>
      <sheetName val="Cont. 3355.1"/>
      <sheetName val="Cont. 3819"/>
      <sheetName val="Cont.9213"/>
      <sheetName val="Tex Res"/>
      <sheetName val="Cont. T13687"/>
      <sheetName val="Cont. 2546"/>
      <sheetName val="Cont. 2546.1"/>
      <sheetName val="Cont. 2548"/>
      <sheetName val="Cont. 2548.1"/>
      <sheetName val="Cont. 2550"/>
      <sheetName val="Cont. 2550.1"/>
      <sheetName val="Cont. 2551"/>
      <sheetName val="Cont. 2551.1"/>
      <sheetName val="Cont. 2385"/>
      <sheetName val="7. Trunkline Gas"/>
      <sheetName val="Cont. 014573"/>
      <sheetName val="Trunk Res Fee"/>
      <sheetName val="Trunk Supp Res Fee"/>
      <sheetName val="Trunk Rates"/>
      <sheetName val="3. GCA HISTORY"/>
      <sheetName val="gca G1"/>
      <sheetName val="gca G1 HLF"/>
      <sheetName val="gca LVS1"/>
      <sheetName val="gca LVS1 HLF"/>
      <sheetName val="gca G2"/>
      <sheetName val="gca LVS2"/>
      <sheetName val="gca T2 G1"/>
      <sheetName val="gca T2 G1 HLF"/>
      <sheetName val="gca T4"/>
      <sheetName val="gca T2 G2"/>
      <sheetName val="gca T3"/>
      <sheetName val="4. REFUNDS"/>
      <sheetName val="R_Sales"/>
      <sheetName val="R_Transport"/>
      <sheetName val="CF"/>
      <sheetName val="PBRRF"/>
      <sheetName val="5.RATES_WKG"/>
      <sheetName val="G 1"/>
      <sheetName val="G1_HLF"/>
      <sheetName val="LVS 1"/>
      <sheetName val="LVS 1_HLF"/>
      <sheetName val="G 2"/>
      <sheetName val="LVS 2"/>
      <sheetName val="T2_G1"/>
      <sheetName val="T2_G1_HLF"/>
      <sheetName val="T4"/>
      <sheetName val="T2_G2"/>
      <sheetName val="T3"/>
      <sheetName val="6. RATES_TEXAS"/>
      <sheetName val="NNS demand"/>
      <sheetName val="NNS commodity"/>
      <sheetName val="FT demand"/>
      <sheetName val="FT commodity"/>
      <sheetName val="Fuel"/>
      <sheetName val="Tex Cash"/>
      <sheetName val="7. RATES_TENN"/>
      <sheetName val="FT GS"/>
      <sheetName val="FT A"/>
      <sheetName val="FT G"/>
      <sheetName val="FT G C"/>
      <sheetName val="S S"/>
      <sheetName val="Fuel_tenn"/>
      <sheetName val="Ten Cash"/>
      <sheetName val="8. EXHIBITS"/>
      <sheetName val="Sheet 4"/>
      <sheetName val="Sheet 5"/>
      <sheetName val="Sheet 6"/>
      <sheetName val="A.1"/>
      <sheetName val="A.2"/>
      <sheetName val="A.3"/>
      <sheetName val="A.4"/>
      <sheetName val="A.5"/>
      <sheetName val="B.1"/>
      <sheetName val="B.2"/>
      <sheetName val="B.3"/>
      <sheetName val="B.4"/>
      <sheetName val="B.5"/>
      <sheetName val="B.6"/>
      <sheetName val="B.7"/>
      <sheetName val="B.8"/>
      <sheetName val="B.9"/>
      <sheetName val="B.10"/>
      <sheetName val="B.11"/>
      <sheetName val="C.12"/>
      <sheetName val="C.13"/>
      <sheetName val="E.1(PBR or Refund)"/>
      <sheetName val="E.1 Certificate"/>
      <sheetName val="F.1"/>
      <sheetName val="F.2"/>
      <sheetName val="Module1"/>
      <sheetName val="Module2"/>
      <sheetName val="Module3"/>
      <sheetName val="Module4"/>
    </sheetNames>
    <sheetDataSet>
      <sheetData sheetId="0">
        <row r="1">
          <cell r="A1" t="str">
            <v>Contents</v>
          </cell>
        </row>
      </sheetData>
      <sheetData sheetId="1"/>
      <sheetData sheetId="2"/>
      <sheetData sheetId="3"/>
      <sheetData sheetId="4">
        <row r="1">
          <cell r="F1">
            <v>39091</v>
          </cell>
        </row>
        <row r="2">
          <cell r="F2" t="str">
            <v>Draft</v>
          </cell>
        </row>
        <row r="5">
          <cell r="F5" t="str">
            <v>2006-00000</v>
          </cell>
          <cell r="J5" t="str">
            <v>2006-00428</v>
          </cell>
          <cell r="Q5" t="str">
            <v>2006-0</v>
          </cell>
        </row>
        <row r="7">
          <cell r="F7" t="str">
            <v>2006-00428</v>
          </cell>
        </row>
        <row r="9">
          <cell r="F9">
            <v>39114</v>
          </cell>
          <cell r="J9">
            <v>39022</v>
          </cell>
        </row>
        <row r="11">
          <cell r="F11" t="str">
            <v>For Month of February, 2007</v>
          </cell>
        </row>
        <row r="12">
          <cell r="F12" t="str">
            <v>February 1, 2007</v>
          </cell>
        </row>
        <row r="13">
          <cell r="F13" t="str">
            <v>Winter</v>
          </cell>
        </row>
        <row r="18">
          <cell r="F18">
            <v>39022</v>
          </cell>
          <cell r="J18">
            <v>39022</v>
          </cell>
        </row>
        <row r="19">
          <cell r="Q19" t="str">
            <v>2006-0</v>
          </cell>
        </row>
        <row r="21">
          <cell r="F21" t="str">
            <v>February 2004</v>
          </cell>
          <cell r="Q21" t="str">
            <v>February</v>
          </cell>
          <cell r="R21">
            <v>1</v>
          </cell>
          <cell r="S21">
            <v>107</v>
          </cell>
          <cell r="T21" t="str">
            <v>107</v>
          </cell>
        </row>
        <row r="22">
          <cell r="N22" t="str">
            <v>6</v>
          </cell>
        </row>
        <row r="23">
          <cell r="F23">
            <v>35004</v>
          </cell>
          <cell r="Q23">
            <v>10</v>
          </cell>
          <cell r="S23" t="str">
            <v>October</v>
          </cell>
          <cell r="T23" t="str">
            <v>95</v>
          </cell>
        </row>
        <row r="24">
          <cell r="F24">
            <v>34639</v>
          </cell>
        </row>
        <row r="27">
          <cell r="F27">
            <v>39479</v>
          </cell>
        </row>
        <row r="185">
          <cell r="H185" t="str">
            <v>January</v>
          </cell>
          <cell r="J185">
            <v>1</v>
          </cell>
          <cell r="K185" t="str">
            <v>Winter</v>
          </cell>
        </row>
        <row r="186">
          <cell r="H186" t="str">
            <v>February</v>
          </cell>
          <cell r="J186">
            <v>2</v>
          </cell>
          <cell r="K186" t="str">
            <v>Winter</v>
          </cell>
        </row>
        <row r="187">
          <cell r="H187" t="str">
            <v>March</v>
          </cell>
          <cell r="J187">
            <v>3</v>
          </cell>
          <cell r="K187" t="str">
            <v>Winter</v>
          </cell>
        </row>
        <row r="188">
          <cell r="H188" t="str">
            <v>April</v>
          </cell>
          <cell r="J188">
            <v>4</v>
          </cell>
          <cell r="K188" t="str">
            <v>Summer</v>
          </cell>
        </row>
        <row r="189">
          <cell r="H189" t="str">
            <v>May</v>
          </cell>
          <cell r="J189">
            <v>5</v>
          </cell>
          <cell r="K189" t="str">
            <v>Summer</v>
          </cell>
        </row>
        <row r="190">
          <cell r="H190" t="str">
            <v>June</v>
          </cell>
          <cell r="J190">
            <v>6</v>
          </cell>
          <cell r="K190" t="str">
            <v>Summer</v>
          </cell>
        </row>
        <row r="191">
          <cell r="H191" t="str">
            <v>July</v>
          </cell>
          <cell r="J191">
            <v>7</v>
          </cell>
          <cell r="K191" t="str">
            <v>Summer</v>
          </cell>
        </row>
        <row r="192">
          <cell r="H192" t="str">
            <v>August</v>
          </cell>
          <cell r="J192">
            <v>8</v>
          </cell>
          <cell r="K192" t="str">
            <v>Summer</v>
          </cell>
        </row>
        <row r="193">
          <cell r="H193" t="str">
            <v>September</v>
          </cell>
          <cell r="J193">
            <v>9</v>
          </cell>
          <cell r="K193" t="str">
            <v>Summer</v>
          </cell>
        </row>
        <row r="194">
          <cell r="H194" t="str">
            <v>October</v>
          </cell>
          <cell r="J194">
            <v>10</v>
          </cell>
          <cell r="K194" t="str">
            <v>Summer</v>
          </cell>
        </row>
        <row r="195">
          <cell r="H195" t="str">
            <v>November</v>
          </cell>
          <cell r="J195">
            <v>11</v>
          </cell>
          <cell r="K195" t="str">
            <v>Winter</v>
          </cell>
        </row>
        <row r="196">
          <cell r="H196" t="str">
            <v>December</v>
          </cell>
          <cell r="J196">
            <v>12</v>
          </cell>
          <cell r="K196" t="str">
            <v>Winter</v>
          </cell>
        </row>
      </sheetData>
      <sheetData sheetId="5">
        <row r="3">
          <cell r="A3" t="str">
            <v>Month</v>
          </cell>
        </row>
      </sheetData>
      <sheetData sheetId="6"/>
      <sheetData sheetId="7">
        <row r="9">
          <cell r="A9">
            <v>35065</v>
          </cell>
          <cell r="B9">
            <v>2742500</v>
          </cell>
          <cell r="C9">
            <v>741000</v>
          </cell>
          <cell r="D9">
            <v>40000</v>
          </cell>
          <cell r="E9">
            <v>3523500</v>
          </cell>
          <cell r="G9">
            <v>950000</v>
          </cell>
          <cell r="H9">
            <v>-20000</v>
          </cell>
          <cell r="I9">
            <v>930000</v>
          </cell>
          <cell r="K9">
            <v>-20000</v>
          </cell>
          <cell r="L9">
            <v>1100000</v>
          </cell>
          <cell r="M9">
            <v>1080000</v>
          </cell>
          <cell r="O9">
            <v>46400</v>
          </cell>
          <cell r="Q9">
            <v>5579900</v>
          </cell>
          <cell r="S9">
            <v>2</v>
          </cell>
          <cell r="T9">
            <v>1.0249999999999999</v>
          </cell>
        </row>
        <row r="10">
          <cell r="A10">
            <v>35096</v>
          </cell>
          <cell r="B10">
            <v>2728450</v>
          </cell>
          <cell r="C10">
            <v>693900</v>
          </cell>
          <cell r="D10">
            <v>10000</v>
          </cell>
          <cell r="E10">
            <v>3432350</v>
          </cell>
          <cell r="G10">
            <v>850000</v>
          </cell>
          <cell r="H10">
            <v>-10000</v>
          </cell>
          <cell r="I10">
            <v>840000</v>
          </cell>
          <cell r="K10">
            <v>0</v>
          </cell>
          <cell r="L10">
            <v>1000000</v>
          </cell>
          <cell r="M10">
            <v>1000000</v>
          </cell>
          <cell r="O10">
            <v>46400</v>
          </cell>
          <cell r="Q10">
            <v>5318750</v>
          </cell>
          <cell r="S10">
            <v>2.5</v>
          </cell>
          <cell r="T10">
            <v>1.0249999999999999</v>
          </cell>
        </row>
        <row r="11">
          <cell r="A11">
            <v>35125</v>
          </cell>
          <cell r="B11">
            <v>1844500</v>
          </cell>
          <cell r="C11">
            <v>682000</v>
          </cell>
          <cell r="D11">
            <v>0</v>
          </cell>
          <cell r="E11">
            <v>2526500</v>
          </cell>
          <cell r="G11">
            <v>334860</v>
          </cell>
          <cell r="H11">
            <v>0</v>
          </cell>
          <cell r="I11">
            <v>334860</v>
          </cell>
          <cell r="K11">
            <v>0</v>
          </cell>
          <cell r="L11">
            <v>500000</v>
          </cell>
          <cell r="M11">
            <v>500000</v>
          </cell>
          <cell r="O11">
            <v>25500</v>
          </cell>
          <cell r="Q11">
            <v>3386860</v>
          </cell>
          <cell r="S11">
            <v>2</v>
          </cell>
          <cell r="T11">
            <v>1.0249999999999999</v>
          </cell>
        </row>
        <row r="12">
          <cell r="A12">
            <v>35156</v>
          </cell>
          <cell r="B12">
            <v>852500</v>
          </cell>
          <cell r="C12">
            <v>465000</v>
          </cell>
          <cell r="D12">
            <v>750000</v>
          </cell>
          <cell r="E12">
            <v>2067500</v>
          </cell>
          <cell r="G12">
            <v>0</v>
          </cell>
          <cell r="H12">
            <v>-300000</v>
          </cell>
          <cell r="I12">
            <v>-300000</v>
          </cell>
          <cell r="K12">
            <v>-450000</v>
          </cell>
          <cell r="L12">
            <v>0</v>
          </cell>
          <cell r="M12">
            <v>-450000</v>
          </cell>
          <cell r="O12">
            <v>50000</v>
          </cell>
          <cell r="Q12">
            <v>1367500</v>
          </cell>
          <cell r="S12">
            <v>2.4</v>
          </cell>
          <cell r="T12">
            <v>1.0249999999999999</v>
          </cell>
        </row>
        <row r="13">
          <cell r="A13">
            <v>35186</v>
          </cell>
          <cell r="B13">
            <v>759500</v>
          </cell>
          <cell r="C13">
            <v>356500</v>
          </cell>
          <cell r="D13">
            <v>1200000</v>
          </cell>
          <cell r="E13">
            <v>2316000</v>
          </cell>
          <cell r="G13">
            <v>0</v>
          </cell>
          <cell r="H13">
            <v>-700000</v>
          </cell>
          <cell r="I13">
            <v>-700000</v>
          </cell>
          <cell r="K13">
            <v>-500000</v>
          </cell>
          <cell r="L13">
            <v>0</v>
          </cell>
          <cell r="M13">
            <v>-500000</v>
          </cell>
          <cell r="O13">
            <v>50000</v>
          </cell>
          <cell r="Q13">
            <v>1166000</v>
          </cell>
          <cell r="S13">
            <v>2.5</v>
          </cell>
          <cell r="T13">
            <v>1.0249999999999999</v>
          </cell>
        </row>
        <row r="14">
          <cell r="A14">
            <v>35217</v>
          </cell>
          <cell r="B14">
            <v>935000</v>
          </cell>
          <cell r="C14">
            <v>950000</v>
          </cell>
          <cell r="D14">
            <v>1350000</v>
          </cell>
          <cell r="E14">
            <v>3235000</v>
          </cell>
          <cell r="G14">
            <v>0</v>
          </cell>
          <cell r="H14">
            <v>-550000</v>
          </cell>
          <cell r="I14">
            <v>-550000</v>
          </cell>
          <cell r="K14">
            <v>-800000</v>
          </cell>
          <cell r="L14">
            <v>0</v>
          </cell>
          <cell r="M14">
            <v>-800000</v>
          </cell>
          <cell r="O14">
            <v>40000</v>
          </cell>
          <cell r="Q14">
            <v>1925000</v>
          </cell>
          <cell r="S14">
            <v>2.4500000000000002</v>
          </cell>
          <cell r="T14">
            <v>1.0249999999999999</v>
          </cell>
        </row>
        <row r="15">
          <cell r="A15">
            <v>35247</v>
          </cell>
          <cell r="B15">
            <v>595000</v>
          </cell>
          <cell r="C15">
            <v>155000</v>
          </cell>
          <cell r="D15">
            <v>180000</v>
          </cell>
          <cell r="E15">
            <v>930000</v>
          </cell>
          <cell r="G15">
            <v>0</v>
          </cell>
          <cell r="H15">
            <v>-180000</v>
          </cell>
          <cell r="I15">
            <v>-180000</v>
          </cell>
          <cell r="K15">
            <v>0</v>
          </cell>
          <cell r="L15">
            <v>0</v>
          </cell>
          <cell r="M15">
            <v>0</v>
          </cell>
          <cell r="O15">
            <v>40000</v>
          </cell>
          <cell r="Q15">
            <v>790000</v>
          </cell>
          <cell r="S15">
            <v>2.2999999999999998</v>
          </cell>
          <cell r="T15">
            <v>1.0249999999999999</v>
          </cell>
        </row>
        <row r="16">
          <cell r="A16">
            <v>35278</v>
          </cell>
          <cell r="B16">
            <v>329760</v>
          </cell>
          <cell r="C16">
            <v>155000</v>
          </cell>
          <cell r="D16">
            <v>1232000</v>
          </cell>
          <cell r="E16">
            <v>1716760</v>
          </cell>
          <cell r="G16">
            <v>0</v>
          </cell>
          <cell r="H16">
            <v>-669000</v>
          </cell>
          <cell r="I16">
            <v>-669000</v>
          </cell>
          <cell r="K16">
            <v>-563000</v>
          </cell>
          <cell r="L16">
            <v>0</v>
          </cell>
          <cell r="M16">
            <v>-563000</v>
          </cell>
          <cell r="O16">
            <v>40000</v>
          </cell>
          <cell r="Q16">
            <v>524760</v>
          </cell>
          <cell r="S16">
            <v>2.75</v>
          </cell>
          <cell r="T16">
            <v>1.0249999999999999</v>
          </cell>
        </row>
        <row r="17">
          <cell r="A17">
            <v>35309</v>
          </cell>
          <cell r="B17">
            <v>600000</v>
          </cell>
          <cell r="C17">
            <v>150000</v>
          </cell>
          <cell r="D17">
            <v>950000</v>
          </cell>
          <cell r="E17">
            <v>1700000</v>
          </cell>
          <cell r="G17">
            <v>0</v>
          </cell>
          <cell r="H17">
            <v>-354000</v>
          </cell>
          <cell r="I17">
            <v>-354000</v>
          </cell>
          <cell r="K17">
            <v>-596000</v>
          </cell>
          <cell r="L17">
            <v>0</v>
          </cell>
          <cell r="M17">
            <v>-596000</v>
          </cell>
          <cell r="O17">
            <v>40000</v>
          </cell>
          <cell r="Q17">
            <v>790000</v>
          </cell>
          <cell r="S17">
            <v>2.35</v>
          </cell>
          <cell r="T17">
            <v>1.0249999999999999</v>
          </cell>
        </row>
        <row r="18">
          <cell r="A18">
            <v>35339</v>
          </cell>
          <cell r="B18">
            <v>840000</v>
          </cell>
          <cell r="C18">
            <v>155000</v>
          </cell>
          <cell r="D18">
            <v>500000</v>
          </cell>
          <cell r="E18">
            <v>1495000</v>
          </cell>
          <cell r="G18">
            <v>0</v>
          </cell>
          <cell r="H18">
            <v>-200000</v>
          </cell>
          <cell r="I18">
            <v>-200000</v>
          </cell>
          <cell r="K18">
            <v>-300000</v>
          </cell>
          <cell r="L18">
            <v>0</v>
          </cell>
          <cell r="M18">
            <v>-300000</v>
          </cell>
          <cell r="O18">
            <v>40000</v>
          </cell>
          <cell r="Q18">
            <v>1035000</v>
          </cell>
          <cell r="S18">
            <v>2.15</v>
          </cell>
          <cell r="T18">
            <v>1.0249999999999999</v>
          </cell>
        </row>
        <row r="19">
          <cell r="A19">
            <v>35370</v>
          </cell>
          <cell r="B19">
            <v>796500</v>
          </cell>
          <cell r="C19">
            <v>150000</v>
          </cell>
          <cell r="D19">
            <v>125000</v>
          </cell>
          <cell r="E19">
            <v>1071500</v>
          </cell>
          <cell r="G19">
            <v>600000</v>
          </cell>
          <cell r="H19">
            <v>0</v>
          </cell>
          <cell r="I19">
            <v>600000</v>
          </cell>
          <cell r="K19">
            <v>-125000</v>
          </cell>
          <cell r="L19">
            <v>400000</v>
          </cell>
          <cell r="M19">
            <v>275000</v>
          </cell>
          <cell r="O19">
            <v>70000</v>
          </cell>
          <cell r="Q19">
            <v>2016500</v>
          </cell>
          <cell r="S19">
            <v>2.2999999999999998</v>
          </cell>
          <cell r="T19">
            <v>1.0249999999999999</v>
          </cell>
        </row>
        <row r="20">
          <cell r="A20">
            <v>35400</v>
          </cell>
          <cell r="B20">
            <v>1213000</v>
          </cell>
          <cell r="C20">
            <v>372000</v>
          </cell>
          <cell r="D20">
            <v>0</v>
          </cell>
          <cell r="E20">
            <v>1585000</v>
          </cell>
          <cell r="G20">
            <v>350000</v>
          </cell>
          <cell r="H20">
            <v>0</v>
          </cell>
          <cell r="I20">
            <v>350000</v>
          </cell>
          <cell r="K20">
            <v>0</v>
          </cell>
          <cell r="L20">
            <v>850000</v>
          </cell>
          <cell r="M20">
            <v>850000</v>
          </cell>
          <cell r="O20">
            <v>75000</v>
          </cell>
          <cell r="Q20">
            <v>2860000</v>
          </cell>
          <cell r="S20">
            <v>2.85</v>
          </cell>
          <cell r="T20">
            <v>1.0249999999999999</v>
          </cell>
        </row>
        <row r="21">
          <cell r="A21">
            <v>35431</v>
          </cell>
          <cell r="B21">
            <v>2068500</v>
          </cell>
          <cell r="C21">
            <v>573500</v>
          </cell>
          <cell r="D21">
            <v>0</v>
          </cell>
          <cell r="E21">
            <v>2642000</v>
          </cell>
          <cell r="G21">
            <v>1225000</v>
          </cell>
          <cell r="H21">
            <v>0</v>
          </cell>
          <cell r="I21">
            <v>1225000</v>
          </cell>
          <cell r="K21">
            <v>0</v>
          </cell>
          <cell r="L21">
            <v>850000</v>
          </cell>
          <cell r="M21">
            <v>850000</v>
          </cell>
          <cell r="O21">
            <v>0</v>
          </cell>
          <cell r="Q21">
            <v>4717000</v>
          </cell>
          <cell r="S21">
            <v>3.15</v>
          </cell>
          <cell r="T21">
            <v>1.0249999999999999</v>
          </cell>
        </row>
        <row r="22">
          <cell r="A22">
            <v>35462</v>
          </cell>
          <cell r="B22">
            <v>1410000</v>
          </cell>
          <cell r="C22">
            <v>686000</v>
          </cell>
          <cell r="D22">
            <v>0</v>
          </cell>
          <cell r="E22">
            <v>2096000</v>
          </cell>
          <cell r="G22">
            <v>798000</v>
          </cell>
          <cell r="H22">
            <v>0</v>
          </cell>
          <cell r="I22">
            <v>798000</v>
          </cell>
          <cell r="K22">
            <v>0</v>
          </cell>
          <cell r="L22">
            <v>980000</v>
          </cell>
          <cell r="M22">
            <v>980000</v>
          </cell>
          <cell r="O22">
            <v>55000</v>
          </cell>
          <cell r="Q22">
            <v>3929000</v>
          </cell>
          <cell r="S22">
            <v>3.3</v>
          </cell>
          <cell r="T22">
            <v>1.0249999999999999</v>
          </cell>
        </row>
        <row r="23">
          <cell r="A23">
            <v>35490</v>
          </cell>
          <cell r="B23">
            <v>1340000</v>
          </cell>
          <cell r="C23">
            <v>555000</v>
          </cell>
          <cell r="D23">
            <v>5000</v>
          </cell>
          <cell r="E23">
            <v>1900000</v>
          </cell>
          <cell r="G23">
            <v>410000</v>
          </cell>
          <cell r="H23">
            <v>0</v>
          </cell>
          <cell r="I23">
            <v>410000</v>
          </cell>
          <cell r="K23">
            <v>-5000</v>
          </cell>
          <cell r="L23">
            <v>495000</v>
          </cell>
          <cell r="M23">
            <v>490000</v>
          </cell>
          <cell r="O23">
            <v>0</v>
          </cell>
          <cell r="Q23">
            <v>2800000</v>
          </cell>
          <cell r="S23">
            <v>2.6</v>
          </cell>
          <cell r="T23">
            <v>1.0249999999999999</v>
          </cell>
        </row>
        <row r="24">
          <cell r="A24">
            <v>35521</v>
          </cell>
          <cell r="B24">
            <v>1150000</v>
          </cell>
          <cell r="C24">
            <v>550000</v>
          </cell>
          <cell r="D24">
            <v>150000</v>
          </cell>
          <cell r="E24">
            <v>1850000</v>
          </cell>
          <cell r="G24">
            <v>100000</v>
          </cell>
          <cell r="H24">
            <v>-100000</v>
          </cell>
          <cell r="I24">
            <v>0</v>
          </cell>
          <cell r="K24">
            <v>-150000</v>
          </cell>
          <cell r="L24">
            <v>100000</v>
          </cell>
          <cell r="M24">
            <v>-50000</v>
          </cell>
          <cell r="O24">
            <v>50000</v>
          </cell>
          <cell r="Q24">
            <v>1850000</v>
          </cell>
          <cell r="S24">
            <v>1.9</v>
          </cell>
          <cell r="T24">
            <v>1.0249999999999999</v>
          </cell>
        </row>
        <row r="25">
          <cell r="A25">
            <v>35551</v>
          </cell>
          <cell r="B25">
            <v>1200000</v>
          </cell>
          <cell r="C25">
            <v>425000</v>
          </cell>
          <cell r="D25">
            <v>1000000</v>
          </cell>
          <cell r="E25">
            <v>2625000</v>
          </cell>
          <cell r="G25">
            <v>0</v>
          </cell>
          <cell r="H25">
            <v>-650000</v>
          </cell>
          <cell r="I25">
            <v>-650000</v>
          </cell>
          <cell r="K25">
            <v>-350000</v>
          </cell>
          <cell r="L25">
            <v>0</v>
          </cell>
          <cell r="M25">
            <v>-350000</v>
          </cell>
          <cell r="O25">
            <v>10000</v>
          </cell>
          <cell r="Q25">
            <v>1635000</v>
          </cell>
          <cell r="S25">
            <v>1.75</v>
          </cell>
          <cell r="T25">
            <v>1.0249999999999999</v>
          </cell>
        </row>
        <row r="26">
          <cell r="A26">
            <v>35582</v>
          </cell>
          <cell r="B26">
            <v>1200000</v>
          </cell>
          <cell r="C26">
            <v>425000</v>
          </cell>
          <cell r="D26">
            <v>1090000</v>
          </cell>
          <cell r="E26">
            <v>2715000</v>
          </cell>
          <cell r="G26">
            <v>0</v>
          </cell>
          <cell r="H26">
            <v>-700000</v>
          </cell>
          <cell r="I26">
            <v>-700000</v>
          </cell>
          <cell r="K26">
            <v>-390000</v>
          </cell>
          <cell r="L26">
            <v>0</v>
          </cell>
          <cell r="M26">
            <v>-390000</v>
          </cell>
          <cell r="O26">
            <v>35000</v>
          </cell>
          <cell r="Q26">
            <v>1660000</v>
          </cell>
          <cell r="S26">
            <v>2</v>
          </cell>
          <cell r="T26">
            <v>1.0249999999999999</v>
          </cell>
        </row>
        <row r="27">
          <cell r="A27">
            <v>35612</v>
          </cell>
          <cell r="B27">
            <v>1375000</v>
          </cell>
          <cell r="C27">
            <v>350000</v>
          </cell>
          <cell r="D27">
            <v>1154000</v>
          </cell>
          <cell r="E27">
            <v>2879000</v>
          </cell>
          <cell r="G27">
            <v>0</v>
          </cell>
          <cell r="H27">
            <v>-630000</v>
          </cell>
          <cell r="I27">
            <v>-630000</v>
          </cell>
          <cell r="K27">
            <v>-524000</v>
          </cell>
          <cell r="L27">
            <v>0</v>
          </cell>
          <cell r="M27">
            <v>-524000</v>
          </cell>
          <cell r="O27">
            <v>0</v>
          </cell>
          <cell r="Q27">
            <v>1725000</v>
          </cell>
          <cell r="S27">
            <v>2.15</v>
          </cell>
          <cell r="T27">
            <v>1.0249999999999999</v>
          </cell>
        </row>
        <row r="28">
          <cell r="A28">
            <v>35643</v>
          </cell>
          <cell r="B28">
            <v>1465000</v>
          </cell>
          <cell r="C28">
            <v>365000</v>
          </cell>
          <cell r="D28">
            <v>1035000</v>
          </cell>
          <cell r="E28">
            <v>2865000</v>
          </cell>
          <cell r="G28">
            <v>0</v>
          </cell>
          <cell r="H28">
            <v>-535000</v>
          </cell>
          <cell r="I28">
            <v>-535000</v>
          </cell>
          <cell r="K28">
            <v>-500000</v>
          </cell>
          <cell r="L28">
            <v>0</v>
          </cell>
          <cell r="M28">
            <v>-500000</v>
          </cell>
          <cell r="O28">
            <v>0</v>
          </cell>
          <cell r="Q28">
            <v>1830000</v>
          </cell>
          <cell r="S28">
            <v>2.35</v>
          </cell>
          <cell r="T28">
            <v>1.0249999999999999</v>
          </cell>
        </row>
        <row r="29">
          <cell r="A29">
            <v>35674</v>
          </cell>
          <cell r="B29">
            <v>1555000</v>
          </cell>
          <cell r="C29">
            <v>365000</v>
          </cell>
          <cell r="D29">
            <v>800000</v>
          </cell>
          <cell r="E29">
            <v>2720000</v>
          </cell>
          <cell r="G29">
            <v>0</v>
          </cell>
          <cell r="H29">
            <v>-270000</v>
          </cell>
          <cell r="I29">
            <v>-270000</v>
          </cell>
          <cell r="K29">
            <v>-530000</v>
          </cell>
          <cell r="L29">
            <v>0</v>
          </cell>
          <cell r="M29">
            <v>-530000</v>
          </cell>
          <cell r="O29">
            <v>45000</v>
          </cell>
          <cell r="Q29">
            <v>1965000</v>
          </cell>
          <cell r="S29">
            <v>2.35</v>
          </cell>
          <cell r="T29">
            <v>1.0249999999999999</v>
          </cell>
        </row>
        <row r="30">
          <cell r="A30">
            <v>35704</v>
          </cell>
          <cell r="B30">
            <v>1670000</v>
          </cell>
          <cell r="C30">
            <v>365000</v>
          </cell>
          <cell r="D30">
            <v>773000</v>
          </cell>
          <cell r="E30">
            <v>2808000</v>
          </cell>
          <cell r="G30">
            <v>0</v>
          </cell>
          <cell r="H30">
            <v>-273000</v>
          </cell>
          <cell r="I30">
            <v>-273000</v>
          </cell>
          <cell r="K30">
            <v>-500000</v>
          </cell>
          <cell r="L30">
            <v>0</v>
          </cell>
          <cell r="M30">
            <v>-500000</v>
          </cell>
          <cell r="O30">
            <v>40000</v>
          </cell>
          <cell r="Q30">
            <v>2075000</v>
          </cell>
          <cell r="S30">
            <v>2.5499999999999998</v>
          </cell>
          <cell r="T30">
            <v>1.0249999999999999</v>
          </cell>
        </row>
        <row r="31">
          <cell r="A31">
            <v>35735</v>
          </cell>
          <cell r="B31">
            <v>1770000</v>
          </cell>
          <cell r="C31">
            <v>400000</v>
          </cell>
          <cell r="D31">
            <v>150000</v>
          </cell>
          <cell r="E31">
            <v>2320000</v>
          </cell>
          <cell r="G31">
            <v>90000</v>
          </cell>
          <cell r="H31">
            <v>0</v>
          </cell>
          <cell r="I31">
            <v>90000</v>
          </cell>
          <cell r="K31">
            <v>-150000</v>
          </cell>
          <cell r="L31">
            <v>100000</v>
          </cell>
          <cell r="M31">
            <v>-50000</v>
          </cell>
          <cell r="O31">
            <v>40000</v>
          </cell>
          <cell r="Q31">
            <v>2400000</v>
          </cell>
          <cell r="S31">
            <v>3.65</v>
          </cell>
          <cell r="T31">
            <v>1.0249999999999999</v>
          </cell>
        </row>
        <row r="32">
          <cell r="A32">
            <v>35765</v>
          </cell>
          <cell r="B32">
            <v>1015000</v>
          </cell>
          <cell r="C32">
            <v>400000</v>
          </cell>
          <cell r="D32">
            <v>0</v>
          </cell>
          <cell r="E32">
            <v>1415000</v>
          </cell>
          <cell r="G32">
            <v>1240000</v>
          </cell>
          <cell r="H32">
            <v>0</v>
          </cell>
          <cell r="I32">
            <v>1240000</v>
          </cell>
          <cell r="K32">
            <v>0</v>
          </cell>
          <cell r="L32">
            <v>625000</v>
          </cell>
          <cell r="M32">
            <v>625000</v>
          </cell>
          <cell r="O32">
            <v>40000</v>
          </cell>
          <cell r="Q32">
            <v>3320000</v>
          </cell>
          <cell r="S32">
            <v>3.98</v>
          </cell>
          <cell r="T32">
            <v>1.0249999999999999</v>
          </cell>
        </row>
        <row r="33">
          <cell r="A33">
            <v>35796</v>
          </cell>
          <cell r="B33">
            <v>1578000</v>
          </cell>
          <cell r="C33">
            <v>573500</v>
          </cell>
          <cell r="D33">
            <v>0</v>
          </cell>
          <cell r="E33">
            <v>2151500</v>
          </cell>
          <cell r="G33">
            <v>1137000</v>
          </cell>
          <cell r="H33">
            <v>0</v>
          </cell>
          <cell r="I33">
            <v>1137000</v>
          </cell>
          <cell r="K33">
            <v>0</v>
          </cell>
          <cell r="L33">
            <v>1297000</v>
          </cell>
          <cell r="M33">
            <v>1297000</v>
          </cell>
          <cell r="O33">
            <v>0</v>
          </cell>
          <cell r="Q33">
            <v>4585500</v>
          </cell>
          <cell r="S33">
            <v>3.48</v>
          </cell>
          <cell r="T33">
            <v>1.0249999999999999</v>
          </cell>
        </row>
        <row r="34">
          <cell r="A34">
            <v>35827</v>
          </cell>
          <cell r="B34">
            <v>1539000</v>
          </cell>
          <cell r="C34">
            <v>518000</v>
          </cell>
          <cell r="D34">
            <v>0</v>
          </cell>
          <cell r="E34">
            <v>2057000</v>
          </cell>
          <cell r="G34">
            <v>803475</v>
          </cell>
          <cell r="H34">
            <v>0</v>
          </cell>
          <cell r="I34">
            <v>803475</v>
          </cell>
          <cell r="K34">
            <v>0</v>
          </cell>
          <cell r="L34">
            <v>1100000</v>
          </cell>
          <cell r="M34">
            <v>1100000</v>
          </cell>
          <cell r="O34">
            <v>36000</v>
          </cell>
          <cell r="Q34">
            <v>3996475</v>
          </cell>
          <cell r="S34">
            <v>2.5</v>
          </cell>
          <cell r="T34">
            <v>1.0249999999999999</v>
          </cell>
        </row>
        <row r="35">
          <cell r="A35">
            <v>35855</v>
          </cell>
          <cell r="B35">
            <v>1250000</v>
          </cell>
          <cell r="C35">
            <v>418500</v>
          </cell>
          <cell r="D35">
            <v>0</v>
          </cell>
          <cell r="E35">
            <v>1668500</v>
          </cell>
          <cell r="G35">
            <v>284000</v>
          </cell>
          <cell r="H35">
            <v>0</v>
          </cell>
          <cell r="I35">
            <v>284000</v>
          </cell>
          <cell r="K35">
            <v>0</v>
          </cell>
          <cell r="L35">
            <v>800000</v>
          </cell>
          <cell r="M35">
            <v>800000</v>
          </cell>
          <cell r="O35">
            <v>39000</v>
          </cell>
          <cell r="Q35">
            <v>2791500</v>
          </cell>
          <cell r="S35">
            <v>2.23</v>
          </cell>
          <cell r="T35">
            <v>1.0249999999999999</v>
          </cell>
        </row>
        <row r="36">
          <cell r="A36">
            <v>35886</v>
          </cell>
          <cell r="B36">
            <v>810000</v>
          </cell>
          <cell r="C36">
            <v>330000</v>
          </cell>
          <cell r="D36">
            <v>446000</v>
          </cell>
          <cell r="E36">
            <v>1586000</v>
          </cell>
          <cell r="G36">
            <v>0</v>
          </cell>
          <cell r="H36">
            <v>-156000</v>
          </cell>
          <cell r="I36">
            <v>-156000</v>
          </cell>
          <cell r="K36">
            <v>-290000</v>
          </cell>
          <cell r="L36">
            <v>0</v>
          </cell>
          <cell r="M36">
            <v>-290000</v>
          </cell>
          <cell r="O36">
            <v>41000</v>
          </cell>
          <cell r="Q36">
            <v>1181000</v>
          </cell>
          <cell r="S36">
            <v>2.2599999999999998</v>
          </cell>
          <cell r="T36">
            <v>1.0249999999999999</v>
          </cell>
        </row>
        <row r="37">
          <cell r="A37">
            <v>35916</v>
          </cell>
          <cell r="B37">
            <v>488375</v>
          </cell>
          <cell r="C37">
            <v>116000</v>
          </cell>
          <cell r="D37">
            <v>1085000</v>
          </cell>
          <cell r="E37">
            <v>1689375</v>
          </cell>
          <cell r="G37">
            <v>0</v>
          </cell>
          <cell r="H37">
            <v>-575000</v>
          </cell>
          <cell r="I37">
            <v>-575000</v>
          </cell>
          <cell r="K37">
            <v>-510000</v>
          </cell>
          <cell r="L37">
            <v>0</v>
          </cell>
          <cell r="M37">
            <v>-510000</v>
          </cell>
          <cell r="O37">
            <v>37000</v>
          </cell>
          <cell r="Q37">
            <v>641375</v>
          </cell>
          <cell r="S37">
            <v>2.41</v>
          </cell>
          <cell r="T37">
            <v>1.0249999999999999</v>
          </cell>
        </row>
        <row r="38">
          <cell r="A38">
            <v>35947</v>
          </cell>
          <cell r="B38">
            <v>23853</v>
          </cell>
          <cell r="C38">
            <v>153120</v>
          </cell>
          <cell r="D38">
            <v>1407210</v>
          </cell>
          <cell r="E38">
            <v>1584183</v>
          </cell>
          <cell r="G38">
            <v>0</v>
          </cell>
          <cell r="H38">
            <v>-597210</v>
          </cell>
          <cell r="I38">
            <v>-597210</v>
          </cell>
          <cell r="K38">
            <v>-810000</v>
          </cell>
          <cell r="L38">
            <v>0</v>
          </cell>
          <cell r="M38">
            <v>-810000</v>
          </cell>
          <cell r="O38">
            <v>40000</v>
          </cell>
          <cell r="Q38">
            <v>216973</v>
          </cell>
          <cell r="S38">
            <v>2.4</v>
          </cell>
          <cell r="T38">
            <v>1.0249999999999999</v>
          </cell>
        </row>
        <row r="39">
          <cell r="A39">
            <v>35977</v>
          </cell>
          <cell r="B39">
            <v>0</v>
          </cell>
          <cell r="C39">
            <v>81617</v>
          </cell>
          <cell r="D39">
            <v>1157412</v>
          </cell>
          <cell r="E39">
            <v>1239029</v>
          </cell>
          <cell r="G39">
            <v>0</v>
          </cell>
          <cell r="H39">
            <v>-633800</v>
          </cell>
          <cell r="I39">
            <v>-633800</v>
          </cell>
          <cell r="K39">
            <v>-523612</v>
          </cell>
          <cell r="L39">
            <v>0</v>
          </cell>
          <cell r="M39">
            <v>-523612</v>
          </cell>
          <cell r="O39">
            <v>40000</v>
          </cell>
          <cell r="Q39">
            <v>121617</v>
          </cell>
          <cell r="S39">
            <v>2.2999999999999998</v>
          </cell>
          <cell r="T39">
            <v>1.0249999999999999</v>
          </cell>
        </row>
        <row r="40">
          <cell r="A40">
            <v>36008</v>
          </cell>
          <cell r="B40">
            <v>282638</v>
          </cell>
          <cell r="C40">
            <v>263500</v>
          </cell>
          <cell r="D40">
            <v>1148606</v>
          </cell>
          <cell r="E40">
            <v>1694744</v>
          </cell>
          <cell r="G40">
            <v>0</v>
          </cell>
          <cell r="H40">
            <v>-644006</v>
          </cell>
          <cell r="I40">
            <v>-644006</v>
          </cell>
          <cell r="K40">
            <v>-504600</v>
          </cell>
          <cell r="L40">
            <v>0</v>
          </cell>
          <cell r="M40">
            <v>-504600</v>
          </cell>
          <cell r="O40">
            <v>41600</v>
          </cell>
          <cell r="Q40">
            <v>587738</v>
          </cell>
          <cell r="S40">
            <v>2.4500000000000002</v>
          </cell>
          <cell r="T40">
            <v>1.0249999999999999</v>
          </cell>
        </row>
        <row r="41">
          <cell r="A41">
            <v>36039</v>
          </cell>
          <cell r="B41">
            <v>323133</v>
          </cell>
          <cell r="C41">
            <v>255000</v>
          </cell>
          <cell r="D41">
            <v>710559</v>
          </cell>
          <cell r="E41">
            <v>1288692</v>
          </cell>
          <cell r="G41">
            <v>0</v>
          </cell>
          <cell r="H41">
            <v>-342359</v>
          </cell>
          <cell r="I41">
            <v>-342359</v>
          </cell>
          <cell r="K41">
            <v>-368200</v>
          </cell>
          <cell r="L41">
            <v>0</v>
          </cell>
          <cell r="M41">
            <v>-368200</v>
          </cell>
          <cell r="O41">
            <v>35000</v>
          </cell>
          <cell r="Q41">
            <v>613133</v>
          </cell>
          <cell r="S41">
            <v>2.15</v>
          </cell>
          <cell r="T41">
            <v>1.0249999999999999</v>
          </cell>
        </row>
        <row r="42">
          <cell r="A42">
            <v>36069</v>
          </cell>
          <cell r="B42">
            <v>1036843</v>
          </cell>
          <cell r="C42">
            <v>258500</v>
          </cell>
          <cell r="D42">
            <v>434000</v>
          </cell>
          <cell r="E42">
            <v>1729343</v>
          </cell>
          <cell r="G42">
            <v>0</v>
          </cell>
          <cell r="H42">
            <v>-303000</v>
          </cell>
          <cell r="I42">
            <v>-303000</v>
          </cell>
          <cell r="K42">
            <v>-131000</v>
          </cell>
          <cell r="L42">
            <v>0</v>
          </cell>
          <cell r="M42">
            <v>-131000</v>
          </cell>
          <cell r="O42">
            <v>35000</v>
          </cell>
          <cell r="Q42">
            <v>1330343</v>
          </cell>
          <cell r="S42">
            <v>2.15</v>
          </cell>
          <cell r="T42">
            <v>1.0249999999999999</v>
          </cell>
        </row>
        <row r="43">
          <cell r="A43">
            <v>36100</v>
          </cell>
          <cell r="B43">
            <v>2196500</v>
          </cell>
          <cell r="C43">
            <v>258500</v>
          </cell>
          <cell r="D43">
            <v>-750000</v>
          </cell>
          <cell r="E43">
            <v>1705000</v>
          </cell>
          <cell r="G43">
            <v>450000</v>
          </cell>
          <cell r="H43">
            <v>0</v>
          </cell>
          <cell r="I43">
            <v>450000</v>
          </cell>
          <cell r="K43">
            <v>0</v>
          </cell>
          <cell r="L43">
            <v>300000</v>
          </cell>
          <cell r="M43">
            <v>300000</v>
          </cell>
          <cell r="O43">
            <v>35000</v>
          </cell>
          <cell r="Q43">
            <v>2490000</v>
          </cell>
          <cell r="S43">
            <v>2.5099999999999998</v>
          </cell>
          <cell r="T43">
            <v>1.0249999999999999</v>
          </cell>
        </row>
        <row r="44">
          <cell r="A44">
            <v>36130</v>
          </cell>
          <cell r="B44">
            <v>2817726</v>
          </cell>
          <cell r="C44">
            <v>258500</v>
          </cell>
          <cell r="D44">
            <v>-1900000</v>
          </cell>
          <cell r="E44">
            <v>1176226</v>
          </cell>
          <cell r="G44">
            <v>1000000</v>
          </cell>
          <cell r="H44">
            <v>0</v>
          </cell>
          <cell r="I44">
            <v>1000000</v>
          </cell>
          <cell r="K44">
            <v>0</v>
          </cell>
          <cell r="L44">
            <v>900000</v>
          </cell>
          <cell r="M44">
            <v>900000</v>
          </cell>
          <cell r="O44">
            <v>35000</v>
          </cell>
          <cell r="Q44">
            <v>3111226</v>
          </cell>
          <cell r="S44">
            <v>2.37</v>
          </cell>
          <cell r="T44">
            <v>1.0249999999999999</v>
          </cell>
        </row>
        <row r="45">
          <cell r="A45">
            <v>36161</v>
          </cell>
          <cell r="B45">
            <v>4145720</v>
          </cell>
          <cell r="C45">
            <v>258500</v>
          </cell>
          <cell r="D45">
            <v>-1900000</v>
          </cell>
          <cell r="E45">
            <v>2504220</v>
          </cell>
          <cell r="G45">
            <v>1000000</v>
          </cell>
          <cell r="H45">
            <v>0</v>
          </cell>
          <cell r="I45">
            <v>1000000</v>
          </cell>
          <cell r="K45">
            <v>0</v>
          </cell>
          <cell r="L45">
            <v>900000</v>
          </cell>
          <cell r="M45">
            <v>900000</v>
          </cell>
          <cell r="O45">
            <v>35000</v>
          </cell>
          <cell r="Q45">
            <v>4439220</v>
          </cell>
          <cell r="S45">
            <v>2.25</v>
          </cell>
          <cell r="T45">
            <v>1.0249999999999999</v>
          </cell>
        </row>
        <row r="46">
          <cell r="A46">
            <v>36192</v>
          </cell>
          <cell r="B46">
            <v>3410080</v>
          </cell>
          <cell r="C46">
            <v>258500</v>
          </cell>
          <cell r="D46">
            <v>-1650000</v>
          </cell>
          <cell r="E46">
            <v>2018580</v>
          </cell>
          <cell r="G46">
            <v>850000</v>
          </cell>
          <cell r="H46">
            <v>0</v>
          </cell>
          <cell r="I46">
            <v>850000</v>
          </cell>
          <cell r="K46">
            <v>0</v>
          </cell>
          <cell r="L46">
            <v>800000</v>
          </cell>
          <cell r="M46">
            <v>800000</v>
          </cell>
          <cell r="O46">
            <v>35000</v>
          </cell>
          <cell r="Q46">
            <v>3703580</v>
          </cell>
          <cell r="S46">
            <v>1.81</v>
          </cell>
          <cell r="T46">
            <v>1.0249999999999999</v>
          </cell>
        </row>
        <row r="47">
          <cell r="A47">
            <v>36220</v>
          </cell>
          <cell r="B47">
            <v>2624216</v>
          </cell>
          <cell r="C47">
            <v>263500</v>
          </cell>
          <cell r="D47">
            <v>-862500</v>
          </cell>
          <cell r="E47">
            <v>2025216</v>
          </cell>
          <cell r="G47">
            <v>425500</v>
          </cell>
          <cell r="H47">
            <v>0</v>
          </cell>
          <cell r="I47">
            <v>425500</v>
          </cell>
          <cell r="K47">
            <v>0</v>
          </cell>
          <cell r="L47">
            <v>437000</v>
          </cell>
          <cell r="M47">
            <v>437000</v>
          </cell>
          <cell r="O47">
            <v>22500</v>
          </cell>
          <cell r="Q47">
            <v>2910216</v>
          </cell>
          <cell r="S47">
            <v>1.77</v>
          </cell>
          <cell r="T47">
            <v>1.0249999999999999</v>
          </cell>
        </row>
        <row r="48">
          <cell r="A48">
            <v>36251</v>
          </cell>
          <cell r="B48">
            <v>1384213</v>
          </cell>
          <cell r="C48">
            <v>258500</v>
          </cell>
          <cell r="D48">
            <v>446000</v>
          </cell>
          <cell r="E48">
            <v>2088713</v>
          </cell>
          <cell r="G48">
            <v>0</v>
          </cell>
          <cell r="H48">
            <v>-156000</v>
          </cell>
          <cell r="I48">
            <v>-156000</v>
          </cell>
          <cell r="K48">
            <v>-290000</v>
          </cell>
          <cell r="L48">
            <v>0</v>
          </cell>
          <cell r="M48">
            <v>-290000</v>
          </cell>
          <cell r="O48">
            <v>21000</v>
          </cell>
          <cell r="Q48">
            <v>1663713</v>
          </cell>
          <cell r="S48">
            <v>1.75</v>
          </cell>
          <cell r="T48">
            <v>1.0249999999999999</v>
          </cell>
        </row>
        <row r="49">
          <cell r="A49">
            <v>36281</v>
          </cell>
          <cell r="B49">
            <v>735665</v>
          </cell>
          <cell r="C49">
            <v>258500</v>
          </cell>
          <cell r="D49">
            <v>1229000</v>
          </cell>
          <cell r="E49">
            <v>2223165</v>
          </cell>
          <cell r="G49">
            <v>0</v>
          </cell>
          <cell r="H49">
            <v>-657000</v>
          </cell>
          <cell r="I49">
            <v>-657000</v>
          </cell>
          <cell r="K49">
            <v>-572000</v>
          </cell>
          <cell r="L49">
            <v>0</v>
          </cell>
          <cell r="M49">
            <v>-572000</v>
          </cell>
          <cell r="O49">
            <v>21000</v>
          </cell>
          <cell r="Q49">
            <v>1015165</v>
          </cell>
          <cell r="S49">
            <v>1.66</v>
          </cell>
          <cell r="T49">
            <v>1.0249999999999999</v>
          </cell>
        </row>
        <row r="50">
          <cell r="A50">
            <v>36312</v>
          </cell>
          <cell r="B50">
            <v>559048</v>
          </cell>
          <cell r="C50">
            <v>255000</v>
          </cell>
          <cell r="D50">
            <v>1306000</v>
          </cell>
          <cell r="E50">
            <v>2120048</v>
          </cell>
          <cell r="G50">
            <v>0</v>
          </cell>
          <cell r="H50">
            <v>-708000</v>
          </cell>
          <cell r="I50">
            <v>-708000</v>
          </cell>
          <cell r="K50">
            <v>-598000</v>
          </cell>
          <cell r="L50">
            <v>0</v>
          </cell>
          <cell r="M50">
            <v>-598000</v>
          </cell>
          <cell r="O50">
            <v>20000</v>
          </cell>
          <cell r="Q50">
            <v>834048</v>
          </cell>
          <cell r="S50">
            <v>2.0499999999999998</v>
          </cell>
          <cell r="T50">
            <v>1.0249999999999999</v>
          </cell>
        </row>
        <row r="51">
          <cell r="A51">
            <v>36342</v>
          </cell>
          <cell r="B51">
            <v>420527</v>
          </cell>
          <cell r="C51">
            <v>263500</v>
          </cell>
          <cell r="D51">
            <v>1313000</v>
          </cell>
          <cell r="E51">
            <v>1997027</v>
          </cell>
          <cell r="G51">
            <v>0</v>
          </cell>
          <cell r="H51">
            <v>-719000</v>
          </cell>
          <cell r="I51">
            <v>-719000</v>
          </cell>
          <cell r="K51">
            <v>-594000</v>
          </cell>
          <cell r="L51">
            <v>0</v>
          </cell>
          <cell r="M51">
            <v>-594000</v>
          </cell>
          <cell r="O51">
            <v>19000</v>
          </cell>
          <cell r="Q51">
            <v>703027</v>
          </cell>
          <cell r="S51">
            <v>2.34</v>
          </cell>
          <cell r="T51">
            <v>1.0249999999999999</v>
          </cell>
        </row>
        <row r="52">
          <cell r="A52">
            <v>36373</v>
          </cell>
          <cell r="B52">
            <v>403116</v>
          </cell>
          <cell r="C52">
            <v>263500</v>
          </cell>
          <cell r="D52">
            <v>1174000</v>
          </cell>
          <cell r="E52">
            <v>1840616</v>
          </cell>
          <cell r="G52">
            <v>0</v>
          </cell>
          <cell r="H52">
            <v>-606000</v>
          </cell>
          <cell r="I52">
            <v>-606000</v>
          </cell>
          <cell r="K52">
            <v>-568000</v>
          </cell>
          <cell r="L52">
            <v>0</v>
          </cell>
          <cell r="M52">
            <v>-568000</v>
          </cell>
          <cell r="O52">
            <v>18000</v>
          </cell>
          <cell r="Q52">
            <v>684616</v>
          </cell>
          <cell r="S52">
            <v>2.1500000000000004</v>
          </cell>
          <cell r="T52">
            <v>1.0249999999999999</v>
          </cell>
        </row>
        <row r="53">
          <cell r="A53">
            <v>36404</v>
          </cell>
          <cell r="B53">
            <v>511029</v>
          </cell>
          <cell r="C53">
            <v>263500</v>
          </cell>
          <cell r="D53">
            <v>905000</v>
          </cell>
          <cell r="E53">
            <v>1679529</v>
          </cell>
          <cell r="G53">
            <v>0</v>
          </cell>
          <cell r="H53">
            <v>-303000</v>
          </cell>
          <cell r="I53">
            <v>-303000</v>
          </cell>
          <cell r="K53">
            <v>-602000</v>
          </cell>
          <cell r="L53">
            <v>0</v>
          </cell>
          <cell r="M53">
            <v>-602000</v>
          </cell>
          <cell r="O53">
            <v>20000</v>
          </cell>
          <cell r="Q53">
            <v>794529</v>
          </cell>
          <cell r="S53">
            <v>2.1500000000000004</v>
          </cell>
          <cell r="T53">
            <v>1.0249999999999999</v>
          </cell>
        </row>
        <row r="54">
          <cell r="A54">
            <v>36434</v>
          </cell>
          <cell r="B54">
            <v>1052461</v>
          </cell>
          <cell r="C54">
            <v>263500</v>
          </cell>
          <cell r="D54">
            <v>435000</v>
          </cell>
          <cell r="E54">
            <v>1750961</v>
          </cell>
          <cell r="G54">
            <v>0</v>
          </cell>
          <cell r="H54">
            <v>-303000</v>
          </cell>
          <cell r="I54">
            <v>-303000</v>
          </cell>
          <cell r="K54">
            <v>-132000</v>
          </cell>
          <cell r="L54">
            <v>0</v>
          </cell>
          <cell r="M54">
            <v>-132000</v>
          </cell>
          <cell r="O54">
            <v>25000</v>
          </cell>
          <cell r="Q54">
            <v>1340961</v>
          </cell>
          <cell r="S54">
            <v>2.4</v>
          </cell>
          <cell r="T54">
            <v>1.0249999999999999</v>
          </cell>
        </row>
        <row r="55">
          <cell r="A55">
            <v>36465</v>
          </cell>
          <cell r="B55">
            <v>1375000</v>
          </cell>
          <cell r="C55">
            <v>1015000</v>
          </cell>
          <cell r="D55">
            <v>-1000000</v>
          </cell>
          <cell r="E55">
            <v>1390000</v>
          </cell>
          <cell r="G55">
            <v>600000</v>
          </cell>
          <cell r="H55">
            <v>0</v>
          </cell>
          <cell r="I55">
            <v>600000</v>
          </cell>
          <cell r="K55">
            <v>0</v>
          </cell>
          <cell r="L55">
            <v>400000</v>
          </cell>
          <cell r="M55">
            <v>400000</v>
          </cell>
          <cell r="O55">
            <v>20000</v>
          </cell>
          <cell r="Q55">
            <v>2410000</v>
          </cell>
          <cell r="S55">
            <v>2.75</v>
          </cell>
          <cell r="T55">
            <v>1.0249999999999999</v>
          </cell>
        </row>
        <row r="56">
          <cell r="A56">
            <v>36495</v>
          </cell>
          <cell r="B56">
            <v>2358500</v>
          </cell>
          <cell r="C56">
            <v>1355500</v>
          </cell>
          <cell r="D56">
            <v>-1800000</v>
          </cell>
          <cell r="E56">
            <v>1914000</v>
          </cell>
          <cell r="G56">
            <v>1080000</v>
          </cell>
          <cell r="H56">
            <v>0</v>
          </cell>
          <cell r="I56">
            <v>1080000</v>
          </cell>
          <cell r="K56">
            <v>0</v>
          </cell>
          <cell r="L56">
            <v>720000</v>
          </cell>
          <cell r="M56">
            <v>720000</v>
          </cell>
          <cell r="O56">
            <v>20000</v>
          </cell>
          <cell r="Q56">
            <v>3734000</v>
          </cell>
          <cell r="S56">
            <v>2.75</v>
          </cell>
          <cell r="T56">
            <v>1.0249999999999999</v>
          </cell>
        </row>
        <row r="57">
          <cell r="A57">
            <v>36526</v>
          </cell>
          <cell r="B57">
            <v>3018500</v>
          </cell>
          <cell r="C57">
            <v>1355500</v>
          </cell>
          <cell r="D57">
            <v>-1800000</v>
          </cell>
          <cell r="E57">
            <v>2574000</v>
          </cell>
          <cell r="G57">
            <v>1080000</v>
          </cell>
          <cell r="H57">
            <v>0</v>
          </cell>
          <cell r="I57">
            <v>1080000</v>
          </cell>
          <cell r="K57">
            <v>0</v>
          </cell>
          <cell r="L57">
            <v>720000</v>
          </cell>
          <cell r="M57">
            <v>720000</v>
          </cell>
          <cell r="O57">
            <v>35000</v>
          </cell>
          <cell r="Q57">
            <v>4409000</v>
          </cell>
          <cell r="S57">
            <v>2.5750000000000002</v>
          </cell>
          <cell r="T57">
            <v>1.0249999999999999</v>
          </cell>
        </row>
        <row r="58">
          <cell r="A58">
            <v>36557</v>
          </cell>
          <cell r="B58">
            <v>2311500</v>
          </cell>
          <cell r="C58">
            <v>1314500</v>
          </cell>
          <cell r="D58">
            <v>-1800000</v>
          </cell>
          <cell r="E58">
            <v>1826000</v>
          </cell>
          <cell r="G58">
            <v>1080000</v>
          </cell>
          <cell r="H58">
            <v>0</v>
          </cell>
          <cell r="I58">
            <v>1080000</v>
          </cell>
          <cell r="K58">
            <v>0</v>
          </cell>
          <cell r="L58">
            <v>720000</v>
          </cell>
          <cell r="M58">
            <v>720000</v>
          </cell>
          <cell r="O58">
            <v>35000</v>
          </cell>
          <cell r="Q58">
            <v>3661000</v>
          </cell>
          <cell r="S58">
            <v>2.75</v>
          </cell>
          <cell r="T58">
            <v>1.0249999999999999</v>
          </cell>
        </row>
        <row r="59">
          <cell r="A59">
            <v>36586</v>
          </cell>
          <cell r="B59">
            <v>930500</v>
          </cell>
          <cell r="C59">
            <v>1295500</v>
          </cell>
          <cell r="D59">
            <v>-1100000</v>
          </cell>
          <cell r="E59">
            <v>1126000</v>
          </cell>
          <cell r="G59">
            <v>660000</v>
          </cell>
          <cell r="H59">
            <v>0</v>
          </cell>
          <cell r="I59">
            <v>660000</v>
          </cell>
          <cell r="K59">
            <v>0</v>
          </cell>
          <cell r="L59">
            <v>440000</v>
          </cell>
          <cell r="M59">
            <v>440000</v>
          </cell>
          <cell r="O59">
            <v>22500</v>
          </cell>
          <cell r="Q59">
            <v>2248500</v>
          </cell>
          <cell r="S59">
            <v>2.75</v>
          </cell>
          <cell r="T59">
            <v>1.0249999999999999</v>
          </cell>
        </row>
        <row r="60">
          <cell r="A60">
            <v>36617</v>
          </cell>
          <cell r="B60">
            <v>1235000</v>
          </cell>
          <cell r="C60">
            <v>915000</v>
          </cell>
          <cell r="D60">
            <v>-600000</v>
          </cell>
          <cell r="E60">
            <v>1550000</v>
          </cell>
          <cell r="G60">
            <v>300000</v>
          </cell>
          <cell r="H60">
            <v>0</v>
          </cell>
          <cell r="I60">
            <v>300000</v>
          </cell>
          <cell r="K60">
            <v>0</v>
          </cell>
          <cell r="L60">
            <v>300000</v>
          </cell>
          <cell r="M60">
            <v>300000</v>
          </cell>
          <cell r="O60">
            <v>21000</v>
          </cell>
          <cell r="Q60">
            <v>2171000</v>
          </cell>
          <cell r="S60">
            <v>2.75</v>
          </cell>
          <cell r="T60">
            <v>1.0249999999999999</v>
          </cell>
        </row>
        <row r="61">
          <cell r="A61">
            <v>36647</v>
          </cell>
          <cell r="B61">
            <v>1914500</v>
          </cell>
          <cell r="C61">
            <v>1285500</v>
          </cell>
          <cell r="D61">
            <v>-1250000</v>
          </cell>
          <cell r="E61">
            <v>1950000</v>
          </cell>
          <cell r="G61">
            <v>600000</v>
          </cell>
          <cell r="H61">
            <v>0</v>
          </cell>
          <cell r="I61">
            <v>600000</v>
          </cell>
          <cell r="K61">
            <v>0</v>
          </cell>
          <cell r="L61">
            <v>650000</v>
          </cell>
          <cell r="M61">
            <v>650000</v>
          </cell>
          <cell r="O61">
            <v>21000</v>
          </cell>
          <cell r="Q61">
            <v>3221000</v>
          </cell>
          <cell r="S61">
            <v>2.84</v>
          </cell>
          <cell r="T61">
            <v>1.0249999999999999</v>
          </cell>
        </row>
        <row r="62">
          <cell r="A62">
            <v>36678</v>
          </cell>
          <cell r="B62">
            <v>1162000</v>
          </cell>
          <cell r="C62">
            <v>615000</v>
          </cell>
          <cell r="D62">
            <v>-1300000</v>
          </cell>
          <cell r="E62">
            <v>477000</v>
          </cell>
          <cell r="G62">
            <v>600000</v>
          </cell>
          <cell r="H62">
            <v>0</v>
          </cell>
          <cell r="I62">
            <v>600000</v>
          </cell>
          <cell r="K62">
            <v>0</v>
          </cell>
          <cell r="L62">
            <v>700000</v>
          </cell>
          <cell r="M62">
            <v>700000</v>
          </cell>
          <cell r="O62">
            <v>20000</v>
          </cell>
          <cell r="Q62">
            <v>1797000</v>
          </cell>
          <cell r="S62">
            <v>2.84</v>
          </cell>
          <cell r="T62">
            <v>1.0249999999999999</v>
          </cell>
        </row>
        <row r="63">
          <cell r="A63">
            <v>36708</v>
          </cell>
          <cell r="B63">
            <v>1053500</v>
          </cell>
          <cell r="C63">
            <v>635500</v>
          </cell>
          <cell r="D63">
            <v>-1300000</v>
          </cell>
          <cell r="E63">
            <v>389000</v>
          </cell>
          <cell r="G63">
            <v>600000</v>
          </cell>
          <cell r="H63">
            <v>0</v>
          </cell>
          <cell r="I63">
            <v>600000</v>
          </cell>
          <cell r="K63">
            <v>0</v>
          </cell>
          <cell r="L63">
            <v>700000</v>
          </cell>
          <cell r="M63">
            <v>700000</v>
          </cell>
          <cell r="O63">
            <v>19000</v>
          </cell>
          <cell r="Q63">
            <v>1708000</v>
          </cell>
          <cell r="S63">
            <v>3.27</v>
          </cell>
          <cell r="T63">
            <v>1.0249999999999999</v>
          </cell>
        </row>
        <row r="64">
          <cell r="A64">
            <v>36739</v>
          </cell>
          <cell r="B64">
            <v>1239500</v>
          </cell>
          <cell r="C64">
            <v>635500</v>
          </cell>
          <cell r="D64">
            <v>1300000</v>
          </cell>
          <cell r="E64">
            <v>3175000</v>
          </cell>
          <cell r="G64">
            <v>0</v>
          </cell>
          <cell r="H64">
            <v>-600000</v>
          </cell>
          <cell r="I64">
            <v>-600000</v>
          </cell>
          <cell r="K64">
            <v>-700000</v>
          </cell>
          <cell r="L64">
            <v>0</v>
          </cell>
          <cell r="M64">
            <v>-700000</v>
          </cell>
          <cell r="O64">
            <v>18000</v>
          </cell>
          <cell r="Q64">
            <v>1893000</v>
          </cell>
          <cell r="S64">
            <v>4.2300000000000004</v>
          </cell>
          <cell r="T64">
            <v>1.0249999999999999</v>
          </cell>
        </row>
        <row r="65">
          <cell r="A65">
            <v>36770</v>
          </cell>
          <cell r="B65">
            <v>845000</v>
          </cell>
          <cell r="C65">
            <v>615000</v>
          </cell>
          <cell r="D65">
            <v>1000000</v>
          </cell>
          <cell r="E65">
            <v>2460000</v>
          </cell>
          <cell r="G65">
            <v>0</v>
          </cell>
          <cell r="H65">
            <v>-600000</v>
          </cell>
          <cell r="I65">
            <v>-600000</v>
          </cell>
          <cell r="K65">
            <v>-400000</v>
          </cell>
          <cell r="L65">
            <v>0</v>
          </cell>
          <cell r="M65">
            <v>-400000</v>
          </cell>
          <cell r="O65">
            <v>20000</v>
          </cell>
          <cell r="Q65">
            <v>1480000</v>
          </cell>
          <cell r="S65">
            <v>4.2300000000000004</v>
          </cell>
          <cell r="T65">
            <v>1.0249999999999999</v>
          </cell>
        </row>
        <row r="66">
          <cell r="A66">
            <v>36800</v>
          </cell>
          <cell r="B66">
            <v>804500</v>
          </cell>
          <cell r="C66">
            <v>635500</v>
          </cell>
          <cell r="D66">
            <v>550000</v>
          </cell>
          <cell r="E66">
            <v>1990000</v>
          </cell>
          <cell r="G66">
            <v>0</v>
          </cell>
          <cell r="H66">
            <v>-300000</v>
          </cell>
          <cell r="I66">
            <v>-300000</v>
          </cell>
          <cell r="K66">
            <v>-250000</v>
          </cell>
          <cell r="L66">
            <v>0</v>
          </cell>
          <cell r="M66">
            <v>-250000</v>
          </cell>
          <cell r="O66">
            <v>25000</v>
          </cell>
          <cell r="Q66">
            <v>1465000</v>
          </cell>
          <cell r="S66">
            <v>4.8</v>
          </cell>
          <cell r="T66">
            <v>1.0249999999999999</v>
          </cell>
        </row>
        <row r="67">
          <cell r="A67">
            <v>36831</v>
          </cell>
          <cell r="B67">
            <v>1375000</v>
          </cell>
          <cell r="C67">
            <v>1015000</v>
          </cell>
          <cell r="D67">
            <v>-1000000</v>
          </cell>
          <cell r="E67">
            <v>1390000</v>
          </cell>
          <cell r="G67">
            <v>600000</v>
          </cell>
          <cell r="H67">
            <v>0</v>
          </cell>
          <cell r="I67">
            <v>600000</v>
          </cell>
          <cell r="K67">
            <v>0</v>
          </cell>
          <cell r="L67">
            <v>400000</v>
          </cell>
          <cell r="M67">
            <v>400000</v>
          </cell>
          <cell r="O67">
            <v>20000</v>
          </cell>
          <cell r="Q67">
            <v>2410000</v>
          </cell>
          <cell r="S67">
            <v>5.4</v>
          </cell>
          <cell r="T67">
            <v>1.0249999999999999</v>
          </cell>
        </row>
        <row r="68">
          <cell r="A68">
            <v>36861</v>
          </cell>
          <cell r="B68">
            <v>2163500</v>
          </cell>
          <cell r="C68">
            <v>1550500</v>
          </cell>
          <cell r="D68">
            <v>-1800000</v>
          </cell>
          <cell r="E68">
            <v>1914000</v>
          </cell>
          <cell r="G68">
            <v>885000</v>
          </cell>
          <cell r="H68">
            <v>0</v>
          </cell>
          <cell r="I68">
            <v>885000</v>
          </cell>
          <cell r="K68">
            <v>0</v>
          </cell>
          <cell r="L68">
            <v>915000</v>
          </cell>
          <cell r="M68">
            <v>915000</v>
          </cell>
          <cell r="O68">
            <v>20000</v>
          </cell>
          <cell r="Q68">
            <v>3734000</v>
          </cell>
          <cell r="S68">
            <v>5.4</v>
          </cell>
          <cell r="T68">
            <v>1.0249999999999999</v>
          </cell>
        </row>
        <row r="69">
          <cell r="A69">
            <v>36892</v>
          </cell>
          <cell r="B69">
            <v>2703500</v>
          </cell>
          <cell r="C69">
            <v>1670500</v>
          </cell>
          <cell r="D69">
            <v>-1800000</v>
          </cell>
          <cell r="E69">
            <v>2574000</v>
          </cell>
          <cell r="G69">
            <v>765000</v>
          </cell>
          <cell r="H69">
            <v>0</v>
          </cell>
          <cell r="I69">
            <v>765000</v>
          </cell>
          <cell r="K69">
            <v>0</v>
          </cell>
          <cell r="L69">
            <v>1035000</v>
          </cell>
          <cell r="M69">
            <v>1035000</v>
          </cell>
          <cell r="O69">
            <v>35000</v>
          </cell>
          <cell r="Q69">
            <v>4409000</v>
          </cell>
          <cell r="S69">
            <v>5.4</v>
          </cell>
          <cell r="T69">
            <v>1.0249999999999999</v>
          </cell>
        </row>
        <row r="70">
          <cell r="A70">
            <v>36923</v>
          </cell>
          <cell r="B70">
            <v>2052000</v>
          </cell>
          <cell r="C70">
            <v>1574000</v>
          </cell>
          <cell r="D70">
            <v>-1800000</v>
          </cell>
          <cell r="E70">
            <v>1826000</v>
          </cell>
          <cell r="G70">
            <v>800000</v>
          </cell>
          <cell r="H70">
            <v>0</v>
          </cell>
          <cell r="I70">
            <v>800000</v>
          </cell>
          <cell r="K70">
            <v>0</v>
          </cell>
          <cell r="L70">
            <v>1000000</v>
          </cell>
          <cell r="M70">
            <v>1000000</v>
          </cell>
          <cell r="O70">
            <v>35000</v>
          </cell>
          <cell r="Q70">
            <v>3661000</v>
          </cell>
          <cell r="S70">
            <v>7.42</v>
          </cell>
          <cell r="T70">
            <v>1.0249999999999999</v>
          </cell>
        </row>
        <row r="71">
          <cell r="A71">
            <v>36951</v>
          </cell>
          <cell r="B71">
            <v>1140500</v>
          </cell>
          <cell r="C71">
            <v>1085500</v>
          </cell>
          <cell r="D71">
            <v>-1100000</v>
          </cell>
          <cell r="E71">
            <v>1126000</v>
          </cell>
          <cell r="G71">
            <v>650000</v>
          </cell>
          <cell r="H71">
            <v>0</v>
          </cell>
          <cell r="I71">
            <v>650000</v>
          </cell>
          <cell r="K71">
            <v>0</v>
          </cell>
          <cell r="L71">
            <v>450000</v>
          </cell>
          <cell r="M71">
            <v>450000</v>
          </cell>
          <cell r="O71">
            <v>22500</v>
          </cell>
          <cell r="Q71">
            <v>2248500</v>
          </cell>
          <cell r="S71">
            <v>6</v>
          </cell>
          <cell r="T71">
            <v>1.0249999999999999</v>
          </cell>
        </row>
        <row r="72">
          <cell r="A72">
            <v>36982</v>
          </cell>
          <cell r="B72">
            <v>135000</v>
          </cell>
          <cell r="C72">
            <v>140000</v>
          </cell>
          <cell r="D72">
            <v>600000</v>
          </cell>
          <cell r="E72">
            <v>875000</v>
          </cell>
          <cell r="G72">
            <v>0</v>
          </cell>
          <cell r="H72">
            <v>-300000</v>
          </cell>
          <cell r="I72">
            <v>-300000</v>
          </cell>
          <cell r="K72">
            <v>-300000</v>
          </cell>
          <cell r="L72">
            <v>0</v>
          </cell>
          <cell r="M72">
            <v>-300000</v>
          </cell>
          <cell r="O72">
            <v>21000</v>
          </cell>
          <cell r="Q72">
            <v>296000</v>
          </cell>
          <cell r="S72">
            <v>5.41</v>
          </cell>
          <cell r="T72">
            <v>1.0249999999999999</v>
          </cell>
        </row>
        <row r="73">
          <cell r="A73">
            <v>37012</v>
          </cell>
          <cell r="B73">
            <v>464500</v>
          </cell>
          <cell r="C73">
            <v>360500</v>
          </cell>
          <cell r="D73">
            <v>600000</v>
          </cell>
          <cell r="E73">
            <v>1425000</v>
          </cell>
          <cell r="G73">
            <v>0</v>
          </cell>
          <cell r="H73">
            <v>-600000</v>
          </cell>
          <cell r="I73">
            <v>-600000</v>
          </cell>
          <cell r="K73">
            <v>-700000</v>
          </cell>
          <cell r="L73">
            <v>0</v>
          </cell>
          <cell r="M73">
            <v>-700000</v>
          </cell>
          <cell r="O73">
            <v>21000</v>
          </cell>
          <cell r="Q73">
            <v>146000</v>
          </cell>
          <cell r="S73">
            <v>5.24</v>
          </cell>
          <cell r="T73">
            <v>1.0249999999999999</v>
          </cell>
        </row>
        <row r="74">
          <cell r="A74">
            <v>37043</v>
          </cell>
          <cell r="B74">
            <v>362000</v>
          </cell>
          <cell r="C74">
            <v>440000</v>
          </cell>
          <cell r="D74">
            <v>600000</v>
          </cell>
          <cell r="E74">
            <v>1402000</v>
          </cell>
          <cell r="G74">
            <v>0</v>
          </cell>
          <cell r="H74">
            <v>-600000</v>
          </cell>
          <cell r="I74">
            <v>-600000</v>
          </cell>
          <cell r="K74">
            <v>-700000</v>
          </cell>
          <cell r="L74">
            <v>0</v>
          </cell>
          <cell r="M74">
            <v>-700000</v>
          </cell>
          <cell r="O74">
            <v>20000</v>
          </cell>
          <cell r="Q74">
            <v>122000</v>
          </cell>
          <cell r="S74">
            <v>5.09</v>
          </cell>
          <cell r="T74">
            <v>1.0249999999999999</v>
          </cell>
        </row>
        <row r="75">
          <cell r="A75">
            <v>37073</v>
          </cell>
          <cell r="B75">
            <v>243500</v>
          </cell>
          <cell r="C75">
            <v>420500</v>
          </cell>
          <cell r="D75">
            <v>700000</v>
          </cell>
          <cell r="E75">
            <v>1364000</v>
          </cell>
          <cell r="G75">
            <v>0</v>
          </cell>
          <cell r="H75">
            <v>-700000</v>
          </cell>
          <cell r="I75">
            <v>-700000</v>
          </cell>
          <cell r="K75">
            <v>-700000</v>
          </cell>
          <cell r="L75">
            <v>0</v>
          </cell>
          <cell r="M75">
            <v>-700000</v>
          </cell>
          <cell r="O75">
            <v>20000</v>
          </cell>
          <cell r="Q75">
            <v>-16000</v>
          </cell>
          <cell r="S75">
            <v>4.0599999999999996</v>
          </cell>
          <cell r="T75">
            <v>1.0249999999999999</v>
          </cell>
        </row>
        <row r="76">
          <cell r="A76">
            <v>37104</v>
          </cell>
          <cell r="B76">
            <v>439500</v>
          </cell>
          <cell r="C76">
            <v>435500</v>
          </cell>
          <cell r="D76">
            <v>600000</v>
          </cell>
          <cell r="E76">
            <v>1475000</v>
          </cell>
          <cell r="G76">
            <v>0</v>
          </cell>
          <cell r="H76">
            <v>-600000</v>
          </cell>
          <cell r="I76">
            <v>-600000</v>
          </cell>
          <cell r="K76">
            <v>-700000</v>
          </cell>
          <cell r="L76">
            <v>0</v>
          </cell>
          <cell r="M76">
            <v>-700000</v>
          </cell>
          <cell r="O76">
            <v>20000</v>
          </cell>
          <cell r="Q76">
            <v>195000</v>
          </cell>
          <cell r="S76">
            <v>3.89</v>
          </cell>
          <cell r="T76">
            <v>1.0249999999999999</v>
          </cell>
        </row>
        <row r="77">
          <cell r="A77">
            <v>37196</v>
          </cell>
          <cell r="B77">
            <v>744100</v>
          </cell>
          <cell r="C77">
            <v>1886000</v>
          </cell>
          <cell r="D77">
            <v>2296000</v>
          </cell>
          <cell r="E77">
            <v>4926100</v>
          </cell>
          <cell r="G77">
            <v>2296000</v>
          </cell>
          <cell r="H77">
            <v>0</v>
          </cell>
          <cell r="I77">
            <v>2296000</v>
          </cell>
          <cell r="K77">
            <v>0</v>
          </cell>
          <cell r="L77">
            <v>1920000</v>
          </cell>
          <cell r="M77">
            <v>1920000</v>
          </cell>
          <cell r="O77">
            <v>75000</v>
          </cell>
          <cell r="Q77">
            <v>9217100</v>
          </cell>
          <cell r="S77">
            <v>3.23</v>
          </cell>
          <cell r="T77">
            <v>1.0249999999999999</v>
          </cell>
        </row>
        <row r="78">
          <cell r="A78">
            <v>37288</v>
          </cell>
          <cell r="B78">
            <v>1027900</v>
          </cell>
          <cell r="C78">
            <v>1824500</v>
          </cell>
          <cell r="D78">
            <v>1737000</v>
          </cell>
          <cell r="E78">
            <v>4589400</v>
          </cell>
          <cell r="G78">
            <v>1737000</v>
          </cell>
          <cell r="H78">
            <v>0</v>
          </cell>
          <cell r="I78">
            <v>1737000</v>
          </cell>
          <cell r="K78">
            <v>0</v>
          </cell>
          <cell r="L78">
            <v>1720000</v>
          </cell>
          <cell r="M78">
            <v>1720000</v>
          </cell>
          <cell r="O78">
            <v>78500</v>
          </cell>
          <cell r="Q78">
            <v>8124900</v>
          </cell>
          <cell r="S78">
            <v>3</v>
          </cell>
          <cell r="T78">
            <v>1.0249999999999999</v>
          </cell>
        </row>
        <row r="79">
          <cell r="A79">
            <v>37377</v>
          </cell>
          <cell r="B79">
            <v>357750</v>
          </cell>
          <cell r="C79">
            <v>1886000</v>
          </cell>
          <cell r="D79">
            <v>1594500</v>
          </cell>
          <cell r="E79">
            <v>3838250</v>
          </cell>
          <cell r="H79">
            <v>-996500</v>
          </cell>
          <cell r="I79">
            <v>-996500</v>
          </cell>
          <cell r="K79">
            <v>-598000</v>
          </cell>
          <cell r="M79">
            <v>-598000</v>
          </cell>
          <cell r="O79">
            <v>61000</v>
          </cell>
          <cell r="Q79">
            <v>2304750</v>
          </cell>
          <cell r="S79">
            <v>3.3090000000000002</v>
          </cell>
          <cell r="T79">
            <v>1.0249999999999999</v>
          </cell>
        </row>
        <row r="80">
          <cell r="A80">
            <v>37469</v>
          </cell>
          <cell r="B80">
            <v>494300</v>
          </cell>
          <cell r="C80">
            <v>1886000</v>
          </cell>
          <cell r="D80">
            <v>1594500</v>
          </cell>
          <cell r="E80">
            <v>3974800</v>
          </cell>
          <cell r="H80">
            <v>-996500</v>
          </cell>
          <cell r="I80">
            <v>-996500</v>
          </cell>
          <cell r="K80">
            <v>-598000</v>
          </cell>
          <cell r="M80">
            <v>-598000</v>
          </cell>
          <cell r="O80">
            <v>61000</v>
          </cell>
          <cell r="Q80">
            <v>2441300</v>
          </cell>
          <cell r="S80">
            <v>3.28</v>
          </cell>
          <cell r="T80">
            <v>1.0249999999999999</v>
          </cell>
        </row>
        <row r="81">
          <cell r="A81">
            <v>37561</v>
          </cell>
          <cell r="B81">
            <v>8305065</v>
          </cell>
          <cell r="C81">
            <v>1886000</v>
          </cell>
          <cell r="D81">
            <v>-4756000</v>
          </cell>
          <cell r="E81">
            <v>5435065</v>
          </cell>
          <cell r="G81">
            <v>2296000</v>
          </cell>
          <cell r="I81">
            <v>2296000</v>
          </cell>
          <cell r="L81">
            <v>2460000</v>
          </cell>
          <cell r="M81">
            <v>2460000</v>
          </cell>
          <cell r="O81">
            <v>61000</v>
          </cell>
          <cell r="Q81">
            <v>10252065</v>
          </cell>
          <cell r="S81">
            <v>3.7610000000000001</v>
          </cell>
          <cell r="T81">
            <v>1.0249999999999999</v>
          </cell>
        </row>
        <row r="82">
          <cell r="A82">
            <v>37653</v>
          </cell>
          <cell r="B82">
            <v>4664065</v>
          </cell>
          <cell r="C82">
            <v>1824500</v>
          </cell>
          <cell r="D82">
            <v>-2921000</v>
          </cell>
          <cell r="E82">
            <v>3567565</v>
          </cell>
          <cell r="G82">
            <v>1701000</v>
          </cell>
          <cell r="I82">
            <v>1701000</v>
          </cell>
          <cell r="L82">
            <v>1220000</v>
          </cell>
          <cell r="M82">
            <v>1220000</v>
          </cell>
          <cell r="O82">
            <v>61000</v>
          </cell>
          <cell r="Q82">
            <v>6549565</v>
          </cell>
          <cell r="S82">
            <v>4.1559999999999997</v>
          </cell>
          <cell r="T82">
            <v>1.0249999999999999</v>
          </cell>
        </row>
        <row r="83">
          <cell r="A83">
            <v>37712</v>
          </cell>
          <cell r="B83">
            <v>201000</v>
          </cell>
          <cell r="C83">
            <v>615000</v>
          </cell>
          <cell r="D83">
            <v>264000</v>
          </cell>
          <cell r="E83">
            <v>1080000</v>
          </cell>
          <cell r="H83">
            <v>-264000</v>
          </cell>
          <cell r="I83">
            <v>-264000</v>
          </cell>
          <cell r="M83">
            <v>0</v>
          </cell>
          <cell r="O83">
            <v>61000</v>
          </cell>
          <cell r="Q83">
            <v>877000</v>
          </cell>
          <cell r="S83">
            <v>6.0359999999999996</v>
          </cell>
          <cell r="T83">
            <v>1.0249999999999999</v>
          </cell>
        </row>
        <row r="84">
          <cell r="A84">
            <v>37742</v>
          </cell>
          <cell r="B84">
            <v>551300</v>
          </cell>
          <cell r="C84">
            <v>1886000</v>
          </cell>
          <cell r="D84">
            <v>3284000</v>
          </cell>
          <cell r="E84">
            <v>5721300</v>
          </cell>
          <cell r="H84">
            <v>-1567000</v>
          </cell>
          <cell r="I84">
            <v>-1567000</v>
          </cell>
          <cell r="K84">
            <v>-1717000</v>
          </cell>
          <cell r="M84">
            <v>-1717000</v>
          </cell>
          <cell r="O84">
            <v>61000</v>
          </cell>
          <cell r="Q84">
            <v>2498300</v>
          </cell>
          <cell r="S84">
            <v>5.0979999999999999</v>
          </cell>
          <cell r="T84">
            <v>1.0249999999999999</v>
          </cell>
        </row>
        <row r="85">
          <cell r="A85">
            <v>37834</v>
          </cell>
          <cell r="B85">
            <v>346000</v>
          </cell>
          <cell r="C85">
            <v>1312500</v>
          </cell>
          <cell r="D85">
            <v>3290000</v>
          </cell>
          <cell r="E85">
            <v>4948500</v>
          </cell>
          <cell r="H85">
            <v>-1573000</v>
          </cell>
          <cell r="I85">
            <v>-1573000</v>
          </cell>
          <cell r="K85">
            <v>-1717000</v>
          </cell>
          <cell r="M85">
            <v>-1717000</v>
          </cell>
          <cell r="O85">
            <v>61000</v>
          </cell>
          <cell r="Q85">
            <v>1719500</v>
          </cell>
          <cell r="S85">
            <v>5.7990000000000004</v>
          </cell>
          <cell r="T85">
            <v>1.0249999999999999</v>
          </cell>
        </row>
        <row r="86">
          <cell r="A86">
            <v>37926</v>
          </cell>
          <cell r="B86">
            <v>6484000</v>
          </cell>
          <cell r="C86">
            <v>1886000</v>
          </cell>
          <cell r="D86">
            <v>-5000000</v>
          </cell>
          <cell r="E86">
            <v>3370000</v>
          </cell>
          <cell r="G86">
            <v>2300000</v>
          </cell>
          <cell r="H86">
            <v>0</v>
          </cell>
          <cell r="I86">
            <v>2300000</v>
          </cell>
          <cell r="K86">
            <v>0</v>
          </cell>
          <cell r="L86">
            <v>2700000</v>
          </cell>
          <cell r="M86">
            <v>2700000</v>
          </cell>
          <cell r="O86">
            <v>61000</v>
          </cell>
          <cell r="Q86">
            <v>8431000</v>
          </cell>
          <cell r="S86">
            <v>5.234</v>
          </cell>
          <cell r="T86">
            <v>1.0249999999999999</v>
          </cell>
        </row>
        <row r="87">
          <cell r="A87">
            <v>38018</v>
          </cell>
          <cell r="B87">
            <v>4059600</v>
          </cell>
          <cell r="C87">
            <v>1845000</v>
          </cell>
          <cell r="D87">
            <v>-1786600</v>
          </cell>
          <cell r="E87">
            <v>4118000</v>
          </cell>
          <cell r="G87">
            <v>1349100</v>
          </cell>
          <cell r="H87">
            <v>-513000</v>
          </cell>
          <cell r="I87">
            <v>836100</v>
          </cell>
          <cell r="K87">
            <v>-570000</v>
          </cell>
          <cell r="L87">
            <v>1520500</v>
          </cell>
          <cell r="M87">
            <v>950500</v>
          </cell>
          <cell r="O87">
            <v>61000</v>
          </cell>
          <cell r="Q87">
            <v>5965600</v>
          </cell>
          <cell r="S87">
            <v>5.5650000000000004</v>
          </cell>
          <cell r="T87">
            <v>1.0249999999999999</v>
          </cell>
        </row>
        <row r="88">
          <cell r="A88">
            <v>38108</v>
          </cell>
          <cell r="B88">
            <v>1511000</v>
          </cell>
          <cell r="C88">
            <v>92000</v>
          </cell>
          <cell r="D88">
            <v>3164000</v>
          </cell>
          <cell r="E88">
            <v>4767000</v>
          </cell>
          <cell r="G88">
            <v>0</v>
          </cell>
          <cell r="H88">
            <v>-1582000</v>
          </cell>
          <cell r="I88">
            <v>-1582000</v>
          </cell>
          <cell r="K88">
            <v>-1582000</v>
          </cell>
          <cell r="L88">
            <v>0</v>
          </cell>
          <cell r="M88">
            <v>-1582000</v>
          </cell>
          <cell r="O88">
            <v>61000</v>
          </cell>
          <cell r="Q88">
            <v>1664000</v>
          </cell>
          <cell r="S88">
            <v>5.5229999999999997</v>
          </cell>
          <cell r="T88">
            <v>1.0249999999999999</v>
          </cell>
        </row>
        <row r="89">
          <cell r="A89">
            <v>38200</v>
          </cell>
          <cell r="B89">
            <v>1686000</v>
          </cell>
          <cell r="C89">
            <v>92000</v>
          </cell>
          <cell r="D89">
            <v>4196000</v>
          </cell>
          <cell r="E89">
            <v>5974000</v>
          </cell>
          <cell r="G89">
            <v>0</v>
          </cell>
          <cell r="H89">
            <v>-1573000</v>
          </cell>
          <cell r="I89">
            <v>-1573000</v>
          </cell>
          <cell r="K89">
            <v>-2623000</v>
          </cell>
          <cell r="M89">
            <v>-2623000</v>
          </cell>
          <cell r="O89">
            <v>61000</v>
          </cell>
          <cell r="Q89">
            <v>1839000</v>
          </cell>
          <cell r="S89">
            <v>6.4210000000000003</v>
          </cell>
          <cell r="T89">
            <v>1.0249999999999999</v>
          </cell>
        </row>
        <row r="90">
          <cell r="A90">
            <v>38292</v>
          </cell>
          <cell r="B90">
            <v>7989900</v>
          </cell>
          <cell r="C90">
            <v>92000</v>
          </cell>
          <cell r="D90">
            <v>-6064000</v>
          </cell>
          <cell r="E90">
            <v>2017900</v>
          </cell>
          <cell r="G90">
            <v>2300000</v>
          </cell>
          <cell r="H90">
            <v>0</v>
          </cell>
          <cell r="I90">
            <v>2300000</v>
          </cell>
          <cell r="K90">
            <v>0</v>
          </cell>
          <cell r="L90">
            <v>3764000</v>
          </cell>
          <cell r="M90">
            <v>3764000</v>
          </cell>
          <cell r="O90">
            <v>61000</v>
          </cell>
          <cell r="Q90">
            <v>8142900</v>
          </cell>
          <cell r="S90">
            <v>6.3070000000000004</v>
          </cell>
          <cell r="T90">
            <v>1.0249999999999999</v>
          </cell>
        </row>
        <row r="91">
          <cell r="A91">
            <v>38384</v>
          </cell>
          <cell r="B91">
            <v>5224800</v>
          </cell>
          <cell r="C91">
            <v>89000</v>
          </cell>
          <cell r="D91">
            <v>-2478100</v>
          </cell>
          <cell r="E91">
            <v>2835700</v>
          </cell>
          <cell r="G91">
            <v>1349100</v>
          </cell>
          <cell r="H91">
            <v>-495000</v>
          </cell>
          <cell r="I91">
            <v>854100</v>
          </cell>
          <cell r="K91">
            <v>-495000</v>
          </cell>
          <cell r="L91">
            <v>2119000</v>
          </cell>
          <cell r="M91">
            <v>1624000</v>
          </cell>
          <cell r="O91">
            <v>61000</v>
          </cell>
          <cell r="Q91">
            <v>5374800</v>
          </cell>
          <cell r="S91">
            <v>6.3168629726635404</v>
          </cell>
          <cell r="T91">
            <v>1.0249999999999999</v>
          </cell>
        </row>
        <row r="92">
          <cell r="A92">
            <v>38473</v>
          </cell>
          <cell r="B92">
            <v>1291100.0000000005</v>
          </cell>
          <cell r="C92">
            <v>92000</v>
          </cell>
          <cell r="D92">
            <v>4560968.6500000004</v>
          </cell>
          <cell r="E92">
            <v>5944068.6500000004</v>
          </cell>
          <cell r="H92">
            <v>-2224546.25</v>
          </cell>
          <cell r="I92">
            <v>-2224546.25</v>
          </cell>
          <cell r="K92">
            <v>-2336422.4</v>
          </cell>
          <cell r="M92">
            <v>-2336422.4</v>
          </cell>
          <cell r="O92">
            <v>61000</v>
          </cell>
          <cell r="Q92">
            <v>1444100.0000000005</v>
          </cell>
          <cell r="S92">
            <v>7.391</v>
          </cell>
          <cell r="T92">
            <v>1.0249999999999999</v>
          </cell>
        </row>
        <row r="93">
          <cell r="A93">
            <v>38565</v>
          </cell>
          <cell r="B93">
            <v>1320401</v>
          </cell>
          <cell r="C93">
            <v>92000</v>
          </cell>
          <cell r="D93">
            <v>3573658</v>
          </cell>
          <cell r="E93">
            <v>4986059</v>
          </cell>
          <cell r="F93">
            <v>0</v>
          </cell>
          <cell r="G93">
            <v>0</v>
          </cell>
          <cell r="H93">
            <v>-1902589</v>
          </cell>
          <cell r="I93">
            <v>-1902589</v>
          </cell>
          <cell r="J93">
            <v>0</v>
          </cell>
          <cell r="K93">
            <v>-1671069</v>
          </cell>
          <cell r="L93">
            <v>0</v>
          </cell>
          <cell r="M93">
            <v>-1671069</v>
          </cell>
          <cell r="N93">
            <v>0</v>
          </cell>
          <cell r="O93">
            <v>61000</v>
          </cell>
          <cell r="P93">
            <v>0</v>
          </cell>
          <cell r="Q93">
            <v>1473401</v>
          </cell>
          <cell r="R93">
            <v>0</v>
          </cell>
          <cell r="S93">
            <v>7.6529999999999996</v>
          </cell>
          <cell r="T93">
            <v>1.0249999999999999</v>
          </cell>
        </row>
        <row r="94">
          <cell r="A94">
            <v>38657</v>
          </cell>
          <cell r="B94">
            <v>7522200</v>
          </cell>
          <cell r="C94">
            <v>92000</v>
          </cell>
          <cell r="D94">
            <v>-6072000</v>
          </cell>
          <cell r="E94">
            <v>1542200</v>
          </cell>
          <cell r="G94">
            <v>2300000</v>
          </cell>
          <cell r="H94">
            <v>0</v>
          </cell>
          <cell r="I94">
            <v>2300000</v>
          </cell>
          <cell r="K94">
            <v>0</v>
          </cell>
          <cell r="L94">
            <v>3772000</v>
          </cell>
          <cell r="M94">
            <v>-3772000</v>
          </cell>
          <cell r="O94">
            <v>61000</v>
          </cell>
          <cell r="Q94">
            <v>131200</v>
          </cell>
          <cell r="S94">
            <v>9.5749999999999993</v>
          </cell>
          <cell r="T94">
            <v>1.0249999999999999</v>
          </cell>
        </row>
        <row r="95">
          <cell r="A95">
            <v>38749</v>
          </cell>
          <cell r="B95">
            <v>5178200</v>
          </cell>
          <cell r="C95">
            <v>91000</v>
          </cell>
          <cell r="D95">
            <v>-2574100</v>
          </cell>
          <cell r="E95">
            <v>2695100</v>
          </cell>
          <cell r="G95">
            <v>1349100</v>
          </cell>
          <cell r="H95">
            <v>-444909</v>
          </cell>
          <cell r="I95">
            <v>854100</v>
          </cell>
          <cell r="K95">
            <v>-467284</v>
          </cell>
          <cell r="L95">
            <v>2215000</v>
          </cell>
          <cell r="M95">
            <v>1747716</v>
          </cell>
          <cell r="O95">
            <v>61000</v>
          </cell>
          <cell r="Q95">
            <v>5357916</v>
          </cell>
          <cell r="S95">
            <v>12.723000000000001</v>
          </cell>
          <cell r="T95">
            <v>1.0249999999999999</v>
          </cell>
        </row>
        <row r="96">
          <cell r="A96">
            <v>38838</v>
          </cell>
          <cell r="B96">
            <v>695100</v>
          </cell>
          <cell r="C96">
            <v>91000</v>
          </cell>
          <cell r="D96">
            <v>5361000</v>
          </cell>
          <cell r="E96">
            <v>6147100</v>
          </cell>
          <cell r="H96">
            <v>-3025257</v>
          </cell>
          <cell r="I96">
            <v>-3025257</v>
          </cell>
          <cell r="K96">
            <v>-2335743</v>
          </cell>
          <cell r="M96">
            <v>-2335743</v>
          </cell>
          <cell r="O96">
            <v>61000</v>
          </cell>
          <cell r="Q96">
            <v>847100</v>
          </cell>
          <cell r="S96">
            <v>7.194</v>
          </cell>
          <cell r="T96">
            <v>1.0249999999999999</v>
          </cell>
        </row>
        <row r="97">
          <cell r="A97">
            <v>38930</v>
          </cell>
          <cell r="B97">
            <v>1507500</v>
          </cell>
          <cell r="C97">
            <v>91000</v>
          </cell>
          <cell r="D97">
            <v>1786997</v>
          </cell>
          <cell r="E97">
            <v>3385497</v>
          </cell>
          <cell r="H97">
            <v>-1008417</v>
          </cell>
          <cell r="I97">
            <v>-1008417</v>
          </cell>
          <cell r="K97">
            <v>-778580</v>
          </cell>
          <cell r="M97">
            <v>-778580</v>
          </cell>
          <cell r="O97">
            <v>61000</v>
          </cell>
          <cell r="Q97">
            <v>1659500</v>
          </cell>
          <cell r="S97">
            <v>7.218</v>
          </cell>
          <cell r="T97">
            <v>1.0249999999999999</v>
          </cell>
        </row>
        <row r="98">
          <cell r="A98">
            <v>39022</v>
          </cell>
          <cell r="B98">
            <v>7741200</v>
          </cell>
          <cell r="C98">
            <v>91000</v>
          </cell>
          <cell r="D98">
            <v>-6072000</v>
          </cell>
          <cell r="E98">
            <v>1760200</v>
          </cell>
          <cell r="G98">
            <v>340681</v>
          </cell>
          <cell r="I98">
            <v>340681</v>
          </cell>
          <cell r="L98">
            <v>1436419</v>
          </cell>
          <cell r="M98">
            <v>1436419</v>
          </cell>
          <cell r="O98">
            <v>61000</v>
          </cell>
          <cell r="Q98">
            <v>3598300</v>
          </cell>
          <cell r="S98">
            <v>8.5809999999999995</v>
          </cell>
          <cell r="T98">
            <v>1.0249999999999999</v>
          </cell>
        </row>
        <row r="99">
          <cell r="A99">
            <v>39114</v>
          </cell>
          <cell r="B99">
            <v>5238800</v>
          </cell>
          <cell r="C99">
            <v>91000</v>
          </cell>
          <cell r="D99">
            <v>-1787000</v>
          </cell>
          <cell r="E99">
            <v>3552700</v>
          </cell>
          <cell r="G99">
            <v>1349100</v>
          </cell>
          <cell r="H99">
            <v>-1008419</v>
          </cell>
          <cell r="I99">
            <v>340681</v>
          </cell>
          <cell r="K99">
            <v>-778581</v>
          </cell>
          <cell r="L99">
            <v>2215000</v>
          </cell>
          <cell r="M99">
            <v>1436419</v>
          </cell>
          <cell r="O99">
            <v>61000</v>
          </cell>
          <cell r="Q99">
            <v>5390800</v>
          </cell>
          <cell r="S99">
            <v>6.5910000000000002</v>
          </cell>
          <cell r="T99">
            <v>1.0249999999999999</v>
          </cell>
        </row>
        <row r="100">
          <cell r="A100">
            <v>54789</v>
          </cell>
          <cell r="C100" t="str">
            <v>.</v>
          </cell>
        </row>
      </sheetData>
      <sheetData sheetId="8">
        <row r="10">
          <cell r="A10">
            <v>35065</v>
          </cell>
          <cell r="B10">
            <v>452500</v>
          </cell>
          <cell r="C10">
            <v>75500</v>
          </cell>
          <cell r="D10">
            <v>6500</v>
          </cell>
          <cell r="E10">
            <v>534500</v>
          </cell>
          <cell r="G10">
            <v>-5000</v>
          </cell>
          <cell r="H10">
            <v>0</v>
          </cell>
          <cell r="I10">
            <v>-5000</v>
          </cell>
          <cell r="K10">
            <v>-1500</v>
          </cell>
          <cell r="L10">
            <v>0</v>
          </cell>
          <cell r="M10">
            <v>-1500</v>
          </cell>
          <cell r="O10">
            <v>-6500</v>
          </cell>
          <cell r="Q10">
            <v>240660</v>
          </cell>
          <cell r="R10">
            <v>0</v>
          </cell>
          <cell r="S10">
            <v>240660</v>
          </cell>
          <cell r="U10">
            <v>45840</v>
          </cell>
          <cell r="V10">
            <v>0</v>
          </cell>
          <cell r="W10">
            <v>45840</v>
          </cell>
          <cell r="Y10">
            <v>286500</v>
          </cell>
          <cell r="Z10">
            <v>280000</v>
          </cell>
          <cell r="AA10">
            <v>814500</v>
          </cell>
          <cell r="AB10">
            <v>2</v>
          </cell>
          <cell r="AC10">
            <v>1.04</v>
          </cell>
        </row>
        <row r="11">
          <cell r="A11">
            <v>35096</v>
          </cell>
          <cell r="B11">
            <v>477000</v>
          </cell>
          <cell r="C11">
            <v>66200</v>
          </cell>
          <cell r="D11">
            <v>10000</v>
          </cell>
          <cell r="E11">
            <v>553200</v>
          </cell>
          <cell r="G11">
            <v>-3000</v>
          </cell>
          <cell r="H11">
            <v>0</v>
          </cell>
          <cell r="I11">
            <v>-3000</v>
          </cell>
          <cell r="K11">
            <v>-7000</v>
          </cell>
          <cell r="L11">
            <v>0</v>
          </cell>
          <cell r="M11">
            <v>-7000</v>
          </cell>
          <cell r="O11">
            <v>-10000</v>
          </cell>
          <cell r="Q11">
            <v>285000</v>
          </cell>
          <cell r="R11">
            <v>0</v>
          </cell>
          <cell r="S11">
            <v>285000</v>
          </cell>
          <cell r="U11">
            <v>5000</v>
          </cell>
          <cell r="V11">
            <v>0</v>
          </cell>
          <cell r="W11">
            <v>5000</v>
          </cell>
          <cell r="Y11">
            <v>290000</v>
          </cell>
          <cell r="Z11">
            <v>280000</v>
          </cell>
          <cell r="AA11">
            <v>833200</v>
          </cell>
          <cell r="AB11">
            <v>2.5</v>
          </cell>
          <cell r="AC11">
            <v>1.04</v>
          </cell>
        </row>
        <row r="12">
          <cell r="A12">
            <v>35125</v>
          </cell>
          <cell r="B12">
            <v>403000</v>
          </cell>
          <cell r="C12">
            <v>68200</v>
          </cell>
          <cell r="D12">
            <v>2500</v>
          </cell>
          <cell r="E12">
            <v>473700</v>
          </cell>
          <cell r="G12">
            <v>-1000</v>
          </cell>
          <cell r="H12">
            <v>0</v>
          </cell>
          <cell r="I12">
            <v>-1000</v>
          </cell>
          <cell r="K12">
            <v>-1500</v>
          </cell>
          <cell r="L12">
            <v>0</v>
          </cell>
          <cell r="M12">
            <v>-1500</v>
          </cell>
          <cell r="O12">
            <v>-2500</v>
          </cell>
          <cell r="Q12">
            <v>15500</v>
          </cell>
          <cell r="R12">
            <v>0</v>
          </cell>
          <cell r="S12">
            <v>15500</v>
          </cell>
          <cell r="U12">
            <v>62000</v>
          </cell>
          <cell r="V12">
            <v>0</v>
          </cell>
          <cell r="W12">
            <v>62000</v>
          </cell>
          <cell r="Y12">
            <v>77500</v>
          </cell>
          <cell r="Z12">
            <v>75000</v>
          </cell>
          <cell r="AA12">
            <v>548700</v>
          </cell>
          <cell r="AB12">
            <v>2</v>
          </cell>
          <cell r="AC12">
            <v>1.04</v>
          </cell>
        </row>
        <row r="13">
          <cell r="A13">
            <v>35156</v>
          </cell>
          <cell r="B13">
            <v>194215</v>
          </cell>
          <cell r="C13">
            <v>32550</v>
          </cell>
          <cell r="D13">
            <v>124000</v>
          </cell>
          <cell r="E13">
            <v>350765</v>
          </cell>
          <cell r="G13">
            <v>-49600</v>
          </cell>
          <cell r="H13">
            <v>0</v>
          </cell>
          <cell r="I13">
            <v>-49600</v>
          </cell>
          <cell r="K13">
            <v>-74400</v>
          </cell>
          <cell r="L13">
            <v>0</v>
          </cell>
          <cell r="M13">
            <v>-74400</v>
          </cell>
          <cell r="O13">
            <v>-124000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-124000</v>
          </cell>
          <cell r="AA13">
            <v>226765</v>
          </cell>
          <cell r="AB13">
            <v>2.4</v>
          </cell>
          <cell r="AC13">
            <v>1.04</v>
          </cell>
        </row>
        <row r="14">
          <cell r="A14">
            <v>35186</v>
          </cell>
          <cell r="B14">
            <v>131130</v>
          </cell>
          <cell r="C14">
            <v>27683</v>
          </cell>
          <cell r="D14">
            <v>200000</v>
          </cell>
          <cell r="E14">
            <v>358813</v>
          </cell>
          <cell r="G14">
            <v>-80000</v>
          </cell>
          <cell r="H14">
            <v>0</v>
          </cell>
          <cell r="I14">
            <v>-80000</v>
          </cell>
          <cell r="K14">
            <v>-120000</v>
          </cell>
          <cell r="L14">
            <v>0</v>
          </cell>
          <cell r="M14">
            <v>-120000</v>
          </cell>
          <cell r="O14">
            <v>-200000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Y14">
            <v>0</v>
          </cell>
          <cell r="Z14">
            <v>-200000</v>
          </cell>
          <cell r="AA14">
            <v>158813</v>
          </cell>
          <cell r="AB14">
            <v>2.5</v>
          </cell>
          <cell r="AC14">
            <v>1.04</v>
          </cell>
        </row>
        <row r="15">
          <cell r="A15">
            <v>35217</v>
          </cell>
          <cell r="B15">
            <v>192000</v>
          </cell>
          <cell r="C15">
            <v>16500</v>
          </cell>
          <cell r="D15">
            <v>200000</v>
          </cell>
          <cell r="E15">
            <v>408500</v>
          </cell>
          <cell r="G15">
            <v>-180000</v>
          </cell>
          <cell r="H15">
            <v>0</v>
          </cell>
          <cell r="I15">
            <v>-180000</v>
          </cell>
          <cell r="K15">
            <v>-20000</v>
          </cell>
          <cell r="L15">
            <v>0</v>
          </cell>
          <cell r="M15">
            <v>-20000</v>
          </cell>
          <cell r="O15">
            <v>-200000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Y15">
            <v>0</v>
          </cell>
          <cell r="Z15">
            <v>-200000</v>
          </cell>
          <cell r="AA15">
            <v>208500</v>
          </cell>
          <cell r="AB15">
            <v>2.4500000000000002</v>
          </cell>
          <cell r="AC15">
            <v>1.04</v>
          </cell>
        </row>
        <row r="16">
          <cell r="A16">
            <v>35247</v>
          </cell>
          <cell r="B16">
            <v>136400</v>
          </cell>
          <cell r="C16">
            <v>18600</v>
          </cell>
          <cell r="D16">
            <v>238000</v>
          </cell>
          <cell r="E16">
            <v>393000</v>
          </cell>
          <cell r="G16">
            <v>-190400</v>
          </cell>
          <cell r="H16">
            <v>0</v>
          </cell>
          <cell r="I16">
            <v>-190400</v>
          </cell>
          <cell r="K16">
            <v>-47600</v>
          </cell>
          <cell r="L16">
            <v>0</v>
          </cell>
          <cell r="M16">
            <v>-47600</v>
          </cell>
          <cell r="O16">
            <v>-238000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Y16">
            <v>0</v>
          </cell>
          <cell r="Z16">
            <v>-238000</v>
          </cell>
          <cell r="AA16">
            <v>155000</v>
          </cell>
          <cell r="AB16">
            <v>2.2999999999999998</v>
          </cell>
          <cell r="AC16">
            <v>1.04</v>
          </cell>
        </row>
        <row r="17">
          <cell r="A17">
            <v>35278</v>
          </cell>
          <cell r="B17">
            <v>240000</v>
          </cell>
          <cell r="C17">
            <v>10075</v>
          </cell>
          <cell r="D17">
            <v>166000</v>
          </cell>
          <cell r="E17">
            <v>416075</v>
          </cell>
          <cell r="G17">
            <v>-132800</v>
          </cell>
          <cell r="H17">
            <v>0</v>
          </cell>
          <cell r="I17">
            <v>-132800</v>
          </cell>
          <cell r="K17">
            <v>-33200</v>
          </cell>
          <cell r="L17">
            <v>0</v>
          </cell>
          <cell r="M17">
            <v>-33200</v>
          </cell>
          <cell r="O17">
            <v>-166000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Z17">
            <v>-166000</v>
          </cell>
          <cell r="AA17">
            <v>250075</v>
          </cell>
          <cell r="AB17">
            <v>2.75</v>
          </cell>
          <cell r="AC17">
            <v>1.04</v>
          </cell>
        </row>
        <row r="18">
          <cell r="A18">
            <v>35309</v>
          </cell>
          <cell r="B18">
            <v>112500</v>
          </cell>
          <cell r="C18">
            <v>5100</v>
          </cell>
          <cell r="D18">
            <v>120000</v>
          </cell>
          <cell r="E18">
            <v>237600</v>
          </cell>
          <cell r="G18">
            <v>-96000</v>
          </cell>
          <cell r="H18">
            <v>0</v>
          </cell>
          <cell r="I18">
            <v>-96000</v>
          </cell>
          <cell r="K18">
            <v>-24000</v>
          </cell>
          <cell r="L18">
            <v>0</v>
          </cell>
          <cell r="M18">
            <v>-24000</v>
          </cell>
          <cell r="O18">
            <v>-120000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Y18">
            <v>0</v>
          </cell>
          <cell r="Z18">
            <v>-120000</v>
          </cell>
          <cell r="AA18">
            <v>117600</v>
          </cell>
          <cell r="AB18">
            <v>2.35</v>
          </cell>
          <cell r="AC18">
            <v>1.04</v>
          </cell>
        </row>
        <row r="19">
          <cell r="A19">
            <v>35339</v>
          </cell>
          <cell r="B19">
            <v>110700</v>
          </cell>
          <cell r="C19">
            <v>5400</v>
          </cell>
          <cell r="D19">
            <v>50000</v>
          </cell>
          <cell r="E19">
            <v>166100</v>
          </cell>
          <cell r="G19">
            <v>-32000</v>
          </cell>
          <cell r="H19">
            <v>0</v>
          </cell>
          <cell r="I19">
            <v>-32000</v>
          </cell>
          <cell r="K19">
            <v>-18000</v>
          </cell>
          <cell r="L19">
            <v>0</v>
          </cell>
          <cell r="M19">
            <v>-18000</v>
          </cell>
          <cell r="O19">
            <v>-50000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Y19">
            <v>0</v>
          </cell>
          <cell r="Z19">
            <v>-50000</v>
          </cell>
          <cell r="AA19">
            <v>116100</v>
          </cell>
          <cell r="AB19">
            <v>2.15</v>
          </cell>
          <cell r="AC19">
            <v>1.04</v>
          </cell>
        </row>
        <row r="20">
          <cell r="A20">
            <v>35370</v>
          </cell>
          <cell r="B20">
            <v>240000</v>
          </cell>
          <cell r="C20">
            <v>33000</v>
          </cell>
          <cell r="D20">
            <v>0</v>
          </cell>
          <cell r="E20">
            <v>273000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Q20">
            <v>153000</v>
          </cell>
          <cell r="R20">
            <v>0</v>
          </cell>
          <cell r="S20">
            <v>153000</v>
          </cell>
          <cell r="U20">
            <v>10000</v>
          </cell>
          <cell r="V20">
            <v>0</v>
          </cell>
          <cell r="W20">
            <v>10000</v>
          </cell>
          <cell r="Y20">
            <v>163000</v>
          </cell>
          <cell r="Z20">
            <v>163000</v>
          </cell>
          <cell r="AA20">
            <v>436000</v>
          </cell>
          <cell r="AB20">
            <v>2.2999999999999998</v>
          </cell>
          <cell r="AC20">
            <v>1.04</v>
          </cell>
        </row>
        <row r="21">
          <cell r="A21">
            <v>35400</v>
          </cell>
          <cell r="B21">
            <v>450000</v>
          </cell>
          <cell r="C21">
            <v>60000</v>
          </cell>
          <cell r="D21">
            <v>0</v>
          </cell>
          <cell r="E21">
            <v>510000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Q21">
            <v>150000</v>
          </cell>
          <cell r="R21">
            <v>0</v>
          </cell>
          <cell r="S21">
            <v>150000</v>
          </cell>
          <cell r="U21">
            <v>50000</v>
          </cell>
          <cell r="V21">
            <v>0</v>
          </cell>
          <cell r="W21">
            <v>50000</v>
          </cell>
          <cell r="Y21">
            <v>200000</v>
          </cell>
          <cell r="Z21">
            <v>200000</v>
          </cell>
          <cell r="AA21">
            <v>710000</v>
          </cell>
          <cell r="AB21">
            <v>2.85</v>
          </cell>
          <cell r="AC21">
            <v>1.04</v>
          </cell>
        </row>
        <row r="22">
          <cell r="A22">
            <v>35431</v>
          </cell>
          <cell r="B22">
            <v>377000</v>
          </cell>
          <cell r="C22">
            <v>52000</v>
          </cell>
          <cell r="D22">
            <v>0</v>
          </cell>
          <cell r="E22">
            <v>429000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Q22">
            <v>262000</v>
          </cell>
          <cell r="R22">
            <v>0</v>
          </cell>
          <cell r="S22">
            <v>262000</v>
          </cell>
          <cell r="U22">
            <v>76000</v>
          </cell>
          <cell r="V22">
            <v>0</v>
          </cell>
          <cell r="W22">
            <v>76000</v>
          </cell>
          <cell r="Y22">
            <v>338000</v>
          </cell>
          <cell r="Z22">
            <v>338000</v>
          </cell>
          <cell r="AA22">
            <v>767000</v>
          </cell>
          <cell r="AB22">
            <v>3.15</v>
          </cell>
          <cell r="AC22">
            <v>1.04</v>
          </cell>
        </row>
        <row r="23">
          <cell r="A23">
            <v>35462</v>
          </cell>
          <cell r="B23">
            <v>313000</v>
          </cell>
          <cell r="C23">
            <v>50000</v>
          </cell>
          <cell r="D23">
            <v>0</v>
          </cell>
          <cell r="E23">
            <v>363000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Q23">
            <v>217000</v>
          </cell>
          <cell r="R23">
            <v>0</v>
          </cell>
          <cell r="S23">
            <v>217000</v>
          </cell>
          <cell r="U23">
            <v>60000</v>
          </cell>
          <cell r="V23">
            <v>0</v>
          </cell>
          <cell r="W23">
            <v>60000</v>
          </cell>
          <cell r="Y23">
            <v>277000</v>
          </cell>
          <cell r="Z23">
            <v>277000</v>
          </cell>
          <cell r="AA23">
            <v>640000</v>
          </cell>
          <cell r="AB23">
            <v>3.3</v>
          </cell>
          <cell r="AC23">
            <v>1.04</v>
          </cell>
        </row>
        <row r="24">
          <cell r="A24">
            <v>35490</v>
          </cell>
          <cell r="B24">
            <v>275000</v>
          </cell>
          <cell r="C24">
            <v>35000</v>
          </cell>
          <cell r="D24">
            <v>0</v>
          </cell>
          <cell r="E24">
            <v>310000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Q24">
            <v>75000</v>
          </cell>
          <cell r="R24">
            <v>0</v>
          </cell>
          <cell r="S24">
            <v>75000</v>
          </cell>
          <cell r="U24">
            <v>50000</v>
          </cell>
          <cell r="V24">
            <v>0</v>
          </cell>
          <cell r="W24">
            <v>50000</v>
          </cell>
          <cell r="Y24">
            <v>125000</v>
          </cell>
          <cell r="Z24">
            <v>125000</v>
          </cell>
          <cell r="AA24">
            <v>435000</v>
          </cell>
          <cell r="AB24">
            <v>2.6</v>
          </cell>
          <cell r="AC24">
            <v>1.04</v>
          </cell>
        </row>
        <row r="25">
          <cell r="A25">
            <v>35521</v>
          </cell>
          <cell r="B25">
            <v>230000</v>
          </cell>
          <cell r="C25">
            <v>50000</v>
          </cell>
          <cell r="D25">
            <v>40000</v>
          </cell>
          <cell r="E25">
            <v>320000</v>
          </cell>
          <cell r="G25">
            <v>-30000</v>
          </cell>
          <cell r="H25">
            <v>0</v>
          </cell>
          <cell r="I25">
            <v>-30000</v>
          </cell>
          <cell r="K25">
            <v>-10000</v>
          </cell>
          <cell r="L25">
            <v>0</v>
          </cell>
          <cell r="M25">
            <v>-10000</v>
          </cell>
          <cell r="O25">
            <v>-40000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Z25">
            <v>-40000</v>
          </cell>
          <cell r="AA25">
            <v>280000</v>
          </cell>
          <cell r="AB25">
            <v>1.9</v>
          </cell>
          <cell r="AC25">
            <v>1.04</v>
          </cell>
        </row>
        <row r="26">
          <cell r="A26">
            <v>35551</v>
          </cell>
          <cell r="B26">
            <v>200000</v>
          </cell>
          <cell r="C26">
            <v>26000</v>
          </cell>
          <cell r="D26">
            <v>170000</v>
          </cell>
          <cell r="E26">
            <v>396000</v>
          </cell>
          <cell r="G26">
            <v>-135000</v>
          </cell>
          <cell r="H26">
            <v>0</v>
          </cell>
          <cell r="I26">
            <v>-135000</v>
          </cell>
          <cell r="K26">
            <v>-35000</v>
          </cell>
          <cell r="L26">
            <v>0</v>
          </cell>
          <cell r="M26">
            <v>-35000</v>
          </cell>
          <cell r="O26">
            <v>-170000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Z26">
            <v>-170000</v>
          </cell>
          <cell r="AA26">
            <v>226000</v>
          </cell>
          <cell r="AB26">
            <v>1.75</v>
          </cell>
          <cell r="AC26">
            <v>1.04</v>
          </cell>
        </row>
        <row r="27">
          <cell r="A27">
            <v>35582</v>
          </cell>
          <cell r="B27">
            <v>245000</v>
          </cell>
          <cell r="C27">
            <v>45000</v>
          </cell>
          <cell r="D27">
            <v>245000</v>
          </cell>
          <cell r="E27">
            <v>535000</v>
          </cell>
          <cell r="G27">
            <v>-200000</v>
          </cell>
          <cell r="H27">
            <v>0</v>
          </cell>
          <cell r="I27">
            <v>-200000</v>
          </cell>
          <cell r="K27">
            <v>-45000</v>
          </cell>
          <cell r="L27">
            <v>0</v>
          </cell>
          <cell r="M27">
            <v>-45000</v>
          </cell>
          <cell r="O27">
            <v>-245000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Y27">
            <v>0</v>
          </cell>
          <cell r="Z27">
            <v>-245000</v>
          </cell>
          <cell r="AA27">
            <v>290000</v>
          </cell>
          <cell r="AB27">
            <v>2</v>
          </cell>
          <cell r="AC27">
            <v>1.04</v>
          </cell>
        </row>
        <row r="28">
          <cell r="A28">
            <v>35612</v>
          </cell>
          <cell r="B28">
            <v>230000</v>
          </cell>
          <cell r="C28">
            <v>45000</v>
          </cell>
          <cell r="D28">
            <v>255000</v>
          </cell>
          <cell r="E28">
            <v>530000</v>
          </cell>
          <cell r="G28">
            <v>-215000</v>
          </cell>
          <cell r="H28">
            <v>0</v>
          </cell>
          <cell r="I28">
            <v>-215000</v>
          </cell>
          <cell r="K28">
            <v>-40000</v>
          </cell>
          <cell r="L28">
            <v>0</v>
          </cell>
          <cell r="M28">
            <v>-40000</v>
          </cell>
          <cell r="O28">
            <v>-255000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Y28">
            <v>0</v>
          </cell>
          <cell r="Z28">
            <v>-255000</v>
          </cell>
          <cell r="AA28">
            <v>275000</v>
          </cell>
          <cell r="AB28">
            <v>2.15</v>
          </cell>
          <cell r="AC28">
            <v>1.04</v>
          </cell>
        </row>
        <row r="29">
          <cell r="A29">
            <v>35643</v>
          </cell>
          <cell r="B29">
            <v>255000</v>
          </cell>
          <cell r="C29">
            <v>45000</v>
          </cell>
          <cell r="D29">
            <v>195000</v>
          </cell>
          <cell r="E29">
            <v>495000</v>
          </cell>
          <cell r="G29">
            <v>-150000</v>
          </cell>
          <cell r="H29">
            <v>0</v>
          </cell>
          <cell r="I29">
            <v>-150000</v>
          </cell>
          <cell r="K29">
            <v>-45000</v>
          </cell>
          <cell r="L29">
            <v>0</v>
          </cell>
          <cell r="M29">
            <v>-45000</v>
          </cell>
          <cell r="O29">
            <v>-195000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-195000</v>
          </cell>
          <cell r="AA29">
            <v>300000</v>
          </cell>
          <cell r="AB29">
            <v>2.35</v>
          </cell>
          <cell r="AC29">
            <v>1.04</v>
          </cell>
        </row>
        <row r="30">
          <cell r="A30">
            <v>35674</v>
          </cell>
          <cell r="B30">
            <v>265000</v>
          </cell>
          <cell r="C30">
            <v>45000</v>
          </cell>
          <cell r="D30">
            <v>150000</v>
          </cell>
          <cell r="E30">
            <v>460000</v>
          </cell>
          <cell r="G30">
            <v>-110000</v>
          </cell>
          <cell r="H30">
            <v>0</v>
          </cell>
          <cell r="I30">
            <v>-110000</v>
          </cell>
          <cell r="K30">
            <v>-40000</v>
          </cell>
          <cell r="L30">
            <v>0</v>
          </cell>
          <cell r="M30">
            <v>-40000</v>
          </cell>
          <cell r="O30">
            <v>-150000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Y30">
            <v>0</v>
          </cell>
          <cell r="Z30">
            <v>-150000</v>
          </cell>
          <cell r="AA30">
            <v>310000</v>
          </cell>
          <cell r="AB30">
            <v>2.35</v>
          </cell>
          <cell r="AC30">
            <v>1.04</v>
          </cell>
        </row>
        <row r="31">
          <cell r="A31">
            <v>35704</v>
          </cell>
          <cell r="B31">
            <v>225000</v>
          </cell>
          <cell r="C31">
            <v>40000</v>
          </cell>
          <cell r="D31">
            <v>96500</v>
          </cell>
          <cell r="E31">
            <v>361500</v>
          </cell>
          <cell r="G31">
            <v>-90000</v>
          </cell>
          <cell r="H31">
            <v>0</v>
          </cell>
          <cell r="I31">
            <v>-90000</v>
          </cell>
          <cell r="K31">
            <v>-6500</v>
          </cell>
          <cell r="L31">
            <v>0</v>
          </cell>
          <cell r="M31">
            <v>-6500</v>
          </cell>
          <cell r="O31">
            <v>-96500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>
            <v>-96500</v>
          </cell>
          <cell r="AA31">
            <v>265000</v>
          </cell>
          <cell r="AB31">
            <v>2.5499999999999998</v>
          </cell>
          <cell r="AC31">
            <v>1.04</v>
          </cell>
        </row>
        <row r="32">
          <cell r="A32">
            <v>35735</v>
          </cell>
          <cell r="B32">
            <v>235000</v>
          </cell>
          <cell r="C32">
            <v>45000</v>
          </cell>
          <cell r="D32">
            <v>0</v>
          </cell>
          <cell r="E32">
            <v>280000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Q32">
            <v>20000</v>
          </cell>
          <cell r="R32">
            <v>0</v>
          </cell>
          <cell r="S32">
            <v>20000</v>
          </cell>
          <cell r="U32">
            <v>10000</v>
          </cell>
          <cell r="V32">
            <v>0</v>
          </cell>
          <cell r="W32">
            <v>10000</v>
          </cell>
          <cell r="Y32">
            <v>30000</v>
          </cell>
          <cell r="Z32">
            <v>30000</v>
          </cell>
          <cell r="AA32">
            <v>310000</v>
          </cell>
          <cell r="AB32">
            <v>3.65</v>
          </cell>
          <cell r="AC32">
            <v>1.04</v>
          </cell>
        </row>
        <row r="33">
          <cell r="A33">
            <v>35765</v>
          </cell>
          <cell r="B33">
            <v>300000</v>
          </cell>
          <cell r="C33">
            <v>35000</v>
          </cell>
          <cell r="D33">
            <v>0</v>
          </cell>
          <cell r="E33">
            <v>335000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Q33">
            <v>150000</v>
          </cell>
          <cell r="R33">
            <v>0</v>
          </cell>
          <cell r="S33">
            <v>150000</v>
          </cell>
          <cell r="U33">
            <v>55000</v>
          </cell>
          <cell r="V33">
            <v>0</v>
          </cell>
          <cell r="W33">
            <v>55000</v>
          </cell>
          <cell r="Y33">
            <v>205000</v>
          </cell>
          <cell r="Z33">
            <v>205000</v>
          </cell>
          <cell r="AA33">
            <v>540000</v>
          </cell>
          <cell r="AB33">
            <v>3.98</v>
          </cell>
          <cell r="AC33">
            <v>1.04</v>
          </cell>
        </row>
        <row r="34">
          <cell r="A34">
            <v>35796</v>
          </cell>
          <cell r="B34">
            <v>353000</v>
          </cell>
          <cell r="C34">
            <v>49000</v>
          </cell>
          <cell r="D34">
            <v>0</v>
          </cell>
          <cell r="E34">
            <v>402000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Q34">
            <v>262000</v>
          </cell>
          <cell r="R34">
            <v>0</v>
          </cell>
          <cell r="S34">
            <v>262000</v>
          </cell>
          <cell r="U34">
            <v>76000</v>
          </cell>
          <cell r="V34">
            <v>0</v>
          </cell>
          <cell r="W34">
            <v>76000</v>
          </cell>
          <cell r="Y34">
            <v>338000</v>
          </cell>
          <cell r="Z34">
            <v>338000</v>
          </cell>
          <cell r="AA34">
            <v>740000</v>
          </cell>
          <cell r="AB34">
            <v>3.48</v>
          </cell>
          <cell r="AC34">
            <v>1.04</v>
          </cell>
        </row>
        <row r="35">
          <cell r="A35">
            <v>35827</v>
          </cell>
          <cell r="B35">
            <v>615341</v>
          </cell>
          <cell r="C35">
            <v>99637</v>
          </cell>
          <cell r="D35">
            <v>0</v>
          </cell>
          <cell r="E35">
            <v>714978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Q35">
            <v>193750</v>
          </cell>
          <cell r="R35">
            <v>0</v>
          </cell>
          <cell r="S35">
            <v>193750</v>
          </cell>
          <cell r="U35">
            <v>56250</v>
          </cell>
          <cell r="V35">
            <v>0</v>
          </cell>
          <cell r="W35">
            <v>56250</v>
          </cell>
          <cell r="Y35">
            <v>250000</v>
          </cell>
          <cell r="Z35">
            <v>250000</v>
          </cell>
          <cell r="AA35">
            <v>964978</v>
          </cell>
          <cell r="AB35">
            <v>2.5</v>
          </cell>
          <cell r="AC35">
            <v>1.04</v>
          </cell>
        </row>
        <row r="36">
          <cell r="A36">
            <v>35855</v>
          </cell>
          <cell r="B36">
            <v>532617</v>
          </cell>
          <cell r="C36">
            <v>78158</v>
          </cell>
          <cell r="D36">
            <v>0</v>
          </cell>
          <cell r="E36">
            <v>610775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Q36">
            <v>116250</v>
          </cell>
          <cell r="R36">
            <v>0</v>
          </cell>
          <cell r="S36">
            <v>116250</v>
          </cell>
          <cell r="U36">
            <v>33750</v>
          </cell>
          <cell r="V36">
            <v>0</v>
          </cell>
          <cell r="W36">
            <v>33750</v>
          </cell>
          <cell r="Y36">
            <v>150000</v>
          </cell>
          <cell r="Z36">
            <v>150000</v>
          </cell>
          <cell r="AA36">
            <v>760775</v>
          </cell>
          <cell r="AB36">
            <v>2.23</v>
          </cell>
          <cell r="AC36">
            <v>1.04</v>
          </cell>
        </row>
        <row r="37">
          <cell r="A37">
            <v>35886</v>
          </cell>
          <cell r="B37">
            <v>326274</v>
          </cell>
          <cell r="C37">
            <v>38318</v>
          </cell>
          <cell r="D37">
            <v>130000</v>
          </cell>
          <cell r="E37">
            <v>494592</v>
          </cell>
          <cell r="G37">
            <v>-100750</v>
          </cell>
          <cell r="H37">
            <v>0</v>
          </cell>
          <cell r="I37">
            <v>-100750</v>
          </cell>
          <cell r="K37">
            <v>-29250</v>
          </cell>
          <cell r="L37">
            <v>0</v>
          </cell>
          <cell r="M37">
            <v>-29250</v>
          </cell>
          <cell r="O37">
            <v>-130000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Z37">
            <v>-130000</v>
          </cell>
          <cell r="AA37">
            <v>364592</v>
          </cell>
          <cell r="AB37">
            <v>2.2599999999999998</v>
          </cell>
          <cell r="AC37">
            <v>1.04</v>
          </cell>
        </row>
        <row r="38">
          <cell r="A38">
            <v>35916</v>
          </cell>
          <cell r="B38">
            <v>74907</v>
          </cell>
          <cell r="C38">
            <v>17003</v>
          </cell>
          <cell r="D38">
            <v>134323</v>
          </cell>
          <cell r="E38">
            <v>226233</v>
          </cell>
          <cell r="G38">
            <v>-119257</v>
          </cell>
          <cell r="H38">
            <v>0</v>
          </cell>
          <cell r="I38">
            <v>-119257</v>
          </cell>
          <cell r="K38">
            <v>-15066</v>
          </cell>
          <cell r="L38">
            <v>0</v>
          </cell>
          <cell r="M38">
            <v>-15066</v>
          </cell>
          <cell r="O38">
            <v>-134323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>
            <v>-134323</v>
          </cell>
          <cell r="AA38">
            <v>91910</v>
          </cell>
          <cell r="AB38">
            <v>2.41</v>
          </cell>
          <cell r="AC38">
            <v>1.04</v>
          </cell>
        </row>
        <row r="39">
          <cell r="A39">
            <v>35947</v>
          </cell>
          <cell r="B39">
            <v>67363</v>
          </cell>
          <cell r="C39">
            <v>15291</v>
          </cell>
          <cell r="D39">
            <v>129990</v>
          </cell>
          <cell r="E39">
            <v>212644</v>
          </cell>
          <cell r="G39">
            <v>-106020</v>
          </cell>
          <cell r="H39">
            <v>0</v>
          </cell>
          <cell r="I39">
            <v>-106020</v>
          </cell>
          <cell r="K39">
            <v>-23970</v>
          </cell>
          <cell r="L39">
            <v>0</v>
          </cell>
          <cell r="M39">
            <v>-23970</v>
          </cell>
          <cell r="O39">
            <v>-129990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Y39">
            <v>0</v>
          </cell>
          <cell r="Z39">
            <v>-129990</v>
          </cell>
          <cell r="AA39">
            <v>82654</v>
          </cell>
          <cell r="AB39">
            <v>2.4</v>
          </cell>
          <cell r="AC39">
            <v>1.04</v>
          </cell>
        </row>
        <row r="40">
          <cell r="A40">
            <v>35977</v>
          </cell>
          <cell r="B40">
            <v>5665</v>
          </cell>
          <cell r="C40">
            <v>1286</v>
          </cell>
          <cell r="D40">
            <v>216850</v>
          </cell>
          <cell r="E40">
            <v>223801</v>
          </cell>
          <cell r="G40">
            <v>-168059</v>
          </cell>
          <cell r="H40">
            <v>0</v>
          </cell>
          <cell r="I40">
            <v>-168059</v>
          </cell>
          <cell r="K40">
            <v>-48791</v>
          </cell>
          <cell r="L40">
            <v>0</v>
          </cell>
          <cell r="M40">
            <v>-48791</v>
          </cell>
          <cell r="O40">
            <v>-216850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Y40">
            <v>0</v>
          </cell>
          <cell r="Z40">
            <v>-216850</v>
          </cell>
          <cell r="AA40">
            <v>6951</v>
          </cell>
          <cell r="AB40">
            <v>2.2999999999999998</v>
          </cell>
          <cell r="AC40">
            <v>1.04</v>
          </cell>
        </row>
        <row r="41">
          <cell r="A41">
            <v>36008</v>
          </cell>
          <cell r="B41">
            <v>28198</v>
          </cell>
          <cell r="C41">
            <v>6401</v>
          </cell>
          <cell r="D41">
            <v>172600</v>
          </cell>
          <cell r="E41">
            <v>207199</v>
          </cell>
          <cell r="G41">
            <v>-133765</v>
          </cell>
          <cell r="H41">
            <v>0</v>
          </cell>
          <cell r="I41">
            <v>-133765</v>
          </cell>
          <cell r="K41">
            <v>-38835</v>
          </cell>
          <cell r="L41">
            <v>0</v>
          </cell>
          <cell r="M41">
            <v>-38835</v>
          </cell>
          <cell r="O41">
            <v>-172600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Y41">
            <v>0</v>
          </cell>
          <cell r="Z41">
            <v>-172600</v>
          </cell>
          <cell r="AA41">
            <v>34599</v>
          </cell>
          <cell r="AB41">
            <v>2.4500000000000002</v>
          </cell>
          <cell r="AC41">
            <v>1.04</v>
          </cell>
        </row>
        <row r="42">
          <cell r="A42">
            <v>36039</v>
          </cell>
          <cell r="B42">
            <v>72864</v>
          </cell>
          <cell r="C42">
            <v>16540</v>
          </cell>
          <cell r="D42">
            <v>120150</v>
          </cell>
          <cell r="E42">
            <v>209554</v>
          </cell>
          <cell r="G42">
            <v>-93116</v>
          </cell>
          <cell r="H42">
            <v>0</v>
          </cell>
          <cell r="I42">
            <v>-93116</v>
          </cell>
          <cell r="K42">
            <v>-27034</v>
          </cell>
          <cell r="L42">
            <v>0</v>
          </cell>
          <cell r="M42">
            <v>-27034</v>
          </cell>
          <cell r="O42">
            <v>-120150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Y42">
            <v>0</v>
          </cell>
          <cell r="Z42">
            <v>-120150</v>
          </cell>
          <cell r="AA42">
            <v>89404</v>
          </cell>
          <cell r="AB42">
            <v>2.15</v>
          </cell>
          <cell r="AC42">
            <v>1.04</v>
          </cell>
        </row>
        <row r="43">
          <cell r="A43">
            <v>36069</v>
          </cell>
          <cell r="B43">
            <v>188430</v>
          </cell>
          <cell r="C43">
            <v>42772</v>
          </cell>
          <cell r="D43">
            <v>98000</v>
          </cell>
          <cell r="E43">
            <v>329202</v>
          </cell>
          <cell r="G43">
            <v>-75950</v>
          </cell>
          <cell r="H43">
            <v>0</v>
          </cell>
          <cell r="I43">
            <v>-75950</v>
          </cell>
          <cell r="K43">
            <v>-22050</v>
          </cell>
          <cell r="L43">
            <v>0</v>
          </cell>
          <cell r="M43">
            <v>-22050</v>
          </cell>
          <cell r="O43">
            <v>-98000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Y43">
            <v>0</v>
          </cell>
          <cell r="Z43">
            <v>-98000</v>
          </cell>
          <cell r="AA43">
            <v>231202</v>
          </cell>
          <cell r="AB43">
            <v>2.15</v>
          </cell>
          <cell r="AC43">
            <v>1.04</v>
          </cell>
        </row>
        <row r="44">
          <cell r="A44">
            <v>36100</v>
          </cell>
          <cell r="B44">
            <v>369849</v>
          </cell>
          <cell r="C44">
            <v>83954</v>
          </cell>
          <cell r="D44">
            <v>-150000</v>
          </cell>
          <cell r="E44">
            <v>303803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  <cell r="Q44">
            <v>116250</v>
          </cell>
          <cell r="R44">
            <v>0</v>
          </cell>
          <cell r="S44">
            <v>116250</v>
          </cell>
          <cell r="U44">
            <v>33750</v>
          </cell>
          <cell r="V44">
            <v>0</v>
          </cell>
          <cell r="W44">
            <v>33750</v>
          </cell>
          <cell r="Y44">
            <v>150000</v>
          </cell>
          <cell r="Z44">
            <v>150000</v>
          </cell>
          <cell r="AA44">
            <v>453803</v>
          </cell>
          <cell r="AB44">
            <v>2.5099999999999998</v>
          </cell>
          <cell r="AC44">
            <v>1.04</v>
          </cell>
        </row>
        <row r="45">
          <cell r="A45">
            <v>36130</v>
          </cell>
          <cell r="B45">
            <v>496359</v>
          </cell>
          <cell r="C45">
            <v>112670</v>
          </cell>
          <cell r="D45">
            <v>-300000</v>
          </cell>
          <cell r="E45">
            <v>309029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Q45">
            <v>232500</v>
          </cell>
          <cell r="R45">
            <v>0</v>
          </cell>
          <cell r="S45">
            <v>232500</v>
          </cell>
          <cell r="U45">
            <v>67500</v>
          </cell>
          <cell r="V45">
            <v>0</v>
          </cell>
          <cell r="W45">
            <v>67500</v>
          </cell>
          <cell r="Y45">
            <v>300000</v>
          </cell>
          <cell r="Z45">
            <v>300000</v>
          </cell>
          <cell r="AA45">
            <v>609029</v>
          </cell>
          <cell r="AB45">
            <v>2.37</v>
          </cell>
          <cell r="AC45">
            <v>1.04</v>
          </cell>
        </row>
        <row r="46">
          <cell r="A46">
            <v>36161</v>
          </cell>
          <cell r="B46">
            <v>593925</v>
          </cell>
          <cell r="C46">
            <v>134817</v>
          </cell>
          <cell r="D46">
            <v>-350000</v>
          </cell>
          <cell r="E46">
            <v>378742</v>
          </cell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O46">
            <v>0</v>
          </cell>
          <cell r="Q46">
            <v>271250</v>
          </cell>
          <cell r="R46">
            <v>0</v>
          </cell>
          <cell r="S46">
            <v>271250</v>
          </cell>
          <cell r="U46">
            <v>78750</v>
          </cell>
          <cell r="V46">
            <v>0</v>
          </cell>
          <cell r="W46">
            <v>78750</v>
          </cell>
          <cell r="Y46">
            <v>350000</v>
          </cell>
          <cell r="Z46">
            <v>350000</v>
          </cell>
          <cell r="AA46">
            <v>728742</v>
          </cell>
          <cell r="AB46">
            <v>2.25</v>
          </cell>
          <cell r="AC46">
            <v>1.04</v>
          </cell>
        </row>
        <row r="47">
          <cell r="A47">
            <v>36192</v>
          </cell>
          <cell r="B47">
            <v>469686</v>
          </cell>
          <cell r="C47">
            <v>106616</v>
          </cell>
          <cell r="D47">
            <v>-300000</v>
          </cell>
          <cell r="E47">
            <v>276302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O47">
            <v>0</v>
          </cell>
          <cell r="Q47">
            <v>232500</v>
          </cell>
          <cell r="R47">
            <v>0</v>
          </cell>
          <cell r="S47">
            <v>232500</v>
          </cell>
          <cell r="U47">
            <v>67500</v>
          </cell>
          <cell r="V47">
            <v>0</v>
          </cell>
          <cell r="W47">
            <v>67500</v>
          </cell>
          <cell r="Y47">
            <v>300000</v>
          </cell>
          <cell r="Z47">
            <v>300000</v>
          </cell>
          <cell r="AA47">
            <v>576302</v>
          </cell>
          <cell r="AB47">
            <v>1.81</v>
          </cell>
          <cell r="AC47">
            <v>1.04</v>
          </cell>
        </row>
        <row r="48">
          <cell r="A48">
            <v>36220</v>
          </cell>
          <cell r="B48">
            <v>384217</v>
          </cell>
          <cell r="C48">
            <v>87215</v>
          </cell>
          <cell r="D48">
            <v>-138000</v>
          </cell>
          <cell r="E48">
            <v>333432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Q48">
            <v>106950</v>
          </cell>
          <cell r="R48">
            <v>0</v>
          </cell>
          <cell r="S48">
            <v>106950</v>
          </cell>
          <cell r="U48">
            <v>31050</v>
          </cell>
          <cell r="V48">
            <v>0</v>
          </cell>
          <cell r="W48">
            <v>31050</v>
          </cell>
          <cell r="Y48">
            <v>138000</v>
          </cell>
          <cell r="Z48">
            <v>138000</v>
          </cell>
          <cell r="AA48">
            <v>471432</v>
          </cell>
          <cell r="AB48">
            <v>1.77</v>
          </cell>
          <cell r="AC48">
            <v>1.04</v>
          </cell>
        </row>
        <row r="49">
          <cell r="A49">
            <v>36251</v>
          </cell>
          <cell r="B49">
            <v>209378</v>
          </cell>
          <cell r="C49">
            <v>47528</v>
          </cell>
          <cell r="D49">
            <v>130000</v>
          </cell>
          <cell r="E49">
            <v>386906</v>
          </cell>
          <cell r="G49">
            <v>-100750</v>
          </cell>
          <cell r="H49">
            <v>0</v>
          </cell>
          <cell r="I49">
            <v>-100750</v>
          </cell>
          <cell r="K49">
            <v>-29250</v>
          </cell>
          <cell r="L49">
            <v>0</v>
          </cell>
          <cell r="M49">
            <v>-29250</v>
          </cell>
          <cell r="O49">
            <v>-130000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Z49">
            <v>-130000</v>
          </cell>
          <cell r="AA49">
            <v>256906</v>
          </cell>
          <cell r="AB49">
            <v>1.75</v>
          </cell>
          <cell r="AC49">
            <v>1.04</v>
          </cell>
        </row>
        <row r="50">
          <cell r="A50">
            <v>36281</v>
          </cell>
          <cell r="B50">
            <v>111137</v>
          </cell>
          <cell r="C50">
            <v>25227</v>
          </cell>
          <cell r="D50">
            <v>173000</v>
          </cell>
          <cell r="E50">
            <v>309364</v>
          </cell>
          <cell r="G50">
            <v>-134075</v>
          </cell>
          <cell r="H50">
            <v>0</v>
          </cell>
          <cell r="I50">
            <v>-134075</v>
          </cell>
          <cell r="K50">
            <v>-38925</v>
          </cell>
          <cell r="L50">
            <v>0</v>
          </cell>
          <cell r="M50">
            <v>-38925</v>
          </cell>
          <cell r="O50">
            <v>-173000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>
            <v>-173000</v>
          </cell>
          <cell r="AA50">
            <v>136364</v>
          </cell>
          <cell r="AB50">
            <v>1.66</v>
          </cell>
          <cell r="AC50">
            <v>1.04</v>
          </cell>
        </row>
        <row r="51">
          <cell r="A51">
            <v>36312</v>
          </cell>
          <cell r="B51">
            <v>77216</v>
          </cell>
          <cell r="C51">
            <v>17527</v>
          </cell>
          <cell r="D51">
            <v>246000</v>
          </cell>
          <cell r="E51">
            <v>340743</v>
          </cell>
          <cell r="G51">
            <v>-190650</v>
          </cell>
          <cell r="H51">
            <v>0</v>
          </cell>
          <cell r="I51">
            <v>-190650</v>
          </cell>
          <cell r="K51">
            <v>-55350</v>
          </cell>
          <cell r="L51">
            <v>0</v>
          </cell>
          <cell r="M51">
            <v>-55350</v>
          </cell>
          <cell r="O51">
            <v>-246000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Z51">
            <v>-246000</v>
          </cell>
          <cell r="AA51">
            <v>94743</v>
          </cell>
          <cell r="AB51">
            <v>2.0499999999999998</v>
          </cell>
          <cell r="AC51">
            <v>1.04</v>
          </cell>
        </row>
        <row r="52">
          <cell r="A52">
            <v>36342</v>
          </cell>
          <cell r="B52">
            <v>79460</v>
          </cell>
          <cell r="C52">
            <v>18037</v>
          </cell>
          <cell r="D52">
            <v>246000</v>
          </cell>
          <cell r="E52">
            <v>343497</v>
          </cell>
          <cell r="G52">
            <v>-190650</v>
          </cell>
          <cell r="H52">
            <v>0</v>
          </cell>
          <cell r="I52">
            <v>-190650</v>
          </cell>
          <cell r="K52">
            <v>-55350</v>
          </cell>
          <cell r="L52">
            <v>0</v>
          </cell>
          <cell r="M52">
            <v>-55350</v>
          </cell>
          <cell r="O52">
            <v>-246000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Z52">
            <v>-246000</v>
          </cell>
          <cell r="AA52">
            <v>97497</v>
          </cell>
          <cell r="AB52">
            <v>2.34</v>
          </cell>
          <cell r="AC52">
            <v>1.04</v>
          </cell>
        </row>
        <row r="53">
          <cell r="A53">
            <v>36373</v>
          </cell>
          <cell r="B53">
            <v>69256</v>
          </cell>
          <cell r="C53">
            <v>15721</v>
          </cell>
          <cell r="D53">
            <v>166000</v>
          </cell>
          <cell r="E53">
            <v>250977</v>
          </cell>
          <cell r="G53">
            <v>-128650</v>
          </cell>
          <cell r="H53">
            <v>0</v>
          </cell>
          <cell r="I53">
            <v>-128650</v>
          </cell>
          <cell r="K53">
            <v>-37350</v>
          </cell>
          <cell r="L53">
            <v>0</v>
          </cell>
          <cell r="M53">
            <v>-37350</v>
          </cell>
          <cell r="O53">
            <v>-166000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Z53">
            <v>-166000</v>
          </cell>
          <cell r="AA53">
            <v>84977</v>
          </cell>
          <cell r="AB53">
            <v>2.1500000000000004</v>
          </cell>
          <cell r="AC53">
            <v>1.04</v>
          </cell>
        </row>
        <row r="54">
          <cell r="A54">
            <v>36404</v>
          </cell>
          <cell r="B54">
            <v>52543</v>
          </cell>
          <cell r="C54">
            <v>11927</v>
          </cell>
          <cell r="D54">
            <v>123000</v>
          </cell>
          <cell r="E54">
            <v>187470</v>
          </cell>
          <cell r="G54">
            <v>-95325</v>
          </cell>
          <cell r="H54">
            <v>0</v>
          </cell>
          <cell r="I54">
            <v>-95325</v>
          </cell>
          <cell r="K54">
            <v>-27675</v>
          </cell>
          <cell r="L54">
            <v>0</v>
          </cell>
          <cell r="M54">
            <v>-27675</v>
          </cell>
          <cell r="O54">
            <v>-123000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Y54">
            <v>0</v>
          </cell>
          <cell r="Z54">
            <v>-123000</v>
          </cell>
          <cell r="AA54">
            <v>64470</v>
          </cell>
          <cell r="AB54">
            <v>2.1500000000000004</v>
          </cell>
          <cell r="AC54">
            <v>1.04</v>
          </cell>
        </row>
        <row r="55">
          <cell r="A55">
            <v>36434</v>
          </cell>
          <cell r="B55">
            <v>171626</v>
          </cell>
          <cell r="C55">
            <v>38958</v>
          </cell>
          <cell r="D55">
            <v>98000</v>
          </cell>
          <cell r="E55">
            <v>308584</v>
          </cell>
          <cell r="G55">
            <v>-75950</v>
          </cell>
          <cell r="H55">
            <v>0</v>
          </cell>
          <cell r="I55">
            <v>-75950</v>
          </cell>
          <cell r="K55">
            <v>-22050</v>
          </cell>
          <cell r="L55">
            <v>0</v>
          </cell>
          <cell r="M55">
            <v>-22050</v>
          </cell>
          <cell r="O55">
            <v>-98000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Y55">
            <v>0</v>
          </cell>
          <cell r="Z55">
            <v>-98000</v>
          </cell>
          <cell r="AA55">
            <v>210584</v>
          </cell>
          <cell r="AB55">
            <v>2.4</v>
          </cell>
          <cell r="AC55">
            <v>1.04</v>
          </cell>
        </row>
        <row r="56">
          <cell r="A56">
            <v>36465</v>
          </cell>
          <cell r="B56">
            <v>382000</v>
          </cell>
          <cell r="C56">
            <v>78000</v>
          </cell>
          <cell r="D56">
            <v>-130000</v>
          </cell>
          <cell r="E56">
            <v>330000</v>
          </cell>
          <cell r="G56">
            <v>108000</v>
          </cell>
          <cell r="H56">
            <v>0</v>
          </cell>
          <cell r="I56">
            <v>108000</v>
          </cell>
          <cell r="K56">
            <v>22000</v>
          </cell>
          <cell r="L56">
            <v>0</v>
          </cell>
          <cell r="M56">
            <v>22000</v>
          </cell>
          <cell r="O56">
            <v>130000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>
            <v>130000</v>
          </cell>
          <cell r="AA56">
            <v>460000</v>
          </cell>
          <cell r="AB56">
            <v>2.75</v>
          </cell>
          <cell r="AC56">
            <v>1.04</v>
          </cell>
        </row>
        <row r="57">
          <cell r="A57">
            <v>36495</v>
          </cell>
          <cell r="B57">
            <v>531200</v>
          </cell>
          <cell r="C57">
            <v>108800</v>
          </cell>
          <cell r="D57">
            <v>-300000</v>
          </cell>
          <cell r="E57">
            <v>340000</v>
          </cell>
          <cell r="G57">
            <v>249000</v>
          </cell>
          <cell r="H57">
            <v>0</v>
          </cell>
          <cell r="I57">
            <v>249000</v>
          </cell>
          <cell r="K57">
            <v>51000</v>
          </cell>
          <cell r="L57">
            <v>0</v>
          </cell>
          <cell r="M57">
            <v>51000</v>
          </cell>
          <cell r="O57">
            <v>300000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Y57">
            <v>0</v>
          </cell>
          <cell r="Z57">
            <v>300000</v>
          </cell>
          <cell r="AA57">
            <v>640000</v>
          </cell>
          <cell r="AB57">
            <v>2.75</v>
          </cell>
          <cell r="AC57">
            <v>1.04</v>
          </cell>
        </row>
        <row r="58">
          <cell r="A58">
            <v>36526</v>
          </cell>
          <cell r="B58">
            <v>564400</v>
          </cell>
          <cell r="C58">
            <v>115600</v>
          </cell>
          <cell r="D58">
            <v>-300000</v>
          </cell>
          <cell r="E58">
            <v>380000</v>
          </cell>
          <cell r="G58">
            <v>249000</v>
          </cell>
          <cell r="H58">
            <v>0</v>
          </cell>
          <cell r="I58">
            <v>249000</v>
          </cell>
          <cell r="K58">
            <v>51000</v>
          </cell>
          <cell r="L58">
            <v>0</v>
          </cell>
          <cell r="M58">
            <v>51000</v>
          </cell>
          <cell r="O58">
            <v>300000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Z58">
            <v>300000</v>
          </cell>
          <cell r="AA58">
            <v>680000</v>
          </cell>
          <cell r="AB58">
            <v>2.5750000000000002</v>
          </cell>
          <cell r="AC58">
            <v>1.04</v>
          </cell>
        </row>
        <row r="59">
          <cell r="A59">
            <v>36557</v>
          </cell>
          <cell r="B59">
            <v>464800</v>
          </cell>
          <cell r="C59">
            <v>95200</v>
          </cell>
          <cell r="D59">
            <v>-300000</v>
          </cell>
          <cell r="E59">
            <v>260000</v>
          </cell>
          <cell r="G59">
            <v>249000</v>
          </cell>
          <cell r="H59">
            <v>0</v>
          </cell>
          <cell r="I59">
            <v>249000</v>
          </cell>
          <cell r="K59">
            <v>51000</v>
          </cell>
          <cell r="L59">
            <v>0</v>
          </cell>
          <cell r="M59">
            <v>51000</v>
          </cell>
          <cell r="O59">
            <v>300000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Z59">
            <v>300000</v>
          </cell>
          <cell r="AA59">
            <v>560000</v>
          </cell>
          <cell r="AB59">
            <v>2.75</v>
          </cell>
          <cell r="AC59">
            <v>1.04</v>
          </cell>
        </row>
        <row r="60">
          <cell r="A60">
            <v>36586</v>
          </cell>
          <cell r="B60">
            <v>431600</v>
          </cell>
          <cell r="C60">
            <v>88400</v>
          </cell>
          <cell r="D60">
            <v>-140000</v>
          </cell>
          <cell r="E60">
            <v>380000</v>
          </cell>
          <cell r="G60">
            <v>116200</v>
          </cell>
          <cell r="H60">
            <v>0</v>
          </cell>
          <cell r="I60">
            <v>116200</v>
          </cell>
          <cell r="K60">
            <v>23800</v>
          </cell>
          <cell r="L60">
            <v>0</v>
          </cell>
          <cell r="M60">
            <v>23800</v>
          </cell>
          <cell r="O60">
            <v>140000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Z60">
            <v>140000</v>
          </cell>
          <cell r="AA60">
            <v>520000</v>
          </cell>
          <cell r="AB60">
            <v>2.75</v>
          </cell>
          <cell r="AC60">
            <v>1.04</v>
          </cell>
        </row>
        <row r="61">
          <cell r="A61">
            <v>36617</v>
          </cell>
          <cell r="B61">
            <v>407837</v>
          </cell>
          <cell r="C61">
            <v>86163</v>
          </cell>
          <cell r="D61">
            <v>-150000</v>
          </cell>
          <cell r="E61">
            <v>344000</v>
          </cell>
          <cell r="G61">
            <v>123837</v>
          </cell>
          <cell r="H61">
            <v>0</v>
          </cell>
          <cell r="I61">
            <v>123837</v>
          </cell>
          <cell r="K61">
            <v>26163</v>
          </cell>
          <cell r="L61">
            <v>0</v>
          </cell>
          <cell r="M61">
            <v>26163</v>
          </cell>
          <cell r="O61">
            <v>150000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Y61">
            <v>0</v>
          </cell>
          <cell r="Z61">
            <v>150000</v>
          </cell>
          <cell r="AA61">
            <v>494000</v>
          </cell>
          <cell r="AB61">
            <v>2.75</v>
          </cell>
          <cell r="AC61">
            <v>1.04</v>
          </cell>
        </row>
        <row r="62">
          <cell r="A62">
            <v>36647</v>
          </cell>
          <cell r="B62">
            <v>413901</v>
          </cell>
          <cell r="C62">
            <v>88099</v>
          </cell>
          <cell r="D62">
            <v>-200000</v>
          </cell>
          <cell r="E62">
            <v>302000</v>
          </cell>
          <cell r="G62">
            <v>164901</v>
          </cell>
          <cell r="H62">
            <v>0</v>
          </cell>
          <cell r="I62">
            <v>164901</v>
          </cell>
          <cell r="K62">
            <v>35099</v>
          </cell>
          <cell r="L62">
            <v>0</v>
          </cell>
          <cell r="M62">
            <v>35099</v>
          </cell>
          <cell r="O62">
            <v>200000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0</v>
          </cell>
          <cell r="Y62">
            <v>0</v>
          </cell>
          <cell r="Z62">
            <v>200000</v>
          </cell>
          <cell r="AA62">
            <v>502000</v>
          </cell>
          <cell r="AB62">
            <v>2.84</v>
          </cell>
          <cell r="AC62">
            <v>1.04</v>
          </cell>
        </row>
        <row r="63">
          <cell r="A63">
            <v>36678</v>
          </cell>
          <cell r="B63">
            <v>252000</v>
          </cell>
          <cell r="C63">
            <v>51000</v>
          </cell>
          <cell r="D63">
            <v>-215000</v>
          </cell>
          <cell r="E63">
            <v>88000</v>
          </cell>
          <cell r="G63">
            <v>178815</v>
          </cell>
          <cell r="H63">
            <v>0</v>
          </cell>
          <cell r="I63">
            <v>178815</v>
          </cell>
          <cell r="K63">
            <v>36185</v>
          </cell>
          <cell r="L63">
            <v>0</v>
          </cell>
          <cell r="M63">
            <v>36185</v>
          </cell>
          <cell r="O63">
            <v>215000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W63">
            <v>0</v>
          </cell>
          <cell r="Y63">
            <v>0</v>
          </cell>
          <cell r="Z63">
            <v>215000</v>
          </cell>
          <cell r="AA63">
            <v>303000</v>
          </cell>
          <cell r="AB63">
            <v>2.84</v>
          </cell>
          <cell r="AC63">
            <v>1.04</v>
          </cell>
        </row>
        <row r="64">
          <cell r="A64">
            <v>36708</v>
          </cell>
          <cell r="B64">
            <v>245000</v>
          </cell>
          <cell r="C64">
            <v>50000</v>
          </cell>
          <cell r="D64">
            <v>-210000</v>
          </cell>
          <cell r="E64">
            <v>85000</v>
          </cell>
          <cell r="G64">
            <v>174405</v>
          </cell>
          <cell r="H64">
            <v>0</v>
          </cell>
          <cell r="I64">
            <v>174405</v>
          </cell>
          <cell r="K64">
            <v>35595</v>
          </cell>
          <cell r="L64">
            <v>0</v>
          </cell>
          <cell r="M64">
            <v>35595</v>
          </cell>
          <cell r="O64">
            <v>210000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Y64">
            <v>0</v>
          </cell>
          <cell r="Z64">
            <v>210000</v>
          </cell>
          <cell r="AA64">
            <v>295000</v>
          </cell>
          <cell r="AB64">
            <v>3.27</v>
          </cell>
          <cell r="AC64">
            <v>1.04</v>
          </cell>
        </row>
        <row r="65">
          <cell r="A65">
            <v>36739</v>
          </cell>
          <cell r="B65">
            <v>252000</v>
          </cell>
          <cell r="C65">
            <v>49000</v>
          </cell>
          <cell r="D65">
            <v>200000</v>
          </cell>
          <cell r="E65">
            <v>501000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Q65">
            <v>-167400</v>
          </cell>
          <cell r="R65">
            <v>0</v>
          </cell>
          <cell r="S65">
            <v>-167400</v>
          </cell>
          <cell r="U65">
            <v>-32600</v>
          </cell>
          <cell r="V65">
            <v>0</v>
          </cell>
          <cell r="W65">
            <v>-32600</v>
          </cell>
          <cell r="Y65">
            <v>-200000</v>
          </cell>
          <cell r="Z65">
            <v>-200000</v>
          </cell>
          <cell r="AA65">
            <v>301000</v>
          </cell>
          <cell r="AB65">
            <v>4.2300000000000004</v>
          </cell>
          <cell r="AC65">
            <v>1.04</v>
          </cell>
        </row>
        <row r="66">
          <cell r="A66">
            <v>36770</v>
          </cell>
          <cell r="B66">
            <v>189000</v>
          </cell>
          <cell r="C66">
            <v>37000</v>
          </cell>
          <cell r="D66">
            <v>125000</v>
          </cell>
          <cell r="E66">
            <v>351000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Q66">
            <v>-104537</v>
          </cell>
          <cell r="R66">
            <v>0</v>
          </cell>
          <cell r="S66">
            <v>-104537</v>
          </cell>
          <cell r="U66">
            <v>-20463</v>
          </cell>
          <cell r="V66">
            <v>0</v>
          </cell>
          <cell r="W66">
            <v>-20463</v>
          </cell>
          <cell r="Y66">
            <v>-125000</v>
          </cell>
          <cell r="Z66">
            <v>-125000</v>
          </cell>
          <cell r="AA66">
            <v>226000</v>
          </cell>
          <cell r="AB66">
            <v>4.2300000000000004</v>
          </cell>
          <cell r="AC66">
            <v>1.04</v>
          </cell>
        </row>
        <row r="67">
          <cell r="A67">
            <v>36800</v>
          </cell>
          <cell r="B67">
            <v>245000</v>
          </cell>
          <cell r="C67">
            <v>51000</v>
          </cell>
          <cell r="D67">
            <v>100000</v>
          </cell>
          <cell r="E67">
            <v>396000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Q67">
            <v>-82770</v>
          </cell>
          <cell r="R67">
            <v>0</v>
          </cell>
          <cell r="S67">
            <v>-82770</v>
          </cell>
          <cell r="U67">
            <v>-17230</v>
          </cell>
          <cell r="V67">
            <v>0</v>
          </cell>
          <cell r="W67">
            <v>-17230</v>
          </cell>
          <cell r="Y67">
            <v>-100000</v>
          </cell>
          <cell r="Z67">
            <v>-100000</v>
          </cell>
          <cell r="AA67">
            <v>296000</v>
          </cell>
          <cell r="AB67">
            <v>4.8</v>
          </cell>
          <cell r="AC67">
            <v>1.04</v>
          </cell>
        </row>
        <row r="68">
          <cell r="A68">
            <v>36831</v>
          </cell>
          <cell r="B68">
            <v>381939</v>
          </cell>
          <cell r="C68">
            <v>78061</v>
          </cell>
          <cell r="D68">
            <v>-130000</v>
          </cell>
          <cell r="E68">
            <v>330000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Q68">
            <v>0</v>
          </cell>
          <cell r="R68">
            <v>107939</v>
          </cell>
          <cell r="S68">
            <v>107939</v>
          </cell>
          <cell r="U68">
            <v>0</v>
          </cell>
          <cell r="V68">
            <v>22061</v>
          </cell>
          <cell r="W68">
            <v>22061</v>
          </cell>
          <cell r="Y68">
            <v>130000</v>
          </cell>
          <cell r="Z68">
            <v>130000</v>
          </cell>
          <cell r="AA68">
            <v>460000</v>
          </cell>
          <cell r="AB68">
            <v>5.4</v>
          </cell>
          <cell r="AC68">
            <v>1.04</v>
          </cell>
        </row>
        <row r="69">
          <cell r="A69">
            <v>36861</v>
          </cell>
          <cell r="B69">
            <v>531200</v>
          </cell>
          <cell r="C69">
            <v>108800</v>
          </cell>
          <cell r="D69">
            <v>-300000</v>
          </cell>
          <cell r="E69">
            <v>340000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Q69">
            <v>0</v>
          </cell>
          <cell r="R69">
            <v>249000</v>
          </cell>
          <cell r="S69">
            <v>249000</v>
          </cell>
          <cell r="U69">
            <v>0</v>
          </cell>
          <cell r="V69">
            <v>51000</v>
          </cell>
          <cell r="W69">
            <v>51000</v>
          </cell>
          <cell r="Y69">
            <v>300000</v>
          </cell>
          <cell r="Z69">
            <v>300000</v>
          </cell>
          <cell r="AA69">
            <v>640000</v>
          </cell>
          <cell r="AB69">
            <v>5.4</v>
          </cell>
          <cell r="AC69">
            <v>1.04</v>
          </cell>
        </row>
        <row r="70">
          <cell r="A70">
            <v>36892</v>
          </cell>
          <cell r="B70">
            <v>564400</v>
          </cell>
          <cell r="C70">
            <v>115600</v>
          </cell>
          <cell r="D70">
            <v>-300000</v>
          </cell>
          <cell r="E70">
            <v>380000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Q70">
            <v>0</v>
          </cell>
          <cell r="R70">
            <v>249000</v>
          </cell>
          <cell r="S70">
            <v>249000</v>
          </cell>
          <cell r="U70">
            <v>0</v>
          </cell>
          <cell r="V70">
            <v>51000</v>
          </cell>
          <cell r="W70">
            <v>51000</v>
          </cell>
          <cell r="Y70">
            <v>300000</v>
          </cell>
          <cell r="Z70">
            <v>300000</v>
          </cell>
          <cell r="AA70">
            <v>680000</v>
          </cell>
          <cell r="AB70">
            <v>5.4</v>
          </cell>
          <cell r="AC70">
            <v>1.04</v>
          </cell>
        </row>
        <row r="71">
          <cell r="A71">
            <v>36923</v>
          </cell>
          <cell r="B71">
            <v>464800</v>
          </cell>
          <cell r="C71">
            <v>95200</v>
          </cell>
          <cell r="D71">
            <v>-300000</v>
          </cell>
          <cell r="E71">
            <v>260000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Q71">
            <v>0</v>
          </cell>
          <cell r="R71">
            <v>249000</v>
          </cell>
          <cell r="S71">
            <v>249000</v>
          </cell>
          <cell r="U71">
            <v>0</v>
          </cell>
          <cell r="V71">
            <v>51000</v>
          </cell>
          <cell r="W71">
            <v>51000</v>
          </cell>
          <cell r="Y71">
            <v>300000</v>
          </cell>
          <cell r="Z71">
            <v>300000</v>
          </cell>
          <cell r="AA71">
            <v>560000</v>
          </cell>
          <cell r="AB71">
            <v>7.42</v>
          </cell>
          <cell r="AC71">
            <v>1.04</v>
          </cell>
        </row>
        <row r="72">
          <cell r="A72">
            <v>36951</v>
          </cell>
          <cell r="B72">
            <v>431600</v>
          </cell>
          <cell r="C72">
            <v>88400</v>
          </cell>
          <cell r="D72">
            <v>-140000</v>
          </cell>
          <cell r="E72">
            <v>380000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R72">
            <v>116200</v>
          </cell>
          <cell r="S72">
            <v>116200</v>
          </cell>
          <cell r="U72">
            <v>0</v>
          </cell>
          <cell r="V72">
            <v>23800</v>
          </cell>
          <cell r="W72">
            <v>23800</v>
          </cell>
          <cell r="Y72">
            <v>140000</v>
          </cell>
          <cell r="Z72">
            <v>140000</v>
          </cell>
          <cell r="AA72">
            <v>520000</v>
          </cell>
          <cell r="AB72">
            <v>6</v>
          </cell>
          <cell r="AC72">
            <v>1.04</v>
          </cell>
        </row>
        <row r="73">
          <cell r="A73">
            <v>36982</v>
          </cell>
          <cell r="B73">
            <v>259000</v>
          </cell>
          <cell r="C73">
            <v>60000</v>
          </cell>
          <cell r="D73">
            <v>150000</v>
          </cell>
          <cell r="E73">
            <v>469000</v>
          </cell>
          <cell r="G73">
            <v>-123837</v>
          </cell>
          <cell r="H73">
            <v>0</v>
          </cell>
          <cell r="I73">
            <v>-123837</v>
          </cell>
          <cell r="K73">
            <v>-26163</v>
          </cell>
          <cell r="L73">
            <v>0</v>
          </cell>
          <cell r="M73">
            <v>-26163</v>
          </cell>
          <cell r="O73">
            <v>-150000</v>
          </cell>
          <cell r="Q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  <cell r="Y73">
            <v>0</v>
          </cell>
          <cell r="Z73">
            <v>-150000</v>
          </cell>
          <cell r="AA73">
            <v>319000</v>
          </cell>
          <cell r="AB73">
            <v>5.41</v>
          </cell>
          <cell r="AC73">
            <v>1.04</v>
          </cell>
        </row>
        <row r="74">
          <cell r="A74">
            <v>37012</v>
          </cell>
          <cell r="B74">
            <v>84100</v>
          </cell>
          <cell r="C74">
            <v>17900</v>
          </cell>
          <cell r="D74">
            <v>200000</v>
          </cell>
          <cell r="E74">
            <v>302000</v>
          </cell>
          <cell r="G74">
            <v>-164900</v>
          </cell>
          <cell r="H74">
            <v>0</v>
          </cell>
          <cell r="I74">
            <v>-164900</v>
          </cell>
          <cell r="K74">
            <v>-35100</v>
          </cell>
          <cell r="L74">
            <v>0</v>
          </cell>
          <cell r="M74">
            <v>-35100</v>
          </cell>
          <cell r="O74">
            <v>-200000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Y74">
            <v>0</v>
          </cell>
          <cell r="Z74">
            <v>-200000</v>
          </cell>
          <cell r="AA74">
            <v>102000</v>
          </cell>
          <cell r="AB74">
            <v>5.24</v>
          </cell>
          <cell r="AC74">
            <v>1.04</v>
          </cell>
        </row>
        <row r="75">
          <cell r="A75">
            <v>37043</v>
          </cell>
          <cell r="B75">
            <v>73185</v>
          </cell>
          <cell r="C75">
            <v>14815</v>
          </cell>
          <cell r="D75">
            <v>215000</v>
          </cell>
          <cell r="E75">
            <v>303000</v>
          </cell>
          <cell r="G75">
            <v>-178815</v>
          </cell>
          <cell r="H75">
            <v>0</v>
          </cell>
          <cell r="I75">
            <v>-178815</v>
          </cell>
          <cell r="K75">
            <v>-36185</v>
          </cell>
          <cell r="L75">
            <v>0</v>
          </cell>
          <cell r="M75">
            <v>-36185</v>
          </cell>
          <cell r="O75">
            <v>-215000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Y75">
            <v>0</v>
          </cell>
          <cell r="Z75">
            <v>-215000</v>
          </cell>
          <cell r="AA75">
            <v>88000</v>
          </cell>
          <cell r="AB75">
            <v>5.09</v>
          </cell>
          <cell r="AC75">
            <v>1.04</v>
          </cell>
        </row>
        <row r="76">
          <cell r="A76">
            <v>37073</v>
          </cell>
          <cell r="B76">
            <v>70595</v>
          </cell>
          <cell r="C76">
            <v>14405</v>
          </cell>
          <cell r="D76">
            <v>210000</v>
          </cell>
          <cell r="E76">
            <v>295000</v>
          </cell>
          <cell r="G76">
            <v>-174405</v>
          </cell>
          <cell r="H76">
            <v>0</v>
          </cell>
          <cell r="I76">
            <v>-174405</v>
          </cell>
          <cell r="K76">
            <v>-35595</v>
          </cell>
          <cell r="L76">
            <v>0</v>
          </cell>
          <cell r="M76">
            <v>-35595</v>
          </cell>
          <cell r="O76">
            <v>-210000</v>
          </cell>
          <cell r="Q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W76">
            <v>0</v>
          </cell>
          <cell r="Y76">
            <v>0</v>
          </cell>
          <cell r="Z76">
            <v>-210000</v>
          </cell>
          <cell r="AA76">
            <v>85000</v>
          </cell>
          <cell r="AB76">
            <v>4.0599999999999996</v>
          </cell>
          <cell r="AC76">
            <v>1.04</v>
          </cell>
        </row>
        <row r="77">
          <cell r="A77">
            <v>37104</v>
          </cell>
          <cell r="B77">
            <v>84560</v>
          </cell>
          <cell r="C77">
            <v>16440</v>
          </cell>
          <cell r="D77">
            <v>200000</v>
          </cell>
          <cell r="E77">
            <v>301000</v>
          </cell>
          <cell r="G77">
            <v>-167440</v>
          </cell>
          <cell r="H77">
            <v>0</v>
          </cell>
          <cell r="I77">
            <v>-167440</v>
          </cell>
          <cell r="K77">
            <v>-32560</v>
          </cell>
          <cell r="L77">
            <v>0</v>
          </cell>
          <cell r="M77">
            <v>-32560</v>
          </cell>
          <cell r="O77">
            <v>-200000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-200000</v>
          </cell>
          <cell r="AA77">
            <v>101000</v>
          </cell>
          <cell r="AB77">
            <v>3.89</v>
          </cell>
          <cell r="AC77">
            <v>1.04</v>
          </cell>
        </row>
        <row r="78">
          <cell r="A78">
            <v>37196</v>
          </cell>
          <cell r="B78">
            <v>1345960</v>
          </cell>
          <cell r="C78">
            <v>378915</v>
          </cell>
          <cell r="D78">
            <v>-760000</v>
          </cell>
          <cell r="E78">
            <v>964875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Q78">
            <v>0</v>
          </cell>
          <cell r="R78">
            <v>591885</v>
          </cell>
          <cell r="S78">
            <v>591885</v>
          </cell>
          <cell r="U78">
            <v>0</v>
          </cell>
          <cell r="V78">
            <v>168115</v>
          </cell>
          <cell r="W78">
            <v>168115</v>
          </cell>
          <cell r="Y78">
            <v>760000</v>
          </cell>
          <cell r="Z78">
            <v>760000</v>
          </cell>
          <cell r="AA78">
            <v>1724875</v>
          </cell>
          <cell r="AB78">
            <v>3.23</v>
          </cell>
          <cell r="AC78">
            <v>1.04</v>
          </cell>
        </row>
        <row r="79">
          <cell r="A79">
            <v>37288</v>
          </cell>
          <cell r="B79">
            <v>1569456</v>
          </cell>
          <cell r="C79">
            <v>296044</v>
          </cell>
          <cell r="D79">
            <v>-698000</v>
          </cell>
          <cell r="E79">
            <v>1167500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Q79">
            <v>0</v>
          </cell>
          <cell r="R79">
            <v>588536</v>
          </cell>
          <cell r="S79">
            <v>588536</v>
          </cell>
          <cell r="U79">
            <v>0</v>
          </cell>
          <cell r="V79">
            <v>109464</v>
          </cell>
          <cell r="W79">
            <v>109464</v>
          </cell>
          <cell r="Y79">
            <v>698000</v>
          </cell>
          <cell r="Z79">
            <v>698000</v>
          </cell>
          <cell r="AA79">
            <v>1865500</v>
          </cell>
          <cell r="AB79">
            <v>3</v>
          </cell>
          <cell r="AC79">
            <v>1.04</v>
          </cell>
        </row>
        <row r="80">
          <cell r="A80">
            <v>37377</v>
          </cell>
          <cell r="B80">
            <v>266172</v>
          </cell>
          <cell r="C80">
            <v>77038</v>
          </cell>
          <cell r="D80">
            <v>-216200</v>
          </cell>
          <cell r="E80">
            <v>127010</v>
          </cell>
          <cell r="G80">
            <v>-167528</v>
          </cell>
          <cell r="H80">
            <v>0</v>
          </cell>
          <cell r="I80">
            <v>-167528</v>
          </cell>
          <cell r="K80">
            <v>-48672</v>
          </cell>
          <cell r="L80">
            <v>0</v>
          </cell>
          <cell r="M80">
            <v>-48672</v>
          </cell>
          <cell r="O80">
            <v>-216200</v>
          </cell>
          <cell r="Q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Z80">
            <v>-216200</v>
          </cell>
          <cell r="AA80">
            <v>-89190</v>
          </cell>
          <cell r="AB80">
            <v>3.3209</v>
          </cell>
          <cell r="AC80">
            <v>1.04</v>
          </cell>
        </row>
        <row r="81">
          <cell r="A81">
            <v>37469</v>
          </cell>
          <cell r="B81">
            <v>336479</v>
          </cell>
          <cell r="C81">
            <v>99381</v>
          </cell>
          <cell r="D81">
            <v>-70500</v>
          </cell>
          <cell r="E81">
            <v>365360</v>
          </cell>
          <cell r="G81">
            <v>-166721</v>
          </cell>
          <cell r="H81">
            <v>0</v>
          </cell>
          <cell r="I81">
            <v>-166721</v>
          </cell>
          <cell r="K81">
            <v>-49479</v>
          </cell>
          <cell r="L81">
            <v>0</v>
          </cell>
          <cell r="M81">
            <v>-49479</v>
          </cell>
          <cell r="O81">
            <v>-216200</v>
          </cell>
          <cell r="Q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Y81">
            <v>0</v>
          </cell>
          <cell r="Z81">
            <v>-216200</v>
          </cell>
          <cell r="AA81">
            <v>149160</v>
          </cell>
          <cell r="AB81">
            <v>3.28</v>
          </cell>
          <cell r="AC81">
            <v>1.04</v>
          </cell>
        </row>
        <row r="82">
          <cell r="A82">
            <v>37561</v>
          </cell>
          <cell r="B82">
            <v>1492668</v>
          </cell>
          <cell r="C82">
            <v>400282</v>
          </cell>
          <cell r="D82">
            <v>-730000</v>
          </cell>
          <cell r="E82">
            <v>1162950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Q82">
            <v>574243</v>
          </cell>
          <cell r="S82">
            <v>574243</v>
          </cell>
          <cell r="U82">
            <v>155757</v>
          </cell>
          <cell r="V82">
            <v>0</v>
          </cell>
          <cell r="W82">
            <v>155757</v>
          </cell>
          <cell r="Y82">
            <v>730000</v>
          </cell>
          <cell r="Z82">
            <v>730000</v>
          </cell>
          <cell r="AA82">
            <v>1892950</v>
          </cell>
          <cell r="AB82">
            <v>3.7610000000000001</v>
          </cell>
          <cell r="AC82">
            <v>1.04</v>
          </cell>
        </row>
        <row r="83">
          <cell r="A83">
            <v>37653</v>
          </cell>
          <cell r="B83">
            <v>1183994</v>
          </cell>
          <cell r="C83">
            <v>271006</v>
          </cell>
          <cell r="D83">
            <v>-410500</v>
          </cell>
          <cell r="E83">
            <v>1044500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Q83">
            <v>335144</v>
          </cell>
          <cell r="S83">
            <v>335144</v>
          </cell>
          <cell r="U83">
            <v>75356</v>
          </cell>
          <cell r="V83">
            <v>0</v>
          </cell>
          <cell r="W83">
            <v>75356</v>
          </cell>
          <cell r="Y83">
            <v>410500</v>
          </cell>
          <cell r="Z83">
            <v>410500</v>
          </cell>
          <cell r="AA83">
            <v>1455000</v>
          </cell>
          <cell r="AB83">
            <v>4.1559999999999997</v>
          </cell>
          <cell r="AC83">
            <v>1.04</v>
          </cell>
        </row>
        <row r="84">
          <cell r="A84">
            <v>37712</v>
          </cell>
          <cell r="B84">
            <v>227104</v>
          </cell>
          <cell r="C84">
            <v>74396</v>
          </cell>
          <cell r="D84">
            <v>-70500</v>
          </cell>
          <cell r="E84">
            <v>231000</v>
          </cell>
          <cell r="G84">
            <v>-53104</v>
          </cell>
          <cell r="H84">
            <v>0</v>
          </cell>
          <cell r="I84">
            <v>-53104</v>
          </cell>
          <cell r="K84">
            <v>-17396</v>
          </cell>
          <cell r="L84">
            <v>0</v>
          </cell>
          <cell r="M84">
            <v>-17396</v>
          </cell>
          <cell r="O84">
            <v>-70500</v>
          </cell>
          <cell r="S84">
            <v>0</v>
          </cell>
          <cell r="V84">
            <v>0</v>
          </cell>
          <cell r="W84">
            <v>0</v>
          </cell>
          <cell r="Y84">
            <v>0</v>
          </cell>
          <cell r="Z84">
            <v>-70500</v>
          </cell>
          <cell r="AA84">
            <v>160500</v>
          </cell>
          <cell r="AB84">
            <v>6.0359999999999996</v>
          </cell>
          <cell r="AC84">
            <v>1.04</v>
          </cell>
        </row>
        <row r="85">
          <cell r="A85">
            <v>37742</v>
          </cell>
          <cell r="B85">
            <v>266172</v>
          </cell>
          <cell r="C85">
            <v>77038</v>
          </cell>
          <cell r="D85">
            <v>-216200</v>
          </cell>
          <cell r="E85">
            <v>127010</v>
          </cell>
          <cell r="G85">
            <v>-167528</v>
          </cell>
          <cell r="H85">
            <v>0</v>
          </cell>
          <cell r="I85">
            <v>-167528</v>
          </cell>
          <cell r="K85">
            <v>-48672</v>
          </cell>
          <cell r="L85">
            <v>0</v>
          </cell>
          <cell r="M85">
            <v>-48672</v>
          </cell>
          <cell r="O85">
            <v>-216200</v>
          </cell>
          <cell r="S85">
            <v>0</v>
          </cell>
          <cell r="V85">
            <v>0</v>
          </cell>
          <cell r="W85">
            <v>0</v>
          </cell>
          <cell r="Y85">
            <v>0</v>
          </cell>
          <cell r="Z85">
            <v>-216200</v>
          </cell>
          <cell r="AA85">
            <v>-89190</v>
          </cell>
          <cell r="AB85">
            <v>5.0979999999999999</v>
          </cell>
          <cell r="AC85">
            <v>1.04</v>
          </cell>
        </row>
        <row r="86">
          <cell r="A86">
            <v>37834</v>
          </cell>
          <cell r="B86">
            <v>336479</v>
          </cell>
          <cell r="C86">
            <v>99381</v>
          </cell>
          <cell r="D86">
            <v>-216200</v>
          </cell>
          <cell r="E86">
            <v>219660</v>
          </cell>
          <cell r="G86">
            <v>-166721</v>
          </cell>
          <cell r="H86">
            <v>0</v>
          </cell>
          <cell r="I86">
            <v>-166721</v>
          </cell>
          <cell r="K86">
            <v>-49479</v>
          </cell>
          <cell r="L86">
            <v>0</v>
          </cell>
          <cell r="M86">
            <v>-49479</v>
          </cell>
          <cell r="O86">
            <v>-216200</v>
          </cell>
          <cell r="S86">
            <v>0</v>
          </cell>
          <cell r="V86">
            <v>0</v>
          </cell>
          <cell r="W86">
            <v>0</v>
          </cell>
          <cell r="Y86">
            <v>0</v>
          </cell>
          <cell r="Z86">
            <v>-216200</v>
          </cell>
          <cell r="AA86">
            <v>3460</v>
          </cell>
          <cell r="AB86">
            <v>5.7990000000000004</v>
          </cell>
          <cell r="AC86">
            <v>1.04</v>
          </cell>
        </row>
        <row r="87">
          <cell r="A87">
            <v>37926</v>
          </cell>
          <cell r="B87">
            <v>1385343</v>
          </cell>
          <cell r="C87">
            <v>274657</v>
          </cell>
          <cell r="D87">
            <v>-790000</v>
          </cell>
          <cell r="E87">
            <v>870000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Q87">
            <v>658343</v>
          </cell>
          <cell r="S87">
            <v>658343</v>
          </cell>
          <cell r="U87">
            <v>131657</v>
          </cell>
          <cell r="V87">
            <v>0</v>
          </cell>
          <cell r="W87">
            <v>131657</v>
          </cell>
          <cell r="Y87">
            <v>790000</v>
          </cell>
          <cell r="Z87">
            <v>790000</v>
          </cell>
          <cell r="AA87">
            <v>1660000</v>
          </cell>
          <cell r="AB87">
            <v>5.234</v>
          </cell>
          <cell r="AC87">
            <v>1.04</v>
          </cell>
        </row>
        <row r="88">
          <cell r="A88">
            <v>38018</v>
          </cell>
          <cell r="B88">
            <v>964648</v>
          </cell>
          <cell r="C88">
            <v>216852</v>
          </cell>
          <cell r="D88">
            <v>-389500</v>
          </cell>
          <cell r="E88">
            <v>792000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Q88">
            <v>438648</v>
          </cell>
          <cell r="S88">
            <v>438648</v>
          </cell>
          <cell r="U88">
            <v>91852</v>
          </cell>
          <cell r="V88">
            <v>0</v>
          </cell>
          <cell r="W88">
            <v>91852</v>
          </cell>
          <cell r="Y88">
            <v>530500</v>
          </cell>
          <cell r="Z88">
            <v>530500</v>
          </cell>
          <cell r="AA88">
            <v>1322500</v>
          </cell>
          <cell r="AB88">
            <v>5.5650000000000004</v>
          </cell>
          <cell r="AC88">
            <v>1.04</v>
          </cell>
        </row>
        <row r="89">
          <cell r="A89">
            <v>38108</v>
          </cell>
          <cell r="B89">
            <v>185000</v>
          </cell>
          <cell r="C89">
            <v>33000</v>
          </cell>
          <cell r="D89">
            <v>-570000</v>
          </cell>
          <cell r="E89">
            <v>-352000</v>
          </cell>
          <cell r="G89">
            <v>-483566</v>
          </cell>
          <cell r="H89">
            <v>0</v>
          </cell>
          <cell r="I89">
            <v>-483566</v>
          </cell>
          <cell r="K89">
            <v>-86434</v>
          </cell>
          <cell r="L89">
            <v>0</v>
          </cell>
          <cell r="M89">
            <v>-86434</v>
          </cell>
          <cell r="O89">
            <v>-570000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Y89">
            <v>0</v>
          </cell>
          <cell r="Z89">
            <v>-570000</v>
          </cell>
          <cell r="AA89">
            <v>-922000</v>
          </cell>
          <cell r="AB89">
            <v>5.5229999999999997</v>
          </cell>
          <cell r="AC89">
            <v>1.04</v>
          </cell>
        </row>
        <row r="90">
          <cell r="A90">
            <v>38200</v>
          </cell>
          <cell r="B90">
            <v>201000</v>
          </cell>
          <cell r="C90">
            <v>36000</v>
          </cell>
          <cell r="D90">
            <v>530000</v>
          </cell>
          <cell r="E90">
            <v>767000</v>
          </cell>
          <cell r="G90">
            <v>-448989</v>
          </cell>
          <cell r="I90">
            <v>-448989</v>
          </cell>
          <cell r="K90">
            <v>-81011</v>
          </cell>
          <cell r="M90">
            <v>-81011</v>
          </cell>
          <cell r="O90">
            <v>-530000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Z90">
            <v>-530000</v>
          </cell>
          <cell r="AA90">
            <v>237000</v>
          </cell>
          <cell r="AB90">
            <v>6.4210000000000003</v>
          </cell>
          <cell r="AC90">
            <v>1.04</v>
          </cell>
        </row>
        <row r="91">
          <cell r="A91">
            <v>38292</v>
          </cell>
          <cell r="B91">
            <v>1506475</v>
          </cell>
          <cell r="C91">
            <v>152925</v>
          </cell>
          <cell r="D91">
            <v>-790000</v>
          </cell>
          <cell r="E91">
            <v>869400</v>
          </cell>
          <cell r="G91">
            <v>0</v>
          </cell>
          <cell r="I91">
            <v>0</v>
          </cell>
          <cell r="K91">
            <v>0</v>
          </cell>
          <cell r="M91">
            <v>0</v>
          </cell>
          <cell r="O91">
            <v>0</v>
          </cell>
          <cell r="Q91">
            <v>717375</v>
          </cell>
          <cell r="S91">
            <v>717375</v>
          </cell>
          <cell r="U91">
            <v>72625</v>
          </cell>
          <cell r="V91">
            <v>0</v>
          </cell>
          <cell r="W91">
            <v>72625</v>
          </cell>
          <cell r="Y91">
            <v>790000</v>
          </cell>
          <cell r="Z91">
            <v>790000</v>
          </cell>
          <cell r="AA91">
            <v>1659400</v>
          </cell>
          <cell r="AB91">
            <v>6.3070000000000004</v>
          </cell>
          <cell r="AC91">
            <v>1.04</v>
          </cell>
        </row>
        <row r="92">
          <cell r="A92">
            <v>38384</v>
          </cell>
          <cell r="B92">
            <v>1073273</v>
          </cell>
          <cell r="C92">
            <v>129027</v>
          </cell>
          <cell r="D92">
            <v>-150000</v>
          </cell>
          <cell r="E92">
            <v>1052300</v>
          </cell>
          <cell r="G92">
            <v>-125460</v>
          </cell>
          <cell r="I92">
            <v>-125460</v>
          </cell>
          <cell r="K92">
            <v>-24540</v>
          </cell>
          <cell r="M92">
            <v>-24540</v>
          </cell>
          <cell r="O92">
            <v>-150000</v>
          </cell>
          <cell r="Q92">
            <v>432800</v>
          </cell>
          <cell r="S92">
            <v>432800</v>
          </cell>
          <cell r="U92">
            <v>43500</v>
          </cell>
          <cell r="V92">
            <v>0</v>
          </cell>
          <cell r="W92">
            <v>43500</v>
          </cell>
          <cell r="Y92">
            <v>476300</v>
          </cell>
          <cell r="Z92">
            <v>326300</v>
          </cell>
          <cell r="AA92">
            <v>1378600</v>
          </cell>
          <cell r="AB92">
            <v>6.3168629726635404</v>
          </cell>
          <cell r="AC92">
            <v>1.04</v>
          </cell>
        </row>
        <row r="93">
          <cell r="A93">
            <v>38473</v>
          </cell>
          <cell r="B93">
            <v>867301.83159283223</v>
          </cell>
          <cell r="C93">
            <v>76000.107407167758</v>
          </cell>
          <cell r="D93">
            <v>-436751.38500000001</v>
          </cell>
          <cell r="E93">
            <v>506550.554</v>
          </cell>
          <cell r="G93">
            <v>-366854.38500000001</v>
          </cell>
          <cell r="I93">
            <v>-366854.38500000001</v>
          </cell>
          <cell r="K93">
            <v>-69897</v>
          </cell>
          <cell r="M93">
            <v>-69897</v>
          </cell>
          <cell r="O93">
            <v>-436751.38500000001</v>
          </cell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Z93">
            <v>-436751.38500000001</v>
          </cell>
          <cell r="AA93">
            <v>69799.168999999994</v>
          </cell>
          <cell r="AB93">
            <v>7.391</v>
          </cell>
          <cell r="AC93">
            <v>1.04</v>
          </cell>
        </row>
        <row r="94">
          <cell r="A94">
            <v>38565</v>
          </cell>
          <cell r="B94">
            <v>842711.46471724217</v>
          </cell>
          <cell r="C94">
            <v>59829.643282757868</v>
          </cell>
          <cell r="D94">
            <v>-349401.10800000001</v>
          </cell>
          <cell r="E94">
            <v>553140</v>
          </cell>
          <cell r="G94">
            <v>-249796.96950000001</v>
          </cell>
          <cell r="H94">
            <v>0</v>
          </cell>
          <cell r="I94">
            <v>-249796.96950000001</v>
          </cell>
          <cell r="K94">
            <v>-55929</v>
          </cell>
          <cell r="L94">
            <v>0</v>
          </cell>
          <cell r="M94">
            <v>-55929</v>
          </cell>
          <cell r="O94">
            <v>-305725.96950000001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Y94">
            <v>0</v>
          </cell>
          <cell r="Z94">
            <v>-305725.96950000001</v>
          </cell>
          <cell r="AA94">
            <v>247414.03049999999</v>
          </cell>
          <cell r="AB94">
            <v>7.6529999999999996</v>
          </cell>
          <cell r="AC94">
            <v>1.04</v>
          </cell>
        </row>
        <row r="95">
          <cell r="A95">
            <v>38657</v>
          </cell>
          <cell r="B95">
            <v>1390721.3959300916</v>
          </cell>
          <cell r="C95">
            <v>206078.60406990841</v>
          </cell>
          <cell r="D95">
            <v>-810000</v>
          </cell>
          <cell r="E95">
            <v>786800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Q95">
            <v>723334</v>
          </cell>
          <cell r="R95">
            <v>0</v>
          </cell>
          <cell r="S95">
            <v>723334</v>
          </cell>
          <cell r="U95">
            <v>86666</v>
          </cell>
          <cell r="V95">
            <v>0</v>
          </cell>
          <cell r="W95">
            <v>86666</v>
          </cell>
          <cell r="Y95">
            <v>810000</v>
          </cell>
          <cell r="Z95">
            <v>810000</v>
          </cell>
          <cell r="AA95">
            <v>1596800</v>
          </cell>
          <cell r="AB95">
            <v>9.5749999999999993</v>
          </cell>
          <cell r="AC95">
            <v>1.04</v>
          </cell>
        </row>
        <row r="96">
          <cell r="A96">
            <v>38749</v>
          </cell>
          <cell r="B96">
            <v>994472.07237965171</v>
          </cell>
          <cell r="C96">
            <v>174127.92762034823</v>
          </cell>
          <cell r="D96">
            <v>-290000</v>
          </cell>
          <cell r="E96">
            <v>878600</v>
          </cell>
          <cell r="G96">
            <v>-73350</v>
          </cell>
          <cell r="H96">
            <v>0</v>
          </cell>
          <cell r="I96">
            <v>-73350</v>
          </cell>
          <cell r="K96">
            <v>-13980</v>
          </cell>
          <cell r="L96">
            <v>0</v>
          </cell>
          <cell r="M96">
            <v>-13980</v>
          </cell>
          <cell r="O96">
            <v>-87330</v>
          </cell>
          <cell r="Q96">
            <v>384166</v>
          </cell>
          <cell r="R96">
            <v>0</v>
          </cell>
          <cell r="S96">
            <v>384166</v>
          </cell>
          <cell r="U96">
            <v>55834</v>
          </cell>
          <cell r="V96">
            <v>0</v>
          </cell>
          <cell r="W96">
            <v>55834</v>
          </cell>
          <cell r="Y96">
            <v>440000</v>
          </cell>
          <cell r="Z96">
            <v>352670</v>
          </cell>
          <cell r="AA96">
            <v>1231270</v>
          </cell>
          <cell r="AB96">
            <v>12.723000000000001</v>
          </cell>
          <cell r="AC96">
            <v>1.04</v>
          </cell>
        </row>
        <row r="97">
          <cell r="A97">
            <v>38838</v>
          </cell>
          <cell r="B97">
            <v>186960</v>
          </cell>
          <cell r="C97">
            <v>28880</v>
          </cell>
          <cell r="D97">
            <v>673845</v>
          </cell>
          <cell r="E97">
            <v>889685</v>
          </cell>
          <cell r="G97">
            <v>-566031</v>
          </cell>
          <cell r="H97">
            <v>0</v>
          </cell>
          <cell r="I97">
            <v>-566031</v>
          </cell>
          <cell r="K97">
            <v>-107814</v>
          </cell>
          <cell r="L97">
            <v>0</v>
          </cell>
          <cell r="M97">
            <v>-107814</v>
          </cell>
          <cell r="O97">
            <v>-673845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Y97">
            <v>0</v>
          </cell>
          <cell r="Z97">
            <v>-673845</v>
          </cell>
          <cell r="AA97">
            <v>215840</v>
          </cell>
          <cell r="AB97">
            <v>7.194</v>
          </cell>
          <cell r="AC97">
            <v>1.04</v>
          </cell>
        </row>
        <row r="98">
          <cell r="A98">
            <v>38930</v>
          </cell>
          <cell r="B98">
            <v>217820</v>
          </cell>
          <cell r="C98">
            <v>35710</v>
          </cell>
          <cell r="D98">
            <v>224614</v>
          </cell>
          <cell r="E98">
            <v>478144</v>
          </cell>
          <cell r="G98">
            <v>-188675</v>
          </cell>
          <cell r="H98">
            <v>0</v>
          </cell>
          <cell r="I98">
            <v>-188675</v>
          </cell>
          <cell r="K98">
            <v>-35939</v>
          </cell>
          <cell r="L98">
            <v>0</v>
          </cell>
          <cell r="M98">
            <v>-35939</v>
          </cell>
          <cell r="O98">
            <v>-224614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Y98">
            <v>0</v>
          </cell>
          <cell r="Z98">
            <v>-224614</v>
          </cell>
          <cell r="AA98">
            <v>253530</v>
          </cell>
          <cell r="AB98">
            <v>7.218</v>
          </cell>
          <cell r="AC98">
            <v>1.04</v>
          </cell>
        </row>
        <row r="99">
          <cell r="A99">
            <v>39022</v>
          </cell>
          <cell r="B99">
            <v>725420</v>
          </cell>
          <cell r="C99">
            <v>61380</v>
          </cell>
          <cell r="E99">
            <v>786800</v>
          </cell>
          <cell r="H99">
            <v>0</v>
          </cell>
          <cell r="I99">
            <v>0</v>
          </cell>
          <cell r="L99">
            <v>0</v>
          </cell>
          <cell r="M99">
            <v>0</v>
          </cell>
          <cell r="O99">
            <v>0</v>
          </cell>
          <cell r="Q99">
            <v>705821.39593009162</v>
          </cell>
          <cell r="R99">
            <v>0</v>
          </cell>
          <cell r="S99">
            <v>705821.39593009162</v>
          </cell>
          <cell r="U99">
            <v>104178.60406990841</v>
          </cell>
          <cell r="V99">
            <v>0</v>
          </cell>
          <cell r="W99">
            <v>104178.60406990841</v>
          </cell>
          <cell r="Y99">
            <v>810000</v>
          </cell>
          <cell r="Z99">
            <v>810000</v>
          </cell>
          <cell r="AA99">
            <v>1596800</v>
          </cell>
          <cell r="AB99">
            <v>8.5809999999999995</v>
          </cell>
          <cell r="AC99">
            <v>1.04</v>
          </cell>
        </row>
        <row r="100">
          <cell r="A100">
            <v>39114</v>
          </cell>
          <cell r="B100">
            <v>659675</v>
          </cell>
          <cell r="C100">
            <v>120440</v>
          </cell>
          <cell r="D100">
            <v>215385</v>
          </cell>
          <cell r="E100">
            <v>995500</v>
          </cell>
          <cell r="G100">
            <v>-188675</v>
          </cell>
          <cell r="H100">
            <v>0</v>
          </cell>
          <cell r="I100">
            <v>-188675</v>
          </cell>
          <cell r="K100">
            <v>-35940</v>
          </cell>
          <cell r="L100">
            <v>0</v>
          </cell>
          <cell r="M100">
            <v>-35940</v>
          </cell>
          <cell r="O100">
            <v>-224615</v>
          </cell>
          <cell r="Q100">
            <v>374632</v>
          </cell>
          <cell r="R100">
            <v>0</v>
          </cell>
          <cell r="S100">
            <v>374632</v>
          </cell>
          <cell r="U100">
            <v>65368</v>
          </cell>
          <cell r="V100">
            <v>0</v>
          </cell>
          <cell r="W100">
            <v>65368</v>
          </cell>
          <cell r="Y100">
            <v>440000</v>
          </cell>
          <cell r="Z100">
            <v>215385</v>
          </cell>
          <cell r="AA100">
            <v>995500</v>
          </cell>
          <cell r="AB100">
            <v>6.5910000000000002</v>
          </cell>
          <cell r="AC100">
            <v>1.04</v>
          </cell>
        </row>
        <row r="101">
          <cell r="A101">
            <v>54789</v>
          </cell>
        </row>
      </sheetData>
      <sheetData sheetId="9">
        <row r="10">
          <cell r="A10">
            <v>35370</v>
          </cell>
          <cell r="B10">
            <v>240000</v>
          </cell>
          <cell r="C10">
            <v>2.2999999999999998</v>
          </cell>
          <cell r="D10">
            <v>1.0349999999999999</v>
          </cell>
        </row>
        <row r="11">
          <cell r="A11">
            <v>35400</v>
          </cell>
          <cell r="B11">
            <v>240000</v>
          </cell>
          <cell r="C11">
            <v>2.85</v>
          </cell>
          <cell r="D11">
            <v>1.0349999999999999</v>
          </cell>
        </row>
        <row r="12">
          <cell r="A12">
            <v>35431</v>
          </cell>
          <cell r="B12">
            <v>248000</v>
          </cell>
          <cell r="C12">
            <v>3.15</v>
          </cell>
          <cell r="D12">
            <v>1.0349999999999999</v>
          </cell>
        </row>
        <row r="13">
          <cell r="A13">
            <v>35462</v>
          </cell>
          <cell r="B13">
            <v>224000</v>
          </cell>
          <cell r="C13">
            <v>3.3</v>
          </cell>
          <cell r="D13">
            <v>1.0349999999999999</v>
          </cell>
        </row>
        <row r="14">
          <cell r="A14">
            <v>35490</v>
          </cell>
          <cell r="B14">
            <v>250000</v>
          </cell>
          <cell r="C14">
            <v>2.6</v>
          </cell>
          <cell r="D14">
            <v>1.0349999999999999</v>
          </cell>
        </row>
        <row r="15">
          <cell r="A15">
            <v>35521</v>
          </cell>
          <cell r="B15">
            <v>0</v>
          </cell>
          <cell r="C15">
            <v>1.9</v>
          </cell>
          <cell r="D15">
            <v>1.0349999999999999</v>
          </cell>
        </row>
        <row r="16">
          <cell r="A16">
            <v>35551</v>
          </cell>
          <cell r="B16">
            <v>0</v>
          </cell>
          <cell r="C16">
            <v>1.75</v>
          </cell>
          <cell r="D16">
            <v>1.0349999999999999</v>
          </cell>
        </row>
        <row r="17">
          <cell r="A17">
            <v>35582</v>
          </cell>
          <cell r="B17">
            <v>0</v>
          </cell>
          <cell r="C17">
            <v>2</v>
          </cell>
          <cell r="D17">
            <v>1.0349999999999999</v>
          </cell>
        </row>
        <row r="18">
          <cell r="A18">
            <v>35612</v>
          </cell>
          <cell r="B18">
            <v>0</v>
          </cell>
          <cell r="C18">
            <v>2.15</v>
          </cell>
          <cell r="D18">
            <v>1.0349999999999999</v>
          </cell>
        </row>
        <row r="19">
          <cell r="A19">
            <v>35643</v>
          </cell>
          <cell r="B19">
            <v>60000</v>
          </cell>
          <cell r="C19">
            <v>2.35</v>
          </cell>
          <cell r="D19">
            <v>1.0349999999999999</v>
          </cell>
        </row>
        <row r="20">
          <cell r="A20">
            <v>35674</v>
          </cell>
          <cell r="B20">
            <v>60000</v>
          </cell>
          <cell r="C20">
            <v>2.35</v>
          </cell>
          <cell r="D20">
            <v>1.0349999999999999</v>
          </cell>
        </row>
        <row r="21">
          <cell r="A21">
            <v>35704</v>
          </cell>
          <cell r="B21">
            <v>60000</v>
          </cell>
          <cell r="C21">
            <v>2.5499999999999998</v>
          </cell>
          <cell r="D21">
            <v>1.0349999999999999</v>
          </cell>
        </row>
        <row r="22">
          <cell r="A22">
            <v>35735</v>
          </cell>
          <cell r="B22">
            <v>100000</v>
          </cell>
          <cell r="C22">
            <v>3.65</v>
          </cell>
          <cell r="D22">
            <v>1.0349999999999999</v>
          </cell>
        </row>
        <row r="23">
          <cell r="A23">
            <v>35765</v>
          </cell>
          <cell r="B23">
            <v>105000</v>
          </cell>
          <cell r="C23">
            <v>3.98</v>
          </cell>
          <cell r="D23">
            <v>1.0349999999999999</v>
          </cell>
        </row>
        <row r="24">
          <cell r="A24">
            <v>35796</v>
          </cell>
          <cell r="B24">
            <v>248000</v>
          </cell>
          <cell r="C24">
            <v>3.48</v>
          </cell>
          <cell r="D24">
            <v>1.0349999999999999</v>
          </cell>
        </row>
        <row r="25">
          <cell r="A25">
            <v>35827</v>
          </cell>
          <cell r="B25">
            <v>224000</v>
          </cell>
          <cell r="C25">
            <v>2.5</v>
          </cell>
          <cell r="D25">
            <v>1.0349999999999999</v>
          </cell>
        </row>
        <row r="26">
          <cell r="A26">
            <v>35855</v>
          </cell>
          <cell r="B26">
            <v>224000</v>
          </cell>
          <cell r="C26">
            <v>2.23</v>
          </cell>
          <cell r="D26">
            <v>1.0349999999999999</v>
          </cell>
        </row>
        <row r="27">
          <cell r="A27">
            <v>35886</v>
          </cell>
          <cell r="B27">
            <v>75000</v>
          </cell>
          <cell r="C27">
            <v>2.2599999999999998</v>
          </cell>
          <cell r="D27">
            <v>1.0349999999999999</v>
          </cell>
        </row>
        <row r="28">
          <cell r="A28">
            <v>35916</v>
          </cell>
          <cell r="B28">
            <v>62000</v>
          </cell>
          <cell r="C28">
            <v>2.41</v>
          </cell>
          <cell r="D28">
            <v>1.0349999999999999</v>
          </cell>
        </row>
        <row r="29">
          <cell r="A29">
            <v>35947</v>
          </cell>
          <cell r="B29">
            <v>66000</v>
          </cell>
          <cell r="C29">
            <v>2.4</v>
          </cell>
          <cell r="D29">
            <v>1.0349999999999999</v>
          </cell>
        </row>
        <row r="30">
          <cell r="A30">
            <v>35977</v>
          </cell>
          <cell r="B30">
            <v>62000</v>
          </cell>
          <cell r="C30">
            <v>2.2999999999999998</v>
          </cell>
          <cell r="D30">
            <v>1.0349999999999999</v>
          </cell>
        </row>
        <row r="31">
          <cell r="A31">
            <v>36008</v>
          </cell>
          <cell r="B31">
            <v>62000</v>
          </cell>
          <cell r="C31">
            <v>2.4500000000000002</v>
          </cell>
          <cell r="D31">
            <v>1.0349999999999999</v>
          </cell>
        </row>
        <row r="32">
          <cell r="A32">
            <v>36039</v>
          </cell>
          <cell r="B32">
            <v>60000</v>
          </cell>
          <cell r="C32">
            <v>2.15</v>
          </cell>
          <cell r="D32">
            <v>1.0349999999999999</v>
          </cell>
        </row>
        <row r="33">
          <cell r="A33">
            <v>36069</v>
          </cell>
          <cell r="B33">
            <v>59969</v>
          </cell>
          <cell r="C33">
            <v>2.15</v>
          </cell>
          <cell r="D33">
            <v>1.0349999999999999</v>
          </cell>
        </row>
        <row r="34">
          <cell r="A34">
            <v>36100</v>
          </cell>
          <cell r="B34">
            <v>111307</v>
          </cell>
          <cell r="C34">
            <v>2.5099999999999998</v>
          </cell>
          <cell r="D34">
            <v>1.0349999999999999</v>
          </cell>
        </row>
        <row r="35">
          <cell r="A35">
            <v>36130</v>
          </cell>
          <cell r="B35">
            <v>173260</v>
          </cell>
          <cell r="C35">
            <v>2.37</v>
          </cell>
          <cell r="D35">
            <v>1.0349999999999999</v>
          </cell>
        </row>
        <row r="36">
          <cell r="A36">
            <v>36161</v>
          </cell>
          <cell r="B36">
            <v>209000</v>
          </cell>
          <cell r="C36">
            <v>2.25</v>
          </cell>
          <cell r="D36">
            <v>1.0349999999999999</v>
          </cell>
        </row>
        <row r="37">
          <cell r="A37">
            <v>36192</v>
          </cell>
          <cell r="B37">
            <v>208368</v>
          </cell>
          <cell r="C37">
            <v>1.81</v>
          </cell>
          <cell r="D37">
            <v>1.0349999999999999</v>
          </cell>
        </row>
        <row r="38">
          <cell r="A38">
            <v>36220</v>
          </cell>
          <cell r="B38">
            <v>192832</v>
          </cell>
          <cell r="C38">
            <v>1.77</v>
          </cell>
          <cell r="D38">
            <v>1.0349999999999999</v>
          </cell>
        </row>
        <row r="39">
          <cell r="A39">
            <v>36251</v>
          </cell>
          <cell r="B39">
            <v>75000</v>
          </cell>
          <cell r="C39">
            <v>1.75</v>
          </cell>
          <cell r="D39">
            <v>1.0349999999999999</v>
          </cell>
        </row>
        <row r="40">
          <cell r="A40">
            <v>36281</v>
          </cell>
          <cell r="B40">
            <v>66000</v>
          </cell>
          <cell r="C40">
            <v>1.66</v>
          </cell>
          <cell r="D40">
            <v>1.0349999999999999</v>
          </cell>
        </row>
        <row r="41">
          <cell r="A41">
            <v>36312</v>
          </cell>
          <cell r="B41">
            <v>63000</v>
          </cell>
          <cell r="C41">
            <v>2.0499999999999998</v>
          </cell>
          <cell r="D41">
            <v>1.0349999999999999</v>
          </cell>
        </row>
        <row r="42">
          <cell r="A42">
            <v>36342</v>
          </cell>
          <cell r="B42">
            <v>52000</v>
          </cell>
          <cell r="C42">
            <v>2.34</v>
          </cell>
          <cell r="D42">
            <v>1.0349999999999999</v>
          </cell>
        </row>
        <row r="43">
          <cell r="A43">
            <v>36373</v>
          </cell>
          <cell r="B43">
            <v>55000</v>
          </cell>
          <cell r="C43">
            <v>2.1500000000000004</v>
          </cell>
          <cell r="D43">
            <v>1.0349999999999999</v>
          </cell>
        </row>
        <row r="44">
          <cell r="A44">
            <v>36404</v>
          </cell>
          <cell r="B44">
            <v>52000</v>
          </cell>
          <cell r="C44">
            <v>2.1500000000000004</v>
          </cell>
          <cell r="D44">
            <v>1.0349999999999999</v>
          </cell>
        </row>
        <row r="45">
          <cell r="A45">
            <v>36434</v>
          </cell>
          <cell r="B45">
            <v>59969</v>
          </cell>
          <cell r="C45">
            <v>2.4</v>
          </cell>
          <cell r="D45">
            <v>1.0349999999999999</v>
          </cell>
        </row>
        <row r="46">
          <cell r="A46">
            <v>36465</v>
          </cell>
          <cell r="B46">
            <v>120000</v>
          </cell>
          <cell r="C46">
            <v>2.75</v>
          </cell>
          <cell r="D46">
            <v>1.0349999999999999</v>
          </cell>
        </row>
        <row r="47">
          <cell r="A47">
            <v>36495</v>
          </cell>
          <cell r="B47">
            <v>186000</v>
          </cell>
          <cell r="C47">
            <v>2.75</v>
          </cell>
          <cell r="D47">
            <v>1.0349999999999999</v>
          </cell>
        </row>
        <row r="48">
          <cell r="A48">
            <v>36526</v>
          </cell>
          <cell r="B48">
            <v>186000</v>
          </cell>
          <cell r="C48">
            <v>2.5750000000000002</v>
          </cell>
          <cell r="D48">
            <v>1.0349999999999999</v>
          </cell>
        </row>
        <row r="49">
          <cell r="A49">
            <v>36557</v>
          </cell>
          <cell r="B49">
            <v>174000</v>
          </cell>
          <cell r="C49">
            <v>2.75</v>
          </cell>
          <cell r="D49">
            <v>1.0349999999999999</v>
          </cell>
        </row>
        <row r="50">
          <cell r="A50">
            <v>36586</v>
          </cell>
          <cell r="B50">
            <v>124000</v>
          </cell>
          <cell r="C50">
            <v>2.75</v>
          </cell>
          <cell r="D50">
            <v>1.0349999999999999</v>
          </cell>
        </row>
        <row r="51">
          <cell r="A51">
            <v>36617</v>
          </cell>
          <cell r="B51">
            <v>60000</v>
          </cell>
          <cell r="C51">
            <v>2.75</v>
          </cell>
          <cell r="D51">
            <v>1.0349999999999999</v>
          </cell>
        </row>
        <row r="52">
          <cell r="A52">
            <v>36647</v>
          </cell>
          <cell r="B52">
            <v>60000</v>
          </cell>
          <cell r="C52">
            <v>2.84</v>
          </cell>
          <cell r="D52">
            <v>1.0349999999999999</v>
          </cell>
        </row>
        <row r="53">
          <cell r="A53">
            <v>36678</v>
          </cell>
          <cell r="B53">
            <v>60000</v>
          </cell>
          <cell r="C53">
            <v>2.84</v>
          </cell>
          <cell r="D53">
            <v>1.0349999999999999</v>
          </cell>
        </row>
        <row r="54">
          <cell r="A54">
            <v>36708</v>
          </cell>
          <cell r="B54">
            <v>50000</v>
          </cell>
          <cell r="C54">
            <v>3.27</v>
          </cell>
          <cell r="D54">
            <v>1.0349999999999999</v>
          </cell>
        </row>
        <row r="55">
          <cell r="A55">
            <v>36739</v>
          </cell>
          <cell r="B55">
            <v>50000</v>
          </cell>
          <cell r="C55">
            <v>4.2300000000000004</v>
          </cell>
          <cell r="D55">
            <v>1.0349999999999999</v>
          </cell>
        </row>
        <row r="56">
          <cell r="A56">
            <v>36770</v>
          </cell>
          <cell r="B56">
            <v>50000</v>
          </cell>
          <cell r="C56">
            <v>4.2300000000000004</v>
          </cell>
          <cell r="D56">
            <v>1.0349999999999999</v>
          </cell>
        </row>
        <row r="57">
          <cell r="A57">
            <v>36800</v>
          </cell>
          <cell r="B57">
            <v>60000</v>
          </cell>
          <cell r="C57">
            <v>4.8</v>
          </cell>
          <cell r="D57">
            <v>1.0349999999999999</v>
          </cell>
        </row>
        <row r="58">
          <cell r="A58">
            <v>36831</v>
          </cell>
          <cell r="B58">
            <v>120000</v>
          </cell>
          <cell r="C58">
            <v>5.4</v>
          </cell>
          <cell r="D58">
            <v>1.0349999999999999</v>
          </cell>
        </row>
        <row r="59">
          <cell r="A59">
            <v>36861</v>
          </cell>
          <cell r="B59">
            <v>186000</v>
          </cell>
          <cell r="C59">
            <v>5.4</v>
          </cell>
          <cell r="D59">
            <v>1.0349999999999999</v>
          </cell>
        </row>
        <row r="60">
          <cell r="A60">
            <v>36892</v>
          </cell>
          <cell r="B60">
            <v>186000</v>
          </cell>
          <cell r="C60">
            <v>5.4</v>
          </cell>
          <cell r="D60">
            <v>1.0349999999999999</v>
          </cell>
        </row>
        <row r="61">
          <cell r="A61">
            <v>36923</v>
          </cell>
          <cell r="B61">
            <v>174000</v>
          </cell>
          <cell r="C61">
            <v>7.42</v>
          </cell>
          <cell r="D61">
            <v>1.0349999999999999</v>
          </cell>
        </row>
        <row r="62">
          <cell r="A62">
            <v>36951</v>
          </cell>
          <cell r="B62">
            <v>124000</v>
          </cell>
          <cell r="C62">
            <v>6</v>
          </cell>
          <cell r="D62">
            <v>1.0349999999999999</v>
          </cell>
        </row>
        <row r="63">
          <cell r="A63">
            <v>36982</v>
          </cell>
          <cell r="B63">
            <v>60000</v>
          </cell>
          <cell r="C63">
            <v>5.41</v>
          </cell>
          <cell r="D63">
            <v>1.0349999999999999</v>
          </cell>
        </row>
        <row r="64">
          <cell r="A64">
            <v>37012</v>
          </cell>
          <cell r="B64">
            <v>60000</v>
          </cell>
          <cell r="C64">
            <v>5.24</v>
          </cell>
          <cell r="D64">
            <v>1.0349999999999999</v>
          </cell>
        </row>
        <row r="65">
          <cell r="A65">
            <v>37043</v>
          </cell>
          <cell r="B65">
            <v>60000</v>
          </cell>
          <cell r="C65">
            <v>5.09</v>
          </cell>
          <cell r="D65">
            <v>1.0349999999999999</v>
          </cell>
        </row>
        <row r="66">
          <cell r="A66">
            <v>37073</v>
          </cell>
          <cell r="B66">
            <v>50000</v>
          </cell>
          <cell r="C66">
            <v>4.0599999999999996</v>
          </cell>
          <cell r="D66">
            <v>1.0349999999999999</v>
          </cell>
        </row>
        <row r="67">
          <cell r="A67">
            <v>37104</v>
          </cell>
          <cell r="B67">
            <v>50000</v>
          </cell>
          <cell r="C67">
            <v>3.89</v>
          </cell>
          <cell r="D67">
            <v>1.0349999999999999</v>
          </cell>
        </row>
        <row r="68">
          <cell r="A68">
            <v>37196</v>
          </cell>
          <cell r="B68">
            <v>492000</v>
          </cell>
          <cell r="C68">
            <v>3.23</v>
          </cell>
          <cell r="D68">
            <v>1.0349999999999999</v>
          </cell>
        </row>
        <row r="69">
          <cell r="A69">
            <v>37288</v>
          </cell>
          <cell r="B69">
            <v>342100</v>
          </cell>
          <cell r="C69">
            <v>3</v>
          </cell>
          <cell r="D69">
            <v>1.0349999999999999</v>
          </cell>
        </row>
        <row r="70">
          <cell r="A70">
            <v>37377</v>
          </cell>
          <cell r="B70">
            <v>168500</v>
          </cell>
          <cell r="C70">
            <v>3.3090000000000002</v>
          </cell>
          <cell r="D70">
            <v>1.0349999999999999</v>
          </cell>
        </row>
        <row r="71">
          <cell r="A71">
            <v>37469</v>
          </cell>
          <cell r="B71">
            <v>171600</v>
          </cell>
          <cell r="C71">
            <v>3.28</v>
          </cell>
          <cell r="D71">
            <v>1.0349999999999999</v>
          </cell>
        </row>
        <row r="72">
          <cell r="A72">
            <v>37561</v>
          </cell>
          <cell r="B72">
            <v>399000</v>
          </cell>
          <cell r="C72">
            <v>3.7610000000000001</v>
          </cell>
          <cell r="D72">
            <v>1.0349999999999999</v>
          </cell>
        </row>
        <row r="73">
          <cell r="A73">
            <v>37653</v>
          </cell>
          <cell r="B73">
            <v>262000</v>
          </cell>
          <cell r="C73">
            <v>4.1559999999999997</v>
          </cell>
          <cell r="D73">
            <v>1.0349999999999999</v>
          </cell>
        </row>
        <row r="74">
          <cell r="A74">
            <v>37712</v>
          </cell>
          <cell r="B74">
            <v>60000</v>
          </cell>
          <cell r="C74">
            <v>6.0359999999999996</v>
          </cell>
          <cell r="D74">
            <v>1.0349999999999999</v>
          </cell>
        </row>
        <row r="75">
          <cell r="A75">
            <v>37742</v>
          </cell>
          <cell r="B75">
            <v>184000</v>
          </cell>
          <cell r="C75">
            <v>5.0979999999999999</v>
          </cell>
          <cell r="D75">
            <v>1.0349999999999999</v>
          </cell>
        </row>
        <row r="76">
          <cell r="A76">
            <v>37834</v>
          </cell>
          <cell r="B76">
            <v>184000</v>
          </cell>
          <cell r="C76">
            <v>5.7990000000000004</v>
          </cell>
          <cell r="D76">
            <v>1.0349999999999999</v>
          </cell>
        </row>
        <row r="77">
          <cell r="A77">
            <v>37926</v>
          </cell>
          <cell r="B77">
            <v>400000</v>
          </cell>
          <cell r="C77">
            <v>5.234</v>
          </cell>
          <cell r="D77">
            <v>1.0349999999999999</v>
          </cell>
        </row>
        <row r="78">
          <cell r="A78">
            <v>38018</v>
          </cell>
          <cell r="B78">
            <v>249000</v>
          </cell>
          <cell r="C78">
            <v>5.5650000000000004</v>
          </cell>
          <cell r="D78">
            <v>1.0349999999999999</v>
          </cell>
        </row>
        <row r="79">
          <cell r="A79">
            <v>38108</v>
          </cell>
          <cell r="B79">
            <v>184000</v>
          </cell>
          <cell r="C79">
            <v>5.5229999999999997</v>
          </cell>
          <cell r="D79">
            <v>1.0349999999999999</v>
          </cell>
        </row>
        <row r="80">
          <cell r="A80">
            <v>38200</v>
          </cell>
          <cell r="B80">
            <v>184000</v>
          </cell>
          <cell r="C80">
            <v>6.4210000000000003</v>
          </cell>
          <cell r="D80">
            <v>1.0349999999999999</v>
          </cell>
        </row>
        <row r="81">
          <cell r="A81">
            <v>38292</v>
          </cell>
          <cell r="B81">
            <v>400000</v>
          </cell>
          <cell r="C81">
            <v>6.3070000000000004</v>
          </cell>
          <cell r="D81">
            <v>1.0349999999999999</v>
          </cell>
        </row>
        <row r="82">
          <cell r="A82">
            <v>38384</v>
          </cell>
          <cell r="B82">
            <v>249000</v>
          </cell>
          <cell r="C82">
            <v>6.3168629726635404</v>
          </cell>
          <cell r="D82">
            <v>1.0349999999999999</v>
          </cell>
        </row>
        <row r="83">
          <cell r="A83">
            <v>38473</v>
          </cell>
          <cell r="B83">
            <v>184000</v>
          </cell>
          <cell r="C83">
            <v>7.6529999999999996</v>
          </cell>
          <cell r="D83">
            <v>1.0349999999999999</v>
          </cell>
        </row>
        <row r="84">
          <cell r="A84">
            <v>38657</v>
          </cell>
          <cell r="B84">
            <v>400000</v>
          </cell>
          <cell r="C84">
            <v>9.5749999999999993</v>
          </cell>
          <cell r="D84">
            <v>1.0349999999999999</v>
          </cell>
        </row>
        <row r="85">
          <cell r="A85">
            <v>38749</v>
          </cell>
          <cell r="B85">
            <v>249000</v>
          </cell>
          <cell r="C85">
            <v>12.723000000000001</v>
          </cell>
          <cell r="D85">
            <v>1.0349999999999999</v>
          </cell>
        </row>
        <row r="86">
          <cell r="A86">
            <v>38838</v>
          </cell>
          <cell r="B86" t="e">
            <v>#REF!</v>
          </cell>
          <cell r="C86">
            <v>7.194</v>
          </cell>
          <cell r="D86">
            <v>1.0349999999999999</v>
          </cell>
        </row>
        <row r="87">
          <cell r="A87">
            <v>38930</v>
          </cell>
          <cell r="B87" t="e">
            <v>#REF!</v>
          </cell>
          <cell r="C87">
            <v>7.218</v>
          </cell>
          <cell r="D87">
            <v>1.0349999999999999</v>
          </cell>
        </row>
        <row r="88">
          <cell r="A88">
            <v>39022</v>
          </cell>
          <cell r="B88" t="e">
            <v>#REF!</v>
          </cell>
          <cell r="C88">
            <v>8.5809999999999995</v>
          </cell>
          <cell r="D88">
            <v>1.0349999999999999</v>
          </cell>
        </row>
        <row r="89">
          <cell r="A89">
            <v>39114</v>
          </cell>
          <cell r="B89">
            <v>219500</v>
          </cell>
          <cell r="C89">
            <v>6.5910000000000002</v>
          </cell>
          <cell r="D89">
            <v>1.0349999999999999</v>
          </cell>
        </row>
        <row r="90">
          <cell r="A90">
            <v>54789</v>
          </cell>
        </row>
      </sheetData>
      <sheetData sheetId="10">
        <row r="9">
          <cell r="A9">
            <v>34274</v>
          </cell>
          <cell r="B9" t="str">
            <v>N0210</v>
          </cell>
          <cell r="C9" t="str">
            <v>No Notice</v>
          </cell>
          <cell r="D9" t="str">
            <v>Texas Gas</v>
          </cell>
          <cell r="E9">
            <v>2</v>
          </cell>
          <cell r="F9">
            <v>37195</v>
          </cell>
          <cell r="G9">
            <v>45500</v>
          </cell>
          <cell r="H9">
            <v>45500</v>
          </cell>
          <cell r="I9">
            <v>45500</v>
          </cell>
          <cell r="J9">
            <v>36367</v>
          </cell>
          <cell r="K9">
            <v>22292</v>
          </cell>
          <cell r="L9">
            <v>22292</v>
          </cell>
          <cell r="M9">
            <v>22292</v>
          </cell>
          <cell r="N9">
            <v>22292</v>
          </cell>
          <cell r="O9">
            <v>22292</v>
          </cell>
          <cell r="P9">
            <v>40177</v>
          </cell>
          <cell r="Q9">
            <v>45500</v>
          </cell>
          <cell r="R9">
            <v>45500</v>
          </cell>
          <cell r="T9">
            <v>1410500</v>
          </cell>
          <cell r="U9">
            <v>1274000</v>
          </cell>
          <cell r="V9">
            <v>1410500</v>
          </cell>
          <cell r="W9">
            <v>1091010</v>
          </cell>
          <cell r="X9">
            <v>691052</v>
          </cell>
          <cell r="Y9">
            <v>668760</v>
          </cell>
          <cell r="Z9">
            <v>691052</v>
          </cell>
          <cell r="AA9">
            <v>691052</v>
          </cell>
          <cell r="AB9">
            <v>668760</v>
          </cell>
          <cell r="AC9">
            <v>1245487</v>
          </cell>
          <cell r="AD9">
            <v>1365000</v>
          </cell>
          <cell r="AE9">
            <v>1410500</v>
          </cell>
          <cell r="AF9">
            <v>12617673</v>
          </cell>
        </row>
        <row r="10">
          <cell r="A10">
            <v>43831</v>
          </cell>
        </row>
      </sheetData>
      <sheetData sheetId="11">
        <row r="9">
          <cell r="A9">
            <v>34274</v>
          </cell>
          <cell r="B9" t="str">
            <v>N0340</v>
          </cell>
          <cell r="C9" t="str">
            <v>No Notice</v>
          </cell>
          <cell r="D9" t="str">
            <v>Texas Gas</v>
          </cell>
          <cell r="E9">
            <v>3</v>
          </cell>
          <cell r="F9">
            <v>37195</v>
          </cell>
          <cell r="G9">
            <v>81000</v>
          </cell>
          <cell r="H9">
            <v>81000</v>
          </cell>
          <cell r="I9">
            <v>81000</v>
          </cell>
          <cell r="J9">
            <v>81000</v>
          </cell>
          <cell r="K9">
            <v>67375</v>
          </cell>
          <cell r="L9">
            <v>67375</v>
          </cell>
          <cell r="M9">
            <v>67375</v>
          </cell>
          <cell r="N9">
            <v>67375</v>
          </cell>
          <cell r="O9">
            <v>67375</v>
          </cell>
          <cell r="P9">
            <v>81000</v>
          </cell>
          <cell r="Q9">
            <v>81000</v>
          </cell>
          <cell r="R9">
            <v>81000</v>
          </cell>
          <cell r="T9">
            <v>2511000</v>
          </cell>
          <cell r="U9">
            <v>2268000</v>
          </cell>
          <cell r="V9">
            <v>2511000</v>
          </cell>
          <cell r="W9">
            <v>2430000</v>
          </cell>
          <cell r="X9">
            <v>2088625</v>
          </cell>
          <cell r="Y9">
            <v>2021250</v>
          </cell>
          <cell r="Z9">
            <v>2088625</v>
          </cell>
          <cell r="AA9">
            <v>2088625</v>
          </cell>
          <cell r="AB9">
            <v>2021250</v>
          </cell>
          <cell r="AC9">
            <v>2511000</v>
          </cell>
          <cell r="AD9">
            <v>2430000</v>
          </cell>
          <cell r="AE9">
            <v>2511000</v>
          </cell>
          <cell r="AF9">
            <v>27480375</v>
          </cell>
        </row>
        <row r="10">
          <cell r="A10">
            <v>43831</v>
          </cell>
        </row>
      </sheetData>
      <sheetData sheetId="12">
        <row r="9">
          <cell r="A9">
            <v>34274</v>
          </cell>
          <cell r="B9" t="str">
            <v>N0410</v>
          </cell>
          <cell r="C9" t="str">
            <v>No Notice</v>
          </cell>
          <cell r="D9" t="str">
            <v>Texas Gas</v>
          </cell>
          <cell r="E9">
            <v>4</v>
          </cell>
          <cell r="F9">
            <v>37195</v>
          </cell>
          <cell r="G9">
            <v>13500</v>
          </cell>
          <cell r="H9">
            <v>13500</v>
          </cell>
          <cell r="I9">
            <v>13500</v>
          </cell>
          <cell r="J9">
            <v>8838</v>
          </cell>
          <cell r="K9">
            <v>4625</v>
          </cell>
          <cell r="L9">
            <v>4625</v>
          </cell>
          <cell r="M9">
            <v>4625</v>
          </cell>
          <cell r="N9">
            <v>4625</v>
          </cell>
          <cell r="O9">
            <v>4625</v>
          </cell>
          <cell r="P9">
            <v>9984</v>
          </cell>
          <cell r="Q9">
            <v>13500</v>
          </cell>
          <cell r="R9">
            <v>13500</v>
          </cell>
          <cell r="T9">
            <v>418500</v>
          </cell>
          <cell r="U9">
            <v>378000</v>
          </cell>
          <cell r="V9">
            <v>418500</v>
          </cell>
          <cell r="W9">
            <v>265140</v>
          </cell>
          <cell r="X9">
            <v>143375</v>
          </cell>
          <cell r="Y9">
            <v>138750</v>
          </cell>
          <cell r="Z9">
            <v>143375</v>
          </cell>
          <cell r="AA9">
            <v>143375</v>
          </cell>
          <cell r="AB9">
            <v>138750</v>
          </cell>
          <cell r="AC9">
            <v>309504</v>
          </cell>
          <cell r="AD9">
            <v>405000</v>
          </cell>
          <cell r="AE9">
            <v>418500</v>
          </cell>
          <cell r="AF9">
            <v>3320769</v>
          </cell>
        </row>
        <row r="10">
          <cell r="A10">
            <v>43831</v>
          </cell>
        </row>
      </sheetData>
      <sheetData sheetId="13">
        <row r="9">
          <cell r="A9">
            <v>34274</v>
          </cell>
          <cell r="B9" t="str">
            <v>3770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3000</v>
          </cell>
          <cell r="H9">
            <v>3000</v>
          </cell>
          <cell r="I9">
            <v>3000</v>
          </cell>
          <cell r="J9">
            <v>3000</v>
          </cell>
          <cell r="K9">
            <v>3000</v>
          </cell>
          <cell r="L9">
            <v>3000</v>
          </cell>
          <cell r="M9">
            <v>3000</v>
          </cell>
          <cell r="N9">
            <v>3000</v>
          </cell>
          <cell r="O9">
            <v>3000</v>
          </cell>
          <cell r="P9">
            <v>3000</v>
          </cell>
          <cell r="Q9">
            <v>3000</v>
          </cell>
          <cell r="R9">
            <v>3000</v>
          </cell>
          <cell r="S9">
            <v>3000</v>
          </cell>
          <cell r="T9">
            <v>93000</v>
          </cell>
          <cell r="U9">
            <v>84000</v>
          </cell>
          <cell r="V9">
            <v>93000</v>
          </cell>
          <cell r="W9">
            <v>90000</v>
          </cell>
          <cell r="X9">
            <v>93000</v>
          </cell>
          <cell r="Y9">
            <v>90000</v>
          </cell>
          <cell r="Z9">
            <v>93000</v>
          </cell>
          <cell r="AA9">
            <v>93000</v>
          </cell>
          <cell r="AB9">
            <v>90000</v>
          </cell>
          <cell r="AC9">
            <v>93000</v>
          </cell>
          <cell r="AD9">
            <v>90000</v>
          </cell>
          <cell r="AE9">
            <v>93000</v>
          </cell>
          <cell r="AF9">
            <v>1095000</v>
          </cell>
        </row>
        <row r="10">
          <cell r="A10">
            <v>43831</v>
          </cell>
        </row>
      </sheetData>
      <sheetData sheetId="14">
        <row r="9">
          <cell r="A9">
            <v>34274</v>
          </cell>
          <cell r="B9" t="str">
            <v>3817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2428</v>
          </cell>
          <cell r="H9">
            <v>2428</v>
          </cell>
          <cell r="I9">
            <v>2428</v>
          </cell>
          <cell r="J9">
            <v>2428</v>
          </cell>
          <cell r="K9">
            <v>2428</v>
          </cell>
          <cell r="L9">
            <v>2428</v>
          </cell>
          <cell r="M9">
            <v>2428</v>
          </cell>
          <cell r="N9">
            <v>2428</v>
          </cell>
          <cell r="O9">
            <v>2428</v>
          </cell>
          <cell r="P9">
            <v>2428</v>
          </cell>
          <cell r="Q9">
            <v>2428</v>
          </cell>
          <cell r="R9">
            <v>2428</v>
          </cell>
          <cell r="T9">
            <v>75268</v>
          </cell>
          <cell r="U9">
            <v>67984</v>
          </cell>
          <cell r="V9">
            <v>75268</v>
          </cell>
          <cell r="W9">
            <v>72840</v>
          </cell>
          <cell r="X9">
            <v>75268</v>
          </cell>
          <cell r="Y9">
            <v>72840</v>
          </cell>
          <cell r="Z9">
            <v>75268</v>
          </cell>
          <cell r="AA9">
            <v>75268</v>
          </cell>
          <cell r="AB9">
            <v>72840</v>
          </cell>
          <cell r="AC9">
            <v>75268</v>
          </cell>
          <cell r="AD9">
            <v>72840</v>
          </cell>
          <cell r="AE9">
            <v>75268</v>
          </cell>
          <cell r="AF9">
            <v>886220</v>
          </cell>
        </row>
        <row r="10">
          <cell r="A10">
            <v>43831</v>
          </cell>
        </row>
      </sheetData>
      <sheetData sheetId="15">
        <row r="9">
          <cell r="A9">
            <v>34274</v>
          </cell>
          <cell r="B9" t="str">
            <v>3355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10105</v>
          </cell>
          <cell r="H9">
            <v>10105</v>
          </cell>
          <cell r="I9">
            <v>10105</v>
          </cell>
          <cell r="J9">
            <v>10105</v>
          </cell>
          <cell r="K9">
            <v>10105</v>
          </cell>
          <cell r="L9">
            <v>10105</v>
          </cell>
          <cell r="M9">
            <v>10105</v>
          </cell>
          <cell r="N9">
            <v>10105</v>
          </cell>
          <cell r="O9">
            <v>10105</v>
          </cell>
          <cell r="P9">
            <v>10105</v>
          </cell>
          <cell r="Q9">
            <v>10105</v>
          </cell>
          <cell r="R9">
            <v>10105</v>
          </cell>
          <cell r="T9">
            <v>313255</v>
          </cell>
          <cell r="U9">
            <v>282940</v>
          </cell>
          <cell r="V9">
            <v>313255</v>
          </cell>
          <cell r="W9">
            <v>303150</v>
          </cell>
          <cell r="X9">
            <v>313255</v>
          </cell>
          <cell r="Y9">
            <v>303150</v>
          </cell>
          <cell r="Z9">
            <v>313255</v>
          </cell>
          <cell r="AA9">
            <v>313255</v>
          </cell>
          <cell r="AB9">
            <v>303150</v>
          </cell>
          <cell r="AC9">
            <v>313255</v>
          </cell>
          <cell r="AD9">
            <v>303150</v>
          </cell>
          <cell r="AE9">
            <v>313255</v>
          </cell>
          <cell r="AF9">
            <v>3688325</v>
          </cell>
        </row>
        <row r="10">
          <cell r="A10">
            <v>34700</v>
          </cell>
          <cell r="B10" t="str">
            <v>3355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35369</v>
          </cell>
          <cell r="G10">
            <v>6819</v>
          </cell>
          <cell r="H10">
            <v>6819</v>
          </cell>
          <cell r="I10">
            <v>6819</v>
          </cell>
          <cell r="J10">
            <v>6819</v>
          </cell>
          <cell r="K10">
            <v>6819</v>
          </cell>
          <cell r="L10">
            <v>6819</v>
          </cell>
          <cell r="M10">
            <v>6819</v>
          </cell>
          <cell r="N10">
            <v>6819</v>
          </cell>
          <cell r="O10">
            <v>6819</v>
          </cell>
          <cell r="P10">
            <v>6819</v>
          </cell>
          <cell r="Q10">
            <v>6819</v>
          </cell>
          <cell r="R10">
            <v>6819</v>
          </cell>
          <cell r="T10">
            <v>211389</v>
          </cell>
          <cell r="U10">
            <v>190932</v>
          </cell>
          <cell r="V10">
            <v>211389</v>
          </cell>
          <cell r="W10">
            <v>204570</v>
          </cell>
          <cell r="X10">
            <v>211389</v>
          </cell>
          <cell r="Y10">
            <v>204570</v>
          </cell>
          <cell r="Z10">
            <v>211389</v>
          </cell>
          <cell r="AA10">
            <v>211389</v>
          </cell>
          <cell r="AB10">
            <v>204570</v>
          </cell>
          <cell r="AC10">
            <v>211389</v>
          </cell>
          <cell r="AD10">
            <v>204570</v>
          </cell>
          <cell r="AE10">
            <v>211389</v>
          </cell>
          <cell r="AF10">
            <v>2488935</v>
          </cell>
        </row>
        <row r="11">
          <cell r="A11">
            <v>36557</v>
          </cell>
          <cell r="B11" t="str">
            <v>3355</v>
          </cell>
          <cell r="C11" t="str">
            <v>FT</v>
          </cell>
          <cell r="D11" t="str">
            <v>Texas Gas</v>
          </cell>
          <cell r="E11">
            <v>3</v>
          </cell>
          <cell r="F11">
            <v>37195</v>
          </cell>
          <cell r="G11">
            <v>8577</v>
          </cell>
          <cell r="H11">
            <v>8577</v>
          </cell>
          <cell r="I11">
            <v>8577</v>
          </cell>
          <cell r="J11">
            <v>8577</v>
          </cell>
          <cell r="K11">
            <v>8577</v>
          </cell>
          <cell r="L11">
            <v>8577</v>
          </cell>
          <cell r="M11">
            <v>8577</v>
          </cell>
          <cell r="N11">
            <v>8577</v>
          </cell>
          <cell r="O11">
            <v>8577</v>
          </cell>
          <cell r="P11">
            <v>8577</v>
          </cell>
          <cell r="Q11">
            <v>8577</v>
          </cell>
          <cell r="R11">
            <v>8577</v>
          </cell>
          <cell r="T11">
            <v>265887</v>
          </cell>
          <cell r="U11">
            <v>240156</v>
          </cell>
          <cell r="V11">
            <v>265887</v>
          </cell>
          <cell r="W11">
            <v>257310</v>
          </cell>
          <cell r="X11">
            <v>265887</v>
          </cell>
          <cell r="Y11">
            <v>257310</v>
          </cell>
          <cell r="Z11">
            <v>265887</v>
          </cell>
          <cell r="AA11">
            <v>265887</v>
          </cell>
          <cell r="AB11">
            <v>257310</v>
          </cell>
          <cell r="AC11">
            <v>265887</v>
          </cell>
          <cell r="AD11">
            <v>257310</v>
          </cell>
          <cell r="AE11">
            <v>265887</v>
          </cell>
          <cell r="AF11">
            <v>3130605</v>
          </cell>
        </row>
        <row r="12">
          <cell r="A12">
            <v>43831</v>
          </cell>
        </row>
      </sheetData>
      <sheetData sheetId="16">
        <row r="9">
          <cell r="A9">
            <v>34274</v>
          </cell>
          <cell r="B9" t="str">
            <v>3355.1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5106</v>
          </cell>
          <cell r="H9">
            <v>5106</v>
          </cell>
          <cell r="I9">
            <v>5106</v>
          </cell>
          <cell r="J9">
            <v>5106</v>
          </cell>
          <cell r="K9">
            <v>5106</v>
          </cell>
          <cell r="L9">
            <v>5106</v>
          </cell>
          <cell r="M9">
            <v>5106</v>
          </cell>
          <cell r="N9">
            <v>5106</v>
          </cell>
          <cell r="O9">
            <v>5106</v>
          </cell>
          <cell r="P9">
            <v>5106</v>
          </cell>
          <cell r="Q9">
            <v>5106</v>
          </cell>
          <cell r="R9">
            <v>5106</v>
          </cell>
          <cell r="T9">
            <v>158286</v>
          </cell>
          <cell r="U9">
            <v>142968</v>
          </cell>
          <cell r="V9">
            <v>158286</v>
          </cell>
          <cell r="W9">
            <v>153180</v>
          </cell>
          <cell r="X9">
            <v>158286</v>
          </cell>
          <cell r="Y9">
            <v>153180</v>
          </cell>
          <cell r="Z9">
            <v>158286</v>
          </cell>
          <cell r="AA9">
            <v>158286</v>
          </cell>
          <cell r="AB9">
            <v>153180</v>
          </cell>
          <cell r="AC9">
            <v>158286</v>
          </cell>
          <cell r="AD9">
            <v>153180</v>
          </cell>
          <cell r="AE9">
            <v>158286</v>
          </cell>
          <cell r="AF9">
            <v>1863690</v>
          </cell>
        </row>
        <row r="10">
          <cell r="A10">
            <v>36557</v>
          </cell>
          <cell r="B10" t="str">
            <v>3355.1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37195</v>
          </cell>
          <cell r="G10">
            <v>6423</v>
          </cell>
          <cell r="H10">
            <v>6423</v>
          </cell>
          <cell r="I10">
            <v>6423</v>
          </cell>
          <cell r="J10">
            <v>6423</v>
          </cell>
          <cell r="K10">
            <v>6423</v>
          </cell>
          <cell r="L10">
            <v>6423</v>
          </cell>
          <cell r="M10">
            <v>6423</v>
          </cell>
          <cell r="N10">
            <v>6423</v>
          </cell>
          <cell r="O10">
            <v>6423</v>
          </cell>
          <cell r="P10">
            <v>6423</v>
          </cell>
          <cell r="Q10">
            <v>6423</v>
          </cell>
          <cell r="R10">
            <v>6423</v>
          </cell>
          <cell r="T10">
            <v>199113</v>
          </cell>
          <cell r="U10">
            <v>179844</v>
          </cell>
          <cell r="V10">
            <v>199113</v>
          </cell>
          <cell r="W10">
            <v>192690</v>
          </cell>
          <cell r="X10">
            <v>199113</v>
          </cell>
          <cell r="Y10">
            <v>192690</v>
          </cell>
          <cell r="Z10">
            <v>199113</v>
          </cell>
          <cell r="AA10">
            <v>199113</v>
          </cell>
          <cell r="AB10">
            <v>192690</v>
          </cell>
          <cell r="AC10">
            <v>199113</v>
          </cell>
          <cell r="AD10">
            <v>192690</v>
          </cell>
          <cell r="AE10">
            <v>199113</v>
          </cell>
          <cell r="AF10">
            <v>2344395</v>
          </cell>
        </row>
        <row r="11">
          <cell r="A11">
            <v>43831</v>
          </cell>
        </row>
      </sheetData>
      <sheetData sheetId="17">
        <row r="9">
          <cell r="A9">
            <v>34274</v>
          </cell>
          <cell r="B9" t="str">
            <v>3819</v>
          </cell>
          <cell r="C9" t="str">
            <v>FT</v>
          </cell>
          <cell r="D9" t="str">
            <v>Texas Gas</v>
          </cell>
          <cell r="E9">
            <v>4</v>
          </cell>
          <cell r="F9">
            <v>37195</v>
          </cell>
          <cell r="G9">
            <v>3500</v>
          </cell>
          <cell r="H9">
            <v>3500</v>
          </cell>
          <cell r="I9">
            <v>3500</v>
          </cell>
          <cell r="J9">
            <v>3500</v>
          </cell>
          <cell r="K9">
            <v>3500</v>
          </cell>
          <cell r="L9">
            <v>3500</v>
          </cell>
          <cell r="M9">
            <v>3500</v>
          </cell>
          <cell r="N9">
            <v>3500</v>
          </cell>
          <cell r="O9">
            <v>3500</v>
          </cell>
          <cell r="P9">
            <v>3500</v>
          </cell>
          <cell r="Q9">
            <v>3500</v>
          </cell>
          <cell r="R9">
            <v>3500</v>
          </cell>
          <cell r="T9">
            <v>108500</v>
          </cell>
          <cell r="U9">
            <v>98000</v>
          </cell>
          <cell r="V9">
            <v>108500</v>
          </cell>
          <cell r="W9">
            <v>105000</v>
          </cell>
          <cell r="X9">
            <v>108500</v>
          </cell>
          <cell r="Y9">
            <v>105000</v>
          </cell>
          <cell r="Z9">
            <v>108500</v>
          </cell>
          <cell r="AA9">
            <v>108500</v>
          </cell>
          <cell r="AB9">
            <v>105000</v>
          </cell>
          <cell r="AC9">
            <v>108500</v>
          </cell>
          <cell r="AD9">
            <v>105000</v>
          </cell>
          <cell r="AE9">
            <v>108500</v>
          </cell>
          <cell r="AF9">
            <v>1277500</v>
          </cell>
        </row>
        <row r="10">
          <cell r="A10">
            <v>43831</v>
          </cell>
        </row>
      </sheetData>
      <sheetData sheetId="18">
        <row r="9">
          <cell r="A9">
            <v>35370</v>
          </cell>
          <cell r="B9" t="str">
            <v>9213</v>
          </cell>
          <cell r="C9" t="str">
            <v>FT</v>
          </cell>
          <cell r="D9" t="str">
            <v>Texas Gas</v>
          </cell>
          <cell r="E9">
            <v>3</v>
          </cell>
          <cell r="F9">
            <v>35735</v>
          </cell>
          <cell r="G9">
            <v>12000</v>
          </cell>
          <cell r="H9">
            <v>12000</v>
          </cell>
          <cell r="I9">
            <v>12000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12000</v>
          </cell>
          <cell r="R9">
            <v>12000</v>
          </cell>
          <cell r="T9">
            <v>372000</v>
          </cell>
          <cell r="U9">
            <v>336000</v>
          </cell>
          <cell r="V9">
            <v>372000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360000</v>
          </cell>
          <cell r="AE9">
            <v>372000</v>
          </cell>
          <cell r="AF9">
            <v>1812000</v>
          </cell>
        </row>
        <row r="10">
          <cell r="A10">
            <v>43831</v>
          </cell>
        </row>
      </sheetData>
      <sheetData sheetId="19">
        <row r="8">
          <cell r="A8">
            <v>34274</v>
          </cell>
          <cell r="B8">
            <v>1504222</v>
          </cell>
        </row>
        <row r="9">
          <cell r="A9">
            <v>35370</v>
          </cell>
          <cell r="B9">
            <v>166841.97</v>
          </cell>
        </row>
        <row r="10">
          <cell r="A10">
            <v>36831</v>
          </cell>
          <cell r="B10">
            <v>0</v>
          </cell>
        </row>
        <row r="11">
          <cell r="A11">
            <v>54789</v>
          </cell>
        </row>
      </sheetData>
      <sheetData sheetId="20"/>
      <sheetData sheetId="21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</v>
          </cell>
          <cell r="E10" t="str">
            <v>Danville</v>
          </cell>
          <cell r="F10">
            <v>36831</v>
          </cell>
          <cell r="G10">
            <v>13529</v>
          </cell>
          <cell r="H10">
            <v>13529</v>
          </cell>
          <cell r="I10">
            <v>13529</v>
          </cell>
          <cell r="J10">
            <v>10229</v>
          </cell>
          <cell r="K10">
            <v>7236</v>
          </cell>
          <cell r="L10">
            <v>5160</v>
          </cell>
          <cell r="M10">
            <v>4703</v>
          </cell>
          <cell r="N10">
            <v>4730</v>
          </cell>
          <cell r="O10">
            <v>5259</v>
          </cell>
          <cell r="P10">
            <v>9192</v>
          </cell>
          <cell r="Q10">
            <v>13529</v>
          </cell>
          <cell r="R10">
            <v>13529</v>
          </cell>
          <cell r="T10">
            <v>114154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</v>
          </cell>
          <cell r="E11" t="str">
            <v>Danville</v>
          </cell>
          <cell r="F11">
            <v>36831</v>
          </cell>
          <cell r="G11">
            <v>13483</v>
          </cell>
          <cell r="H11">
            <v>13483</v>
          </cell>
          <cell r="I11">
            <v>13483</v>
          </cell>
          <cell r="J11">
            <v>9887</v>
          </cell>
          <cell r="K11">
            <v>7191</v>
          </cell>
          <cell r="L11">
            <v>7191</v>
          </cell>
          <cell r="M11">
            <v>4944</v>
          </cell>
          <cell r="N11">
            <v>4944</v>
          </cell>
          <cell r="O11">
            <v>5393</v>
          </cell>
          <cell r="P11">
            <v>8989</v>
          </cell>
          <cell r="Q11">
            <v>13483</v>
          </cell>
          <cell r="R11">
            <v>13483</v>
          </cell>
          <cell r="T11">
            <v>115954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</v>
          </cell>
          <cell r="E12" t="str">
            <v>Danville</v>
          </cell>
          <cell r="F12">
            <v>37561</v>
          </cell>
          <cell r="G12">
            <v>13483</v>
          </cell>
          <cell r="H12">
            <v>13483</v>
          </cell>
          <cell r="I12">
            <v>13483</v>
          </cell>
          <cell r="J12">
            <v>9887</v>
          </cell>
          <cell r="K12">
            <v>7191</v>
          </cell>
          <cell r="L12">
            <v>5393</v>
          </cell>
          <cell r="M12">
            <v>4944</v>
          </cell>
          <cell r="N12">
            <v>4944</v>
          </cell>
          <cell r="O12">
            <v>5393</v>
          </cell>
          <cell r="P12">
            <v>8989</v>
          </cell>
          <cell r="Q12">
            <v>13483</v>
          </cell>
          <cell r="R12">
            <v>13483</v>
          </cell>
          <cell r="T12">
            <v>114156</v>
          </cell>
        </row>
        <row r="13">
          <cell r="A13">
            <v>43831</v>
          </cell>
        </row>
      </sheetData>
      <sheetData sheetId="22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 Gas</v>
          </cell>
          <cell r="E10" t="str">
            <v>Danville</v>
          </cell>
          <cell r="F10">
            <v>36831</v>
          </cell>
          <cell r="G10">
            <v>1471</v>
          </cell>
          <cell r="H10">
            <v>1471</v>
          </cell>
          <cell r="I10">
            <v>1471</v>
          </cell>
          <cell r="J10">
            <v>771</v>
          </cell>
          <cell r="K10">
            <v>764</v>
          </cell>
          <cell r="L10">
            <v>840</v>
          </cell>
          <cell r="M10">
            <v>797</v>
          </cell>
          <cell r="N10">
            <v>770</v>
          </cell>
          <cell r="O10">
            <v>741</v>
          </cell>
          <cell r="P10">
            <v>808</v>
          </cell>
          <cell r="Q10">
            <v>1471</v>
          </cell>
          <cell r="R10">
            <v>1471</v>
          </cell>
          <cell r="T10">
            <v>12846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 Gas</v>
          </cell>
          <cell r="E11" t="str">
            <v>Danville</v>
          </cell>
          <cell r="F11">
            <v>36831</v>
          </cell>
          <cell r="G11">
            <v>1517</v>
          </cell>
          <cell r="H11">
            <v>1517</v>
          </cell>
          <cell r="I11">
            <v>1517</v>
          </cell>
          <cell r="J11">
            <v>1113</v>
          </cell>
          <cell r="K11">
            <v>809</v>
          </cell>
          <cell r="L11">
            <v>809</v>
          </cell>
          <cell r="M11">
            <v>556</v>
          </cell>
          <cell r="N11">
            <v>556</v>
          </cell>
          <cell r="O11">
            <v>607</v>
          </cell>
          <cell r="P11">
            <v>1011</v>
          </cell>
          <cell r="Q11">
            <v>1517</v>
          </cell>
          <cell r="R11">
            <v>1517</v>
          </cell>
          <cell r="T11">
            <v>13046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 Gas</v>
          </cell>
          <cell r="E12" t="str">
            <v>Danville</v>
          </cell>
          <cell r="F12">
            <v>37561</v>
          </cell>
          <cell r="G12">
            <v>1517</v>
          </cell>
          <cell r="H12">
            <v>1517</v>
          </cell>
          <cell r="I12">
            <v>1517</v>
          </cell>
          <cell r="J12">
            <v>1113</v>
          </cell>
          <cell r="K12">
            <v>809</v>
          </cell>
          <cell r="L12">
            <v>607</v>
          </cell>
          <cell r="M12">
            <v>556</v>
          </cell>
          <cell r="N12">
            <v>556</v>
          </cell>
          <cell r="O12">
            <v>607</v>
          </cell>
          <cell r="P12">
            <v>1011</v>
          </cell>
          <cell r="Q12">
            <v>1517</v>
          </cell>
          <cell r="R12">
            <v>1517</v>
          </cell>
          <cell r="T12">
            <v>12844</v>
          </cell>
        </row>
        <row r="13">
          <cell r="A13">
            <v>43831</v>
          </cell>
        </row>
      </sheetData>
      <sheetData sheetId="23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5324</v>
          </cell>
          <cell r="H9">
            <v>5324</v>
          </cell>
          <cell r="I9">
            <v>5324</v>
          </cell>
          <cell r="J9">
            <v>5100</v>
          </cell>
          <cell r="K9">
            <v>2261</v>
          </cell>
          <cell r="L9">
            <v>1720</v>
          </cell>
          <cell r="M9">
            <v>1710</v>
          </cell>
          <cell r="N9">
            <v>1720</v>
          </cell>
          <cell r="O9">
            <v>2191</v>
          </cell>
          <cell r="P9">
            <v>3677</v>
          </cell>
          <cell r="Q9">
            <v>5324</v>
          </cell>
          <cell r="R9">
            <v>5324</v>
          </cell>
          <cell r="T9">
            <v>44999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5262</v>
          </cell>
          <cell r="H10">
            <v>5262</v>
          </cell>
          <cell r="I10">
            <v>5262</v>
          </cell>
          <cell r="J10">
            <v>5014</v>
          </cell>
          <cell r="K10">
            <v>2279</v>
          </cell>
          <cell r="L10">
            <v>2279</v>
          </cell>
          <cell r="M10">
            <v>1823</v>
          </cell>
          <cell r="N10">
            <v>1823</v>
          </cell>
          <cell r="O10">
            <v>1823</v>
          </cell>
          <cell r="P10">
            <v>1823</v>
          </cell>
          <cell r="Q10">
            <v>5262</v>
          </cell>
          <cell r="R10">
            <v>5262</v>
          </cell>
          <cell r="T10">
            <v>43174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5262</v>
          </cell>
          <cell r="H11">
            <v>5262</v>
          </cell>
          <cell r="I11">
            <v>5262</v>
          </cell>
          <cell r="J11">
            <v>5014</v>
          </cell>
          <cell r="K11">
            <v>2279</v>
          </cell>
          <cell r="L11">
            <v>1823</v>
          </cell>
          <cell r="M11">
            <v>1823</v>
          </cell>
          <cell r="N11">
            <v>1823</v>
          </cell>
          <cell r="O11">
            <v>2279</v>
          </cell>
          <cell r="P11">
            <v>3646</v>
          </cell>
          <cell r="Q11">
            <v>5262</v>
          </cell>
          <cell r="R11">
            <v>5262</v>
          </cell>
          <cell r="T11">
            <v>44997</v>
          </cell>
        </row>
        <row r="12">
          <cell r="A12">
            <v>43831</v>
          </cell>
        </row>
      </sheetData>
      <sheetData sheetId="24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448</v>
          </cell>
          <cell r="H9">
            <v>448</v>
          </cell>
          <cell r="I9">
            <v>448</v>
          </cell>
          <cell r="J9">
            <v>400</v>
          </cell>
          <cell r="K9">
            <v>239</v>
          </cell>
          <cell r="L9">
            <v>280</v>
          </cell>
          <cell r="M9">
            <v>290</v>
          </cell>
          <cell r="N9">
            <v>280</v>
          </cell>
          <cell r="O9">
            <v>309</v>
          </cell>
          <cell r="P9">
            <v>323</v>
          </cell>
          <cell r="Q9">
            <v>448</v>
          </cell>
          <cell r="R9">
            <v>448</v>
          </cell>
          <cell r="T9">
            <v>4361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510</v>
          </cell>
          <cell r="H10">
            <v>510</v>
          </cell>
          <cell r="I10">
            <v>510</v>
          </cell>
          <cell r="J10">
            <v>486</v>
          </cell>
          <cell r="K10">
            <v>221</v>
          </cell>
          <cell r="L10">
            <v>221</v>
          </cell>
          <cell r="M10">
            <v>177</v>
          </cell>
          <cell r="N10">
            <v>177</v>
          </cell>
          <cell r="O10">
            <v>177</v>
          </cell>
          <cell r="P10">
            <v>177</v>
          </cell>
          <cell r="Q10">
            <v>510</v>
          </cell>
          <cell r="R10">
            <v>510</v>
          </cell>
          <cell r="T10">
            <v>4186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510</v>
          </cell>
          <cell r="H11">
            <v>510</v>
          </cell>
          <cell r="I11">
            <v>510</v>
          </cell>
          <cell r="J11">
            <v>486</v>
          </cell>
          <cell r="K11">
            <v>221</v>
          </cell>
          <cell r="L11">
            <v>177</v>
          </cell>
          <cell r="M11">
            <v>177</v>
          </cell>
          <cell r="N11">
            <v>177</v>
          </cell>
          <cell r="O11">
            <v>221</v>
          </cell>
          <cell r="P11">
            <v>354</v>
          </cell>
          <cell r="Q11">
            <v>510</v>
          </cell>
          <cell r="R11">
            <v>510</v>
          </cell>
          <cell r="T11">
            <v>4363</v>
          </cell>
        </row>
        <row r="12">
          <cell r="A12">
            <v>43831</v>
          </cell>
        </row>
      </sheetData>
      <sheetData sheetId="25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6361</v>
          </cell>
          <cell r="H9">
            <v>6361</v>
          </cell>
          <cell r="I9">
            <v>6361</v>
          </cell>
          <cell r="J9">
            <v>5789</v>
          </cell>
          <cell r="K9">
            <v>4523</v>
          </cell>
          <cell r="L9">
            <v>3010</v>
          </cell>
          <cell r="M9">
            <v>3004</v>
          </cell>
          <cell r="N9">
            <v>3010</v>
          </cell>
          <cell r="O9">
            <v>4004</v>
          </cell>
          <cell r="P9">
            <v>4596</v>
          </cell>
          <cell r="Q9">
            <v>6361</v>
          </cell>
          <cell r="R9">
            <v>6361</v>
          </cell>
          <cell r="T9">
            <v>59741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6255</v>
          </cell>
          <cell r="H10">
            <v>6255</v>
          </cell>
          <cell r="I10">
            <v>6255</v>
          </cell>
          <cell r="J10">
            <v>5657</v>
          </cell>
          <cell r="K10">
            <v>4562</v>
          </cell>
          <cell r="L10">
            <v>4562</v>
          </cell>
          <cell r="M10">
            <v>3193</v>
          </cell>
          <cell r="N10">
            <v>3193</v>
          </cell>
          <cell r="O10">
            <v>4106</v>
          </cell>
          <cell r="P10">
            <v>4562</v>
          </cell>
          <cell r="Q10">
            <v>6255</v>
          </cell>
          <cell r="R10">
            <v>6255</v>
          </cell>
          <cell r="T10">
            <v>61110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6255</v>
          </cell>
          <cell r="H11">
            <v>6255</v>
          </cell>
          <cell r="I11">
            <v>6255</v>
          </cell>
          <cell r="J11">
            <v>5657</v>
          </cell>
          <cell r="K11">
            <v>4562</v>
          </cell>
          <cell r="L11">
            <v>3193</v>
          </cell>
          <cell r="M11">
            <v>3193</v>
          </cell>
          <cell r="N11">
            <v>3193</v>
          </cell>
          <cell r="O11">
            <v>4106</v>
          </cell>
          <cell r="P11">
            <v>4562</v>
          </cell>
          <cell r="Q11">
            <v>6255</v>
          </cell>
          <cell r="R11">
            <v>6255</v>
          </cell>
          <cell r="T11">
            <v>59741</v>
          </cell>
        </row>
        <row r="12">
          <cell r="A12">
            <v>43831</v>
          </cell>
        </row>
      </sheetData>
      <sheetData sheetId="26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495</v>
          </cell>
          <cell r="H9">
            <v>495</v>
          </cell>
          <cell r="I9">
            <v>495</v>
          </cell>
          <cell r="J9">
            <v>411</v>
          </cell>
          <cell r="K9">
            <v>477</v>
          </cell>
          <cell r="L9">
            <v>490</v>
          </cell>
          <cell r="M9">
            <v>496</v>
          </cell>
          <cell r="N9">
            <v>490</v>
          </cell>
          <cell r="O9">
            <v>496</v>
          </cell>
          <cell r="P9">
            <v>404</v>
          </cell>
          <cell r="Q9">
            <v>495</v>
          </cell>
          <cell r="R9">
            <v>495</v>
          </cell>
          <cell r="T9">
            <v>5739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601</v>
          </cell>
          <cell r="H10">
            <v>601</v>
          </cell>
          <cell r="I10">
            <v>601</v>
          </cell>
          <cell r="J10">
            <v>543</v>
          </cell>
          <cell r="K10">
            <v>438</v>
          </cell>
          <cell r="L10">
            <v>438</v>
          </cell>
          <cell r="M10">
            <v>307</v>
          </cell>
          <cell r="N10">
            <v>307</v>
          </cell>
          <cell r="O10">
            <v>394</v>
          </cell>
          <cell r="P10">
            <v>438</v>
          </cell>
          <cell r="Q10">
            <v>601</v>
          </cell>
          <cell r="R10">
            <v>601</v>
          </cell>
          <cell r="T10">
            <v>5870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601</v>
          </cell>
          <cell r="H11">
            <v>601</v>
          </cell>
          <cell r="I11">
            <v>601</v>
          </cell>
          <cell r="J11">
            <v>543</v>
          </cell>
          <cell r="K11">
            <v>438</v>
          </cell>
          <cell r="L11">
            <v>307</v>
          </cell>
          <cell r="M11">
            <v>307</v>
          </cell>
          <cell r="N11">
            <v>307</v>
          </cell>
          <cell r="O11">
            <v>394</v>
          </cell>
          <cell r="P11">
            <v>438</v>
          </cell>
          <cell r="Q11">
            <v>601</v>
          </cell>
          <cell r="R11">
            <v>601</v>
          </cell>
          <cell r="T11">
            <v>5739</v>
          </cell>
        </row>
        <row r="12">
          <cell r="A12">
            <v>43831</v>
          </cell>
        </row>
      </sheetData>
      <sheetData sheetId="27">
        <row r="9">
          <cell r="A9">
            <v>34274</v>
          </cell>
          <cell r="B9" t="str">
            <v>2551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5121</v>
          </cell>
          <cell r="H9">
            <v>5121</v>
          </cell>
          <cell r="I9">
            <v>5121</v>
          </cell>
          <cell r="J9">
            <v>4625</v>
          </cell>
          <cell r="K9">
            <v>2713</v>
          </cell>
          <cell r="L9">
            <v>1720</v>
          </cell>
          <cell r="M9">
            <v>1710</v>
          </cell>
          <cell r="N9">
            <v>1720</v>
          </cell>
          <cell r="O9">
            <v>2753</v>
          </cell>
          <cell r="P9">
            <v>4213</v>
          </cell>
          <cell r="Q9">
            <v>5121</v>
          </cell>
          <cell r="R9">
            <v>5121</v>
          </cell>
          <cell r="T9">
            <v>45059</v>
          </cell>
        </row>
        <row r="10">
          <cell r="A10">
            <v>36557</v>
          </cell>
          <cell r="B10" t="str">
            <v>2551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5098</v>
          </cell>
          <cell r="H10">
            <v>5098</v>
          </cell>
          <cell r="I10">
            <v>5098</v>
          </cell>
          <cell r="J10">
            <v>4551</v>
          </cell>
          <cell r="K10">
            <v>2731</v>
          </cell>
          <cell r="L10">
            <v>2731</v>
          </cell>
          <cell r="M10">
            <v>1820</v>
          </cell>
          <cell r="N10">
            <v>1820</v>
          </cell>
          <cell r="O10">
            <v>1820</v>
          </cell>
          <cell r="P10">
            <v>1820</v>
          </cell>
          <cell r="Q10">
            <v>5098</v>
          </cell>
          <cell r="R10">
            <v>5098</v>
          </cell>
          <cell r="T10">
            <v>42783</v>
          </cell>
        </row>
        <row r="11">
          <cell r="A11">
            <v>36831</v>
          </cell>
          <cell r="B11" t="str">
            <v>2551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5098</v>
          </cell>
          <cell r="H11">
            <v>5098</v>
          </cell>
          <cell r="I11">
            <v>5098</v>
          </cell>
          <cell r="J11">
            <v>4551</v>
          </cell>
          <cell r="K11">
            <v>2731</v>
          </cell>
          <cell r="L11">
            <v>1821</v>
          </cell>
          <cell r="M11">
            <v>1820</v>
          </cell>
          <cell r="N11">
            <v>1820</v>
          </cell>
          <cell r="O11">
            <v>2730</v>
          </cell>
          <cell r="P11">
            <v>4095</v>
          </cell>
          <cell r="Q11">
            <v>5098</v>
          </cell>
          <cell r="R11">
            <v>5098</v>
          </cell>
          <cell r="T11">
            <v>45058</v>
          </cell>
        </row>
        <row r="12">
          <cell r="A12">
            <v>43831</v>
          </cell>
        </row>
      </sheetData>
      <sheetData sheetId="28">
        <row r="9">
          <cell r="A9">
            <v>34274</v>
          </cell>
          <cell r="B9" t="str">
            <v>2551.1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480</v>
          </cell>
          <cell r="H9">
            <v>480</v>
          </cell>
          <cell r="I9">
            <v>480</v>
          </cell>
          <cell r="J9">
            <v>375</v>
          </cell>
          <cell r="K9">
            <v>287</v>
          </cell>
          <cell r="L9">
            <v>280</v>
          </cell>
          <cell r="M9">
            <v>290</v>
          </cell>
          <cell r="N9">
            <v>280</v>
          </cell>
          <cell r="O9">
            <v>247</v>
          </cell>
          <cell r="P9">
            <v>287</v>
          </cell>
          <cell r="Q9">
            <v>480</v>
          </cell>
          <cell r="R9">
            <v>480</v>
          </cell>
          <cell r="T9">
            <v>4446</v>
          </cell>
        </row>
        <row r="10">
          <cell r="A10">
            <v>36557</v>
          </cell>
          <cell r="B10" t="str">
            <v>2551.1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503</v>
          </cell>
          <cell r="H10">
            <v>503</v>
          </cell>
          <cell r="I10">
            <v>503</v>
          </cell>
          <cell r="J10">
            <v>449</v>
          </cell>
          <cell r="K10">
            <v>269</v>
          </cell>
          <cell r="L10">
            <v>269</v>
          </cell>
          <cell r="M10">
            <v>180</v>
          </cell>
          <cell r="N10">
            <v>180</v>
          </cell>
          <cell r="O10">
            <v>180</v>
          </cell>
          <cell r="P10">
            <v>180</v>
          </cell>
          <cell r="Q10">
            <v>503</v>
          </cell>
          <cell r="R10">
            <v>503</v>
          </cell>
          <cell r="T10">
            <v>4222</v>
          </cell>
        </row>
        <row r="11">
          <cell r="A11">
            <v>36831</v>
          </cell>
          <cell r="B11" t="str">
            <v>2551.1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503</v>
          </cell>
          <cell r="H11">
            <v>503</v>
          </cell>
          <cell r="I11">
            <v>503</v>
          </cell>
          <cell r="J11">
            <v>449</v>
          </cell>
          <cell r="K11">
            <v>269</v>
          </cell>
          <cell r="L11">
            <v>179</v>
          </cell>
          <cell r="M11">
            <v>180</v>
          </cell>
          <cell r="N11">
            <v>180</v>
          </cell>
          <cell r="O11">
            <v>270</v>
          </cell>
          <cell r="P11">
            <v>405</v>
          </cell>
          <cell r="Q11">
            <v>503</v>
          </cell>
          <cell r="R11">
            <v>503</v>
          </cell>
          <cell r="T11">
            <v>4447</v>
          </cell>
        </row>
        <row r="12">
          <cell r="A12">
            <v>43831</v>
          </cell>
        </row>
      </sheetData>
      <sheetData sheetId="29">
        <row r="9">
          <cell r="A9">
            <v>34274</v>
          </cell>
          <cell r="B9" t="str">
            <v>2385</v>
          </cell>
          <cell r="C9" t="str">
            <v>FT-GS</v>
          </cell>
          <cell r="D9" t="str">
            <v>Tennessee Gas</v>
          </cell>
          <cell r="E9" t="str">
            <v>Greensburg</v>
          </cell>
          <cell r="F9">
            <v>36831</v>
          </cell>
          <cell r="G9">
            <v>8282</v>
          </cell>
          <cell r="H9">
            <v>8282</v>
          </cell>
          <cell r="I9">
            <v>8282</v>
          </cell>
          <cell r="J9">
            <v>8282</v>
          </cell>
          <cell r="K9">
            <v>8282</v>
          </cell>
          <cell r="L9">
            <v>8282</v>
          </cell>
          <cell r="M9">
            <v>8282</v>
          </cell>
          <cell r="N9">
            <v>8282</v>
          </cell>
          <cell r="O9">
            <v>8282</v>
          </cell>
          <cell r="P9">
            <v>8282</v>
          </cell>
          <cell r="Q9">
            <v>8282</v>
          </cell>
          <cell r="R9">
            <v>8282</v>
          </cell>
          <cell r="T9">
            <v>99384</v>
          </cell>
        </row>
        <row r="10">
          <cell r="A10">
            <v>43831</v>
          </cell>
        </row>
      </sheetData>
      <sheetData sheetId="30"/>
      <sheetData sheetId="31">
        <row r="10">
          <cell r="A10">
            <v>35370</v>
          </cell>
          <cell r="B10" t="str">
            <v>014573</v>
          </cell>
          <cell r="C10" t="str">
            <v>T-FTS</v>
          </cell>
          <cell r="D10" t="str">
            <v>Trunkline Gas</v>
          </cell>
          <cell r="E10" t="str">
            <v>Paducah</v>
          </cell>
          <cell r="F10">
            <v>35703</v>
          </cell>
          <cell r="G10">
            <v>8000</v>
          </cell>
          <cell r="H10">
            <v>8000</v>
          </cell>
          <cell r="I10">
            <v>8000</v>
          </cell>
          <cell r="J10">
            <v>8000</v>
          </cell>
          <cell r="K10">
            <v>2200</v>
          </cell>
          <cell r="L10">
            <v>2200</v>
          </cell>
          <cell r="M10">
            <v>2200</v>
          </cell>
          <cell r="N10">
            <v>2200</v>
          </cell>
          <cell r="O10">
            <v>2200</v>
          </cell>
          <cell r="P10">
            <v>8000</v>
          </cell>
          <cell r="Q10">
            <v>8000</v>
          </cell>
          <cell r="R10">
            <v>8000</v>
          </cell>
          <cell r="T10">
            <v>67000</v>
          </cell>
        </row>
        <row r="11">
          <cell r="A11">
            <v>35704</v>
          </cell>
          <cell r="B11" t="str">
            <v>014573</v>
          </cell>
          <cell r="C11" t="str">
            <v>T-FTS</v>
          </cell>
          <cell r="D11" t="str">
            <v>Trunkline Gas</v>
          </cell>
          <cell r="E11" t="str">
            <v>Paducah</v>
          </cell>
          <cell r="F11">
            <v>36068</v>
          </cell>
          <cell r="G11">
            <v>8000</v>
          </cell>
          <cell r="H11">
            <v>8000</v>
          </cell>
          <cell r="I11">
            <v>8000</v>
          </cell>
          <cell r="J11">
            <v>8000</v>
          </cell>
          <cell r="K11">
            <v>2200</v>
          </cell>
          <cell r="L11">
            <v>2200</v>
          </cell>
          <cell r="M11">
            <v>2200</v>
          </cell>
          <cell r="N11">
            <v>2200</v>
          </cell>
          <cell r="O11">
            <v>2200</v>
          </cell>
          <cell r="P11">
            <v>8000</v>
          </cell>
          <cell r="Q11">
            <v>8000</v>
          </cell>
          <cell r="R11">
            <v>8000</v>
          </cell>
          <cell r="T11">
            <v>67000</v>
          </cell>
        </row>
        <row r="12">
          <cell r="A12">
            <v>36069</v>
          </cell>
          <cell r="B12" t="str">
            <v>014573</v>
          </cell>
          <cell r="C12" t="str">
            <v>T-FTS</v>
          </cell>
          <cell r="D12" t="str">
            <v>Trunkline Gas</v>
          </cell>
          <cell r="E12" t="str">
            <v>Paducah</v>
          </cell>
          <cell r="F12">
            <v>36433</v>
          </cell>
          <cell r="G12">
            <v>8000</v>
          </cell>
          <cell r="H12">
            <v>8000</v>
          </cell>
          <cell r="I12">
            <v>8000</v>
          </cell>
          <cell r="J12">
            <v>8000</v>
          </cell>
          <cell r="K12">
            <v>2200</v>
          </cell>
          <cell r="L12">
            <v>2200</v>
          </cell>
          <cell r="M12">
            <v>2200</v>
          </cell>
          <cell r="N12">
            <v>2200</v>
          </cell>
          <cell r="O12">
            <v>2200</v>
          </cell>
          <cell r="P12">
            <v>8000</v>
          </cell>
          <cell r="Q12">
            <v>8000</v>
          </cell>
          <cell r="R12">
            <v>8000</v>
          </cell>
          <cell r="T12">
            <v>67000</v>
          </cell>
        </row>
        <row r="13">
          <cell r="A13">
            <v>36434</v>
          </cell>
          <cell r="B13" t="str">
            <v>014573</v>
          </cell>
          <cell r="C13" t="str">
            <v>T-FTS</v>
          </cell>
          <cell r="D13" t="str">
            <v>Trunkline Gas</v>
          </cell>
          <cell r="E13" t="str">
            <v>Paducah</v>
          </cell>
          <cell r="F13">
            <v>36464</v>
          </cell>
          <cell r="G13">
            <v>8000</v>
          </cell>
          <cell r="H13">
            <v>8000</v>
          </cell>
          <cell r="I13">
            <v>8000</v>
          </cell>
          <cell r="J13">
            <v>8000</v>
          </cell>
          <cell r="K13">
            <v>2200</v>
          </cell>
          <cell r="L13">
            <v>2200</v>
          </cell>
          <cell r="M13">
            <v>2200</v>
          </cell>
          <cell r="N13">
            <v>2200</v>
          </cell>
          <cell r="O13">
            <v>2200</v>
          </cell>
          <cell r="P13">
            <v>8000</v>
          </cell>
          <cell r="Q13">
            <v>8000</v>
          </cell>
          <cell r="R13">
            <v>8000</v>
          </cell>
          <cell r="T13">
            <v>67000</v>
          </cell>
        </row>
        <row r="14">
          <cell r="A14">
            <v>36465</v>
          </cell>
          <cell r="B14" t="str">
            <v>014573</v>
          </cell>
          <cell r="C14" t="str">
            <v>T-FTS</v>
          </cell>
          <cell r="D14" t="str">
            <v>Trunkline Gas</v>
          </cell>
          <cell r="E14" t="str">
            <v>Paducah</v>
          </cell>
          <cell r="F14">
            <v>36799</v>
          </cell>
          <cell r="G14">
            <v>11000</v>
          </cell>
          <cell r="H14">
            <v>11000</v>
          </cell>
          <cell r="I14">
            <v>11000</v>
          </cell>
          <cell r="J14">
            <v>11000</v>
          </cell>
          <cell r="K14">
            <v>3025</v>
          </cell>
          <cell r="L14">
            <v>3025</v>
          </cell>
          <cell r="M14">
            <v>3025</v>
          </cell>
          <cell r="N14">
            <v>3025</v>
          </cell>
          <cell r="O14">
            <v>3025</v>
          </cell>
          <cell r="P14">
            <v>11000</v>
          </cell>
          <cell r="Q14">
            <v>11000</v>
          </cell>
          <cell r="R14">
            <v>11000</v>
          </cell>
          <cell r="T14">
            <v>92125</v>
          </cell>
        </row>
        <row r="15">
          <cell r="A15">
            <v>36800</v>
          </cell>
          <cell r="B15" t="str">
            <v>014573</v>
          </cell>
          <cell r="C15" t="str">
            <v>T-FTS</v>
          </cell>
          <cell r="D15" t="str">
            <v>Trunkline Gas</v>
          </cell>
          <cell r="E15" t="str">
            <v>Paducah</v>
          </cell>
          <cell r="F15">
            <v>37164</v>
          </cell>
          <cell r="G15">
            <v>11000</v>
          </cell>
          <cell r="H15">
            <v>11000</v>
          </cell>
          <cell r="I15">
            <v>11000</v>
          </cell>
          <cell r="J15">
            <v>11000</v>
          </cell>
          <cell r="K15">
            <v>3025</v>
          </cell>
          <cell r="L15">
            <v>3025</v>
          </cell>
          <cell r="M15">
            <v>3025</v>
          </cell>
          <cell r="N15">
            <v>3025</v>
          </cell>
          <cell r="O15">
            <v>3025</v>
          </cell>
          <cell r="P15">
            <v>11000</v>
          </cell>
          <cell r="Q15">
            <v>11000</v>
          </cell>
          <cell r="R15">
            <v>11000</v>
          </cell>
          <cell r="T15">
            <v>92125</v>
          </cell>
        </row>
        <row r="16">
          <cell r="A16">
            <v>37165</v>
          </cell>
          <cell r="B16" t="str">
            <v>014573</v>
          </cell>
          <cell r="C16" t="str">
            <v>T-FTS</v>
          </cell>
          <cell r="D16" t="str">
            <v>Trunkline Gas</v>
          </cell>
          <cell r="E16" t="str">
            <v>Paducah</v>
          </cell>
          <cell r="F16">
            <v>37195</v>
          </cell>
          <cell r="G16">
            <v>11000</v>
          </cell>
          <cell r="H16">
            <v>11000</v>
          </cell>
          <cell r="I16">
            <v>11000</v>
          </cell>
          <cell r="J16">
            <v>11000</v>
          </cell>
          <cell r="K16">
            <v>3025</v>
          </cell>
          <cell r="L16">
            <v>3025</v>
          </cell>
          <cell r="M16">
            <v>3025</v>
          </cell>
          <cell r="N16">
            <v>3025</v>
          </cell>
          <cell r="O16">
            <v>3025</v>
          </cell>
          <cell r="P16">
            <v>11000</v>
          </cell>
          <cell r="Q16">
            <v>11000</v>
          </cell>
          <cell r="R16">
            <v>11000</v>
          </cell>
          <cell r="T16">
            <v>92125</v>
          </cell>
        </row>
        <row r="17">
          <cell r="A17">
            <v>37926</v>
          </cell>
          <cell r="B17" t="str">
            <v>014573</v>
          </cell>
          <cell r="C17" t="str">
            <v>T-FTS</v>
          </cell>
          <cell r="D17" t="str">
            <v>Trunkline Gas</v>
          </cell>
          <cell r="E17" t="str">
            <v>Paducah</v>
          </cell>
          <cell r="G17">
            <v>8000</v>
          </cell>
          <cell r="H17">
            <v>8000</v>
          </cell>
          <cell r="I17">
            <v>8000</v>
          </cell>
          <cell r="J17">
            <v>8000</v>
          </cell>
          <cell r="K17">
            <v>2200</v>
          </cell>
          <cell r="L17">
            <v>2200</v>
          </cell>
          <cell r="M17">
            <v>2200</v>
          </cell>
          <cell r="N17">
            <v>2200</v>
          </cell>
          <cell r="O17">
            <v>2200</v>
          </cell>
          <cell r="P17">
            <v>8000</v>
          </cell>
          <cell r="Q17">
            <v>8000</v>
          </cell>
          <cell r="R17">
            <v>8000</v>
          </cell>
          <cell r="T17">
            <v>67000</v>
          </cell>
        </row>
        <row r="18">
          <cell r="A18">
            <v>43831</v>
          </cell>
        </row>
      </sheetData>
      <sheetData sheetId="32">
        <row r="8">
          <cell r="A8">
            <v>35370</v>
          </cell>
          <cell r="B8">
            <v>0.25800000000000001</v>
          </cell>
          <cell r="C8">
            <v>0.26</v>
          </cell>
          <cell r="D8">
            <v>248000</v>
          </cell>
          <cell r="E8">
            <v>224000</v>
          </cell>
          <cell r="F8">
            <v>248000</v>
          </cell>
          <cell r="G8">
            <v>240000</v>
          </cell>
          <cell r="H8">
            <v>68200</v>
          </cell>
          <cell r="I8">
            <v>66000</v>
          </cell>
          <cell r="J8">
            <v>68200</v>
          </cell>
          <cell r="K8">
            <v>68200</v>
          </cell>
          <cell r="L8">
            <v>66000</v>
          </cell>
          <cell r="M8">
            <v>248000</v>
          </cell>
          <cell r="N8">
            <v>240000</v>
          </cell>
          <cell r="O8">
            <v>248000</v>
          </cell>
          <cell r="P8">
            <v>2032600</v>
          </cell>
          <cell r="Q8">
            <v>562310.80000000005</v>
          </cell>
        </row>
        <row r="9">
          <cell r="A9">
            <v>36557</v>
          </cell>
          <cell r="B9">
            <v>0.26790000000000003</v>
          </cell>
          <cell r="C9">
            <v>0.23</v>
          </cell>
          <cell r="D9">
            <v>248000</v>
          </cell>
          <cell r="E9">
            <v>224000</v>
          </cell>
          <cell r="F9">
            <v>248000</v>
          </cell>
          <cell r="G9">
            <v>240000</v>
          </cell>
          <cell r="H9">
            <v>68200</v>
          </cell>
          <cell r="I9">
            <v>66000</v>
          </cell>
          <cell r="J9">
            <v>68200</v>
          </cell>
          <cell r="K9">
            <v>68200</v>
          </cell>
          <cell r="L9">
            <v>66000</v>
          </cell>
          <cell r="M9">
            <v>248000</v>
          </cell>
          <cell r="N9">
            <v>240000</v>
          </cell>
          <cell r="O9">
            <v>248000</v>
          </cell>
          <cell r="P9">
            <v>2032600</v>
          </cell>
          <cell r="Q9">
            <v>580423.54</v>
          </cell>
        </row>
        <row r="10">
          <cell r="A10">
            <v>36831</v>
          </cell>
          <cell r="B10">
            <v>0.26790000000000003</v>
          </cell>
          <cell r="C10">
            <v>0.2</v>
          </cell>
          <cell r="D10">
            <v>248000</v>
          </cell>
          <cell r="E10">
            <v>224000</v>
          </cell>
          <cell r="F10">
            <v>248000</v>
          </cell>
          <cell r="G10">
            <v>240000</v>
          </cell>
          <cell r="H10">
            <v>68200</v>
          </cell>
          <cell r="I10">
            <v>66000</v>
          </cell>
          <cell r="J10">
            <v>68200</v>
          </cell>
          <cell r="K10">
            <v>68200</v>
          </cell>
          <cell r="L10">
            <v>66000</v>
          </cell>
          <cell r="M10">
            <v>248000</v>
          </cell>
          <cell r="N10">
            <v>240000</v>
          </cell>
          <cell r="O10">
            <v>248000</v>
          </cell>
          <cell r="P10">
            <v>2032600</v>
          </cell>
          <cell r="Q10">
            <v>557933.54</v>
          </cell>
        </row>
        <row r="11">
          <cell r="A11">
            <v>54789</v>
          </cell>
        </row>
      </sheetData>
      <sheetData sheetId="33"/>
      <sheetData sheetId="34">
        <row r="1">
          <cell r="A1" t="str">
            <v>Trunkline Gas Rates</v>
          </cell>
        </row>
        <row r="9">
          <cell r="A9">
            <v>35339</v>
          </cell>
          <cell r="B9">
            <v>2.5100000000000001E-2</v>
          </cell>
          <cell r="D9">
            <v>1.9E-3</v>
          </cell>
          <cell r="E9">
            <v>8.8000000000000005E-3</v>
          </cell>
        </row>
        <row r="10">
          <cell r="A10">
            <v>35370</v>
          </cell>
          <cell r="B10">
            <v>2.5100000000000001E-2</v>
          </cell>
          <cell r="D10">
            <v>1.9E-3</v>
          </cell>
          <cell r="E10">
            <v>8.8000000000000005E-3</v>
          </cell>
        </row>
        <row r="11">
          <cell r="A11">
            <v>35521</v>
          </cell>
          <cell r="B11">
            <v>2.5100000000000001E-2</v>
          </cell>
          <cell r="D11">
            <v>1.9E-3</v>
          </cell>
          <cell r="E11">
            <v>8.8000000000000005E-3</v>
          </cell>
          <cell r="F11">
            <v>1.18E-2</v>
          </cell>
        </row>
        <row r="12">
          <cell r="A12">
            <v>36465</v>
          </cell>
          <cell r="B12">
            <v>2.5099999999999997E-2</v>
          </cell>
          <cell r="D12">
            <v>2.2000000000000001E-3</v>
          </cell>
          <cell r="E12">
            <v>7.3000000000000001E-3</v>
          </cell>
          <cell r="F12">
            <v>9.7999999999999997E-3</v>
          </cell>
        </row>
        <row r="13">
          <cell r="A13">
            <v>36831</v>
          </cell>
          <cell r="B13">
            <v>2.5099999999999997E-2</v>
          </cell>
          <cell r="D13">
            <v>2.2000000000000001E-3</v>
          </cell>
          <cell r="E13">
            <v>7.1999999999999998E-3</v>
          </cell>
          <cell r="F13">
            <v>7.6E-3</v>
          </cell>
        </row>
        <row r="14">
          <cell r="A14">
            <v>37043</v>
          </cell>
          <cell r="B14">
            <v>2.5099999999999997E-2</v>
          </cell>
          <cell r="D14">
            <v>2.2000000000000001E-3</v>
          </cell>
          <cell r="E14">
            <v>7.0000000000000001E-3</v>
          </cell>
          <cell r="F14">
            <v>8.2000000000000007E-3</v>
          </cell>
        </row>
        <row r="15">
          <cell r="A15">
            <v>37196</v>
          </cell>
          <cell r="B15">
            <v>2.1299999999999999E-2</v>
          </cell>
          <cell r="D15">
            <v>2.2000000000000001E-3</v>
          </cell>
          <cell r="E15">
            <v>7.0000000000000001E-3</v>
          </cell>
          <cell r="F15">
            <v>8.2000000000000007E-3</v>
          </cell>
        </row>
        <row r="16">
          <cell r="A16">
            <v>37561</v>
          </cell>
          <cell r="B16">
            <v>2.1299999999999999E-2</v>
          </cell>
          <cell r="D16">
            <v>2.0999999999999999E-3</v>
          </cell>
          <cell r="E16">
            <v>5.4999999999999997E-3</v>
          </cell>
          <cell r="F16">
            <v>1.12E-2</v>
          </cell>
        </row>
        <row r="17">
          <cell r="A17">
            <v>37834</v>
          </cell>
          <cell r="B17">
            <v>2.1299999999999999E-2</v>
          </cell>
          <cell r="D17">
            <v>2.0999999999999999E-3</v>
          </cell>
          <cell r="E17">
            <v>4.0000000000000001E-3</v>
          </cell>
          <cell r="F17">
            <v>1.2800000000000001E-2</v>
          </cell>
        </row>
        <row r="18">
          <cell r="A18">
            <v>37926</v>
          </cell>
          <cell r="B18">
            <v>2.1299999999999999E-2</v>
          </cell>
          <cell r="D18">
            <v>2.0999999999999999E-3</v>
          </cell>
          <cell r="E18">
            <v>4.0000000000000001E-3</v>
          </cell>
          <cell r="F18">
            <v>1.32E-2</v>
          </cell>
        </row>
        <row r="19">
          <cell r="A19">
            <v>38108</v>
          </cell>
          <cell r="B19">
            <v>2.1299999999999999E-2</v>
          </cell>
          <cell r="D19">
            <v>2.0999999999999999E-3</v>
          </cell>
          <cell r="E19">
            <v>4.0000000000000001E-3</v>
          </cell>
          <cell r="F19">
            <v>1.11E-2</v>
          </cell>
        </row>
        <row r="20">
          <cell r="A20">
            <v>38200</v>
          </cell>
          <cell r="B20">
            <v>2.1299999999999999E-2</v>
          </cell>
          <cell r="D20">
            <v>2.0999999999999999E-3</v>
          </cell>
          <cell r="E20">
            <v>0</v>
          </cell>
          <cell r="F20">
            <v>1.11E-2</v>
          </cell>
        </row>
        <row r="21">
          <cell r="A21">
            <v>38384</v>
          </cell>
          <cell r="B21">
            <v>2.1299999999999999E-2</v>
          </cell>
          <cell r="D21">
            <v>1.9E-3</v>
          </cell>
          <cell r="E21">
            <v>0</v>
          </cell>
          <cell r="F21">
            <v>1.11E-2</v>
          </cell>
        </row>
        <row r="22">
          <cell r="A22">
            <v>39114</v>
          </cell>
          <cell r="B22">
            <v>2.1299999999999999E-2</v>
          </cell>
          <cell r="D22">
            <v>1.6000000000000001E-3</v>
          </cell>
          <cell r="E22">
            <v>0</v>
          </cell>
          <cell r="F22">
            <v>1.2999999999999999E-3</v>
          </cell>
        </row>
        <row r="23">
          <cell r="A23">
            <v>54789</v>
          </cell>
        </row>
      </sheetData>
      <sheetData sheetId="35"/>
      <sheetData sheetId="36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1.0213000000000001</v>
          </cell>
          <cell r="E8">
            <v>8.2000000000000007E-3</v>
          </cell>
          <cell r="F8">
            <v>0.13819999999999999</v>
          </cell>
          <cell r="G8">
            <v>3.4331</v>
          </cell>
          <cell r="H8">
            <v>2.86E-2</v>
          </cell>
          <cell r="I8">
            <v>-0.26279999999999998</v>
          </cell>
          <cell r="K8">
            <v>-0.87129999999999974</v>
          </cell>
          <cell r="L8">
            <v>2.7960000000000003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1.0213000000000001</v>
          </cell>
          <cell r="E9">
            <v>8.2000000000000007E-3</v>
          </cell>
          <cell r="F9">
            <v>0.1231</v>
          </cell>
          <cell r="G9">
            <v>3.4344000000000001</v>
          </cell>
          <cell r="H9">
            <v>-0.16750000000000001</v>
          </cell>
          <cell r="I9">
            <v>-0.26279999999999998</v>
          </cell>
          <cell r="K9">
            <v>-0.73560000000000036</v>
          </cell>
          <cell r="L9">
            <v>3.1290999999999998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I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1.0213000000000001</v>
          </cell>
          <cell r="E10">
            <v>8.2000000000000007E-3</v>
          </cell>
          <cell r="F10">
            <v>7.7499999999999999E-2</v>
          </cell>
          <cell r="G10">
            <v>3.4331</v>
          </cell>
          <cell r="H10">
            <v>-0.16750000000000001</v>
          </cell>
          <cell r="I10">
            <v>-0.21329999999999999</v>
          </cell>
          <cell r="K10">
            <v>-0.75189999999999979</v>
          </cell>
          <cell r="L10">
            <v>3.0620000000000003</v>
          </cell>
          <cell r="M10" t="str">
            <v>R</v>
          </cell>
          <cell r="N10" t="str">
            <v>N</v>
          </cell>
          <cell r="O10" t="str">
            <v>I</v>
          </cell>
          <cell r="P10" t="str">
            <v>N</v>
          </cell>
          <cell r="Q10" t="str">
            <v>R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1.0213000000000001</v>
          </cell>
          <cell r="E11">
            <v>8.2000000000000007E-3</v>
          </cell>
          <cell r="F11">
            <v>7.46E-2</v>
          </cell>
          <cell r="G11">
            <v>3.4331</v>
          </cell>
          <cell r="H11">
            <v>-0.16750000000000001</v>
          </cell>
          <cell r="I11">
            <v>-0.216</v>
          </cell>
          <cell r="K11">
            <v>-0.68209999999999993</v>
          </cell>
          <cell r="L11">
            <v>3.1345000000000001</v>
          </cell>
          <cell r="M11" t="str">
            <v>I</v>
          </cell>
          <cell r="N11" t="str">
            <v>N</v>
          </cell>
          <cell r="O11" t="str">
            <v>R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1.0088999999999999</v>
          </cell>
          <cell r="E12">
            <v>8.2000000000000007E-3</v>
          </cell>
          <cell r="F12">
            <v>7.46E-2</v>
          </cell>
          <cell r="G12">
            <v>3.4331</v>
          </cell>
          <cell r="H12">
            <v>-0.16750000000000001</v>
          </cell>
          <cell r="I12">
            <v>-0.216</v>
          </cell>
          <cell r="K12">
            <v>-0.54679999999999995</v>
          </cell>
          <cell r="L12">
            <v>3.2698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1.0424</v>
          </cell>
          <cell r="E13">
            <v>0</v>
          </cell>
          <cell r="F13">
            <v>6.3200000000000006E-2</v>
          </cell>
          <cell r="G13">
            <v>3.4331</v>
          </cell>
          <cell r="H13">
            <v>-0.16750000000000001</v>
          </cell>
          <cell r="I13">
            <v>-0.1249</v>
          </cell>
          <cell r="K13">
            <v>-0.11119999999999997</v>
          </cell>
          <cell r="L13">
            <v>3.6143000000000001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1.044</v>
          </cell>
          <cell r="E14">
            <v>0</v>
          </cell>
          <cell r="F14">
            <v>6.3200000000000006E-2</v>
          </cell>
          <cell r="G14">
            <v>3.4331</v>
          </cell>
          <cell r="H14">
            <v>-0.16750000000000001</v>
          </cell>
          <cell r="I14">
            <v>-0.1249</v>
          </cell>
          <cell r="K14">
            <v>-0.40839999999999965</v>
          </cell>
          <cell r="L14">
            <v>3.3171000000000004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1.0227999999999999</v>
          </cell>
          <cell r="E15">
            <v>0</v>
          </cell>
          <cell r="F15">
            <v>6.6400000000000001E-2</v>
          </cell>
          <cell r="G15">
            <v>3.4331</v>
          </cell>
          <cell r="H15">
            <v>-0.121</v>
          </cell>
          <cell r="I15">
            <v>-9.0499999999999997E-2</v>
          </cell>
          <cell r="K15">
            <v>0.36809999999999965</v>
          </cell>
          <cell r="L15">
            <v>4.0126999999999997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0.9073</v>
          </cell>
          <cell r="E16">
            <v>0</v>
          </cell>
          <cell r="F16">
            <v>6.6400000000000001E-2</v>
          </cell>
          <cell r="G16">
            <v>3.4331</v>
          </cell>
          <cell r="H16">
            <v>-0.121</v>
          </cell>
          <cell r="I16">
            <v>-9.0499999999999997E-2</v>
          </cell>
          <cell r="K16">
            <v>0.55069999999999952</v>
          </cell>
          <cell r="L16">
            <v>4.1952999999999996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0.86250000000000004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-7.4399999999999522E-2</v>
          </cell>
          <cell r="L17">
            <v>3.6486000000000005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0.85740000000000005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-0.11960000000000018</v>
          </cell>
          <cell r="L18">
            <v>3.5516999999999999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0.85519999999999996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8.7599999999999997E-2</v>
          </cell>
          <cell r="L19">
            <v>3.7588999999999997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0.88370000000000004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-0.23140000000000005</v>
          </cell>
          <cell r="L20">
            <v>3.4076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0.87540000000000007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-8.4899999999999989E-2</v>
          </cell>
          <cell r="K21">
            <v>-0.21740000000000001</v>
          </cell>
          <cell r="L21">
            <v>3.3039999999999998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0.83779999999999999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-0.19860000000000022</v>
          </cell>
          <cell r="L22">
            <v>3.3161999999999998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0.81059999999999999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0.17679999999999979</v>
          </cell>
          <cell r="L23">
            <v>3.6888999999999998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0.81059999999999999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0.49269999999999942</v>
          </cell>
          <cell r="L24">
            <v>4.0047999999999995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0.81059999999999999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0.54749999999999999</v>
          </cell>
          <cell r="L25">
            <v>4.0595999999999997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0.81090000000000007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0.10460000000000021</v>
          </cell>
          <cell r="L26">
            <v>3.6167000000000002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0.79519999999999991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-0.40630000000000011</v>
          </cell>
          <cell r="L27">
            <v>3.0085999999999999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0.79519999999999991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-0.57599999999999996</v>
          </cell>
          <cell r="L28">
            <v>2.8388999999999998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0.84510000000000007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-0.22270000000000006</v>
          </cell>
          <cell r="L29">
            <v>3.1654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0.84510000000000007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-6.3399999999999887E-2</v>
          </cell>
          <cell r="L30">
            <v>3.3212000000000002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0.98599999999999999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0.28820000000000001</v>
          </cell>
          <cell r="L31">
            <v>3.6728000000000001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0.83379999999999999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0.11900000000000001</v>
          </cell>
          <cell r="L32">
            <v>3.5036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0.84150000000000003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0.35640000000000016</v>
          </cell>
          <cell r="L33">
            <v>3.7137000000000002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0.84150000000000003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1.4870000000000001</v>
          </cell>
          <cell r="L34">
            <v>4.8509000000000002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0.99509999999999998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1.6301999999999994</v>
          </cell>
          <cell r="L35">
            <v>4.9940999999999995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0.99509999999999998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0.77419999999999967</v>
          </cell>
          <cell r="L36">
            <v>4.1380999999999997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0.99509999999999998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0.33220000000000016</v>
          </cell>
          <cell r="L37">
            <v>3.6977000000000002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0.87449999999999994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2.1899999999999933E-2</v>
          </cell>
          <cell r="L38">
            <v>3.3874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0.82040000000000002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-0.20250000000000001</v>
          </cell>
          <cell r="L39">
            <v>3.3988000000000005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0.82040000000000002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-2.9699999999999921E-2</v>
          </cell>
          <cell r="L40">
            <v>3.5716000000000001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0.82040000000000002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0.18399999999999977</v>
          </cell>
          <cell r="L41">
            <v>3.7336999999999998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0.82040000000000002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-8.1300000000000233E-2</v>
          </cell>
          <cell r="L42">
            <v>3.4775999999999998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0.82040000000000002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-3.0999999999995198E-3</v>
          </cell>
          <cell r="L43">
            <v>3.5558000000000005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0.82040000000000002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-0.3196</v>
          </cell>
          <cell r="L44">
            <v>3.2393000000000001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0.82040000000000002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-0.52969999999999984</v>
          </cell>
          <cell r="L45">
            <v>3.2385000000000002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0.75429999999999997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-0.24840000000000001</v>
          </cell>
          <cell r="L46">
            <v>3.5198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0.75429999999999997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-0.40960000000000002</v>
          </cell>
          <cell r="L47">
            <v>3.3586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0.75429999999999997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-0.50919999999999965</v>
          </cell>
          <cell r="L48">
            <v>3.2590000000000003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0.75429999999999997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-0.87469999999999959</v>
          </cell>
          <cell r="L49">
            <v>2.8672000000000004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0.75429999999999997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-0.93419999999999948</v>
          </cell>
          <cell r="L50">
            <v>2.8077000000000005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0.75429999999999997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-0.92859999999999998</v>
          </cell>
          <cell r="L51">
            <v>2.7334000000000001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0.75429999999999997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-1.0251999999999999</v>
          </cell>
          <cell r="L52">
            <v>2.6368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0.75429999999999997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-0.60170000000000023</v>
          </cell>
          <cell r="L53">
            <v>3.0602999999999998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0.75429999999999997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-0.26919999999999988</v>
          </cell>
          <cell r="L54">
            <v>3.3833000000000002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0.75429999999999997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-0.48269999999999968</v>
          </cell>
          <cell r="L55">
            <v>3.1698000000000004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0.75429999999999997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-0.49339999999999962</v>
          </cell>
          <cell r="L56">
            <v>3.1591000000000005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0.75429999999999997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-0.24169999999999964</v>
          </cell>
          <cell r="L57">
            <v>3.4358000000000004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0.76140000000000008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-1.0299999999999809E-2</v>
          </cell>
          <cell r="L58">
            <v>3.6672000000000002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0.75679999999999992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2.2400000000000364E-2</v>
          </cell>
          <cell r="L59">
            <v>3.6999000000000004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0.75679999999999992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2.9697999999999998</v>
          </cell>
          <cell r="L60">
            <v>3.2169999999999996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0.76029999999999998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3.1185</v>
          </cell>
          <cell r="L61">
            <v>3.2970000000000002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0.76029999999999998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3.3853</v>
          </cell>
          <cell r="L62">
            <v>3.2970000000000002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0.76029999999999998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3.6766999999999999</v>
          </cell>
          <cell r="L63">
            <v>3.3382000000000001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0.76029999999999998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4.2766000000000002</v>
          </cell>
          <cell r="L64">
            <v>3.9380999999999999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0.76029999999999998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5.6981000000000002</v>
          </cell>
          <cell r="L65">
            <v>5.3712999999999997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0.76029999999999998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6.3247</v>
          </cell>
          <cell r="L66">
            <v>5.9956000000000005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0.9506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7.7404000000000002</v>
          </cell>
          <cell r="L67">
            <v>6.5270999999999999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1.2250000000000001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9.3680000000000003</v>
          </cell>
          <cell r="L68">
            <v>8.1851000000000003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1.2250000000000001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8.4709000000000003</v>
          </cell>
          <cell r="L69">
            <v>7.2880000000000003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1.2250000000000001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8.4170999999999996</v>
          </cell>
          <cell r="L70">
            <v>7.2341999999999995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1.0611999999999999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8.3436000000000003</v>
          </cell>
          <cell r="L71">
            <v>6.8740000000000006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1.0611999999999999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8.2019000000000002</v>
          </cell>
          <cell r="L72">
            <v>6.7323000000000004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1.0611999999999999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7.4484999999999992</v>
          </cell>
          <cell r="L73">
            <v>5.9788999999999994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1.0611999999999999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6.8639000000000001</v>
          </cell>
          <cell r="L74">
            <v>5.3826000000000001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1.0611999999999999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4.9066000000000001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1.0611999999999999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4.4613999999999994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1.0611999999999999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4.4327000000000005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1.0611999999999999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4.4146999999999998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0.96189999999999998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4.8261000000000003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1.0845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5.1513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1.0845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7.7705000000000002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1.0845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6.7792000000000003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1.0658000000000001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7.7881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1.0759000000000001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7.3476999999999997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1.0759000000000001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7.6138999999999992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1.0759000000000001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7.3516999999999992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1.0759000000000001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-5.4000000000000003E-3</v>
          </cell>
          <cell r="J87">
            <v>6.1199999999999997E-2</v>
          </cell>
          <cell r="K87">
            <v>8.2896000000000001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1.0718000000000001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8.2150999999999996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1.0718000000000001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8.2209000000000003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1.0718000000000001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9.5278999999999989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1.0718000000000001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9.4963999999999995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1.0718000000000001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11.433300000000001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1.0718000000000001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11.486199999999998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1.2622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12.373999999999999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1.0571999999999999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9.3487000000000009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1.0571999999999999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8.7180000000000017</v>
          </cell>
          <cell r="L96" t="str">
            <v>Source: Exhibit A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1.0571999999999999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8.7868999999999993</v>
          </cell>
          <cell r="L97" t="str">
            <v>Source: Exhibit A</v>
          </cell>
        </row>
        <row r="98">
          <cell r="A98" t="str">
            <v>End of Database</v>
          </cell>
        </row>
      </sheetData>
      <sheetData sheetId="37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  <cell r="L7" t="str">
            <v>HLF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-0.26279999999999998</v>
          </cell>
          <cell r="K8">
            <v>-0.82319999999999993</v>
          </cell>
          <cell r="L8">
            <v>5.5145</v>
          </cell>
          <cell r="M8">
            <v>2.0623</v>
          </cell>
          <cell r="N8" t="str">
            <v>I</v>
          </cell>
          <cell r="O8" t="str">
            <v>I</v>
          </cell>
          <cell r="P8" t="str">
            <v>R</v>
          </cell>
          <cell r="Q8" t="str">
            <v>N</v>
          </cell>
          <cell r="R8" t="str">
            <v>R</v>
          </cell>
          <cell r="S8" t="str">
            <v>I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  <cell r="I9" t="str">
            <v>NA</v>
          </cell>
          <cell r="K9" t="str">
            <v>NA</v>
          </cell>
          <cell r="L9" t="str">
            <v>NA</v>
          </cell>
          <cell r="M9">
            <v>0</v>
          </cell>
          <cell r="N9" t="str">
            <v>R</v>
          </cell>
          <cell r="O9" t="str">
            <v>R</v>
          </cell>
          <cell r="P9" t="str">
            <v>I</v>
          </cell>
          <cell r="Q9" t="str">
            <v>N</v>
          </cell>
          <cell r="R9" t="str">
            <v>I</v>
          </cell>
          <cell r="S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5.6445999999999996</v>
          </cell>
          <cell r="M10">
            <v>2.3283</v>
          </cell>
          <cell r="N10" t="str">
            <v>I</v>
          </cell>
          <cell r="O10" t="str">
            <v>R</v>
          </cell>
          <cell r="P10" t="str">
            <v>R</v>
          </cell>
          <cell r="Q10" t="str">
            <v>N</v>
          </cell>
          <cell r="R10" t="str">
            <v>R</v>
          </cell>
          <cell r="S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-0.216</v>
          </cell>
          <cell r="K11">
            <v>-0.63399999999999967</v>
          </cell>
          <cell r="L11">
            <v>5.6445999999999996</v>
          </cell>
          <cell r="M11">
            <v>2.4008000000000003</v>
          </cell>
          <cell r="N11" t="str">
            <v>I</v>
          </cell>
          <cell r="O11" t="str">
            <v>N</v>
          </cell>
          <cell r="P11" t="str">
            <v>R</v>
          </cell>
          <cell r="Q11" t="str">
            <v>N</v>
          </cell>
          <cell r="R11" t="str">
            <v>I</v>
          </cell>
          <cell r="S11" t="str">
            <v>N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-0.216</v>
          </cell>
          <cell r="K12">
            <v>-0.48980000000000007</v>
          </cell>
          <cell r="L12">
            <v>5.5761000000000003</v>
          </cell>
          <cell r="M12">
            <v>2.5449999999999999</v>
          </cell>
          <cell r="N12" t="str">
            <v>I</v>
          </cell>
          <cell r="O12" t="str">
            <v>N</v>
          </cell>
          <cell r="P12" t="str">
            <v>N</v>
          </cell>
          <cell r="Q12" t="str">
            <v>N</v>
          </cell>
          <cell r="R12" t="str">
            <v>I</v>
          </cell>
          <cell r="S12" t="str">
            <v>R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-0.1249</v>
          </cell>
          <cell r="K13">
            <v>-8.3599999999999897E-2</v>
          </cell>
          <cell r="L13">
            <v>5.6570999999999998</v>
          </cell>
          <cell r="M13">
            <v>2.8601000000000001</v>
          </cell>
          <cell r="N13" t="str">
            <v>I</v>
          </cell>
          <cell r="O13" t="str">
            <v>N</v>
          </cell>
          <cell r="P13" t="str">
            <v>I</v>
          </cell>
          <cell r="Q13" t="str">
            <v>N</v>
          </cell>
          <cell r="R13" t="str">
            <v>I</v>
          </cell>
          <cell r="S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-0.1249</v>
          </cell>
          <cell r="K14">
            <v>-0.38189999999999968</v>
          </cell>
          <cell r="L14">
            <v>5.6666999999999996</v>
          </cell>
          <cell r="M14">
            <v>2.5618000000000003</v>
          </cell>
          <cell r="N14" t="str">
            <v>R</v>
          </cell>
          <cell r="O14" t="str">
            <v>N</v>
          </cell>
          <cell r="P14" t="str">
            <v>N</v>
          </cell>
          <cell r="Q14" t="str">
            <v>N</v>
          </cell>
          <cell r="R14" t="str">
            <v>R</v>
          </cell>
          <cell r="S14" t="str">
            <v>I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-9.0499999999999997E-2</v>
          </cell>
          <cell r="K15">
            <v>0.40070000000000006</v>
          </cell>
          <cell r="L15">
            <v>5.5183</v>
          </cell>
          <cell r="M15">
            <v>3.2635000000000001</v>
          </cell>
          <cell r="N15" t="str">
            <v>I</v>
          </cell>
          <cell r="O15" t="str">
            <v>I</v>
          </cell>
          <cell r="P15" t="str">
            <v>I</v>
          </cell>
          <cell r="Q15" t="str">
            <v>N</v>
          </cell>
          <cell r="R15" t="str">
            <v>I</v>
          </cell>
          <cell r="S15" t="str">
            <v>R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-9.0499999999999997E-2</v>
          </cell>
          <cell r="K16">
            <v>0.66839999999999966</v>
          </cell>
          <cell r="L16">
            <v>4.9048999999999996</v>
          </cell>
          <cell r="M16">
            <v>3.5311999999999997</v>
          </cell>
          <cell r="N16" t="str">
            <v>I</v>
          </cell>
          <cell r="O16" t="str">
            <v>N</v>
          </cell>
          <cell r="P16" t="str">
            <v>N</v>
          </cell>
          <cell r="Q16" t="str">
            <v>N</v>
          </cell>
          <cell r="R16" t="str">
            <v>I</v>
          </cell>
          <cell r="S16" t="str">
            <v>R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-0.70899999999999985</v>
          </cell>
          <cell r="L17">
            <v>4.5968999999999998</v>
          </cell>
          <cell r="M17">
            <v>3.0140000000000002</v>
          </cell>
          <cell r="N17" t="str">
            <v>R</v>
          </cell>
          <cell r="O17" t="str">
            <v>N</v>
          </cell>
          <cell r="P17" t="str">
            <v>R</v>
          </cell>
          <cell r="Q17" t="str">
            <v>N</v>
          </cell>
          <cell r="R17" t="str">
            <v>R</v>
          </cell>
          <cell r="S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-0.7504000000000004</v>
          </cell>
          <cell r="L18">
            <v>4.5693999999999999</v>
          </cell>
          <cell r="M18">
            <v>2.9208999999999996</v>
          </cell>
          <cell r="N18" t="str">
            <v>R</v>
          </cell>
          <cell r="O18" t="str">
            <v>N</v>
          </cell>
          <cell r="P18" t="str">
            <v>I</v>
          </cell>
          <cell r="Q18" t="str">
            <v>N</v>
          </cell>
          <cell r="R18" t="str">
            <v>R</v>
          </cell>
          <cell r="S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-0.5416000000000003</v>
          </cell>
          <cell r="L19">
            <v>4.5575000000000001</v>
          </cell>
          <cell r="M19">
            <v>3.1296999999999997</v>
          </cell>
          <cell r="N19" t="str">
            <v>I</v>
          </cell>
          <cell r="O19" t="str">
            <v>N</v>
          </cell>
          <cell r="P19" t="str">
            <v>N</v>
          </cell>
          <cell r="Q19" t="str">
            <v>N</v>
          </cell>
          <cell r="R19" t="str">
            <v>I</v>
          </cell>
          <cell r="S19" t="str">
            <v>R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-0.88160000000000038</v>
          </cell>
          <cell r="L20">
            <v>4.7096</v>
          </cell>
          <cell r="M20">
            <v>2.7573999999999996</v>
          </cell>
          <cell r="N20" t="str">
            <v>R</v>
          </cell>
          <cell r="O20" t="str">
            <v>N</v>
          </cell>
          <cell r="P20" t="str">
            <v>I</v>
          </cell>
          <cell r="Q20" t="str">
            <v>N</v>
          </cell>
          <cell r="R20" t="str">
            <v>R</v>
          </cell>
          <cell r="S20" t="str">
            <v>I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-8.4900000000000003E-2</v>
          </cell>
          <cell r="K21">
            <v>-0.85919999999999996</v>
          </cell>
          <cell r="L21">
            <v>4.7243000000000004</v>
          </cell>
          <cell r="M21">
            <v>2.6621999999999999</v>
          </cell>
          <cell r="N21" t="str">
            <v>R</v>
          </cell>
          <cell r="O21" t="str">
            <v>I</v>
          </cell>
          <cell r="P21" t="str">
            <v>N</v>
          </cell>
          <cell r="Q21" t="str">
            <v>N</v>
          </cell>
          <cell r="R21" t="str">
            <v>I</v>
          </cell>
          <cell r="S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-0.81280000000000052</v>
          </cell>
          <cell r="L22">
            <v>4.5213999999999999</v>
          </cell>
          <cell r="M22">
            <v>2.7019999999999995</v>
          </cell>
          <cell r="N22" t="str">
            <v>I</v>
          </cell>
          <cell r="O22" t="str">
            <v>N</v>
          </cell>
          <cell r="P22" t="str">
            <v>I</v>
          </cell>
          <cell r="Q22" t="str">
            <v>N</v>
          </cell>
          <cell r="R22" t="str">
            <v>I</v>
          </cell>
          <cell r="S22" t="str">
            <v>R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-0.41749999999999998</v>
          </cell>
          <cell r="L23">
            <v>4.375</v>
          </cell>
          <cell r="M23">
            <v>3.0945999999999998</v>
          </cell>
          <cell r="N23" t="str">
            <v>I</v>
          </cell>
          <cell r="O23" t="str">
            <v>N</v>
          </cell>
          <cell r="P23" t="str">
            <v>I</v>
          </cell>
          <cell r="Q23" t="str">
            <v>N</v>
          </cell>
          <cell r="R23" t="str">
            <v>I</v>
          </cell>
          <cell r="S23" t="str">
            <v>R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-0.10160000000000018</v>
          </cell>
          <cell r="L24">
            <v>4.375</v>
          </cell>
          <cell r="M24">
            <v>3.4104999999999999</v>
          </cell>
          <cell r="N24" t="str">
            <v>I</v>
          </cell>
          <cell r="O24" t="str">
            <v>N</v>
          </cell>
          <cell r="P24" t="str">
            <v>N</v>
          </cell>
          <cell r="Q24" t="str">
            <v>N</v>
          </cell>
          <cell r="R24" t="str">
            <v>I</v>
          </cell>
          <cell r="S24" t="str">
            <v>N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-4.6800000000000438E-2</v>
          </cell>
          <cell r="L25">
            <v>4.375</v>
          </cell>
          <cell r="M25">
            <v>3.4652999999999996</v>
          </cell>
          <cell r="N25" t="str">
            <v>I</v>
          </cell>
          <cell r="O25" t="str">
            <v>N</v>
          </cell>
          <cell r="P25" t="str">
            <v>N</v>
          </cell>
          <cell r="Q25" t="str">
            <v>N</v>
          </cell>
          <cell r="R25" t="str">
            <v>I</v>
          </cell>
          <cell r="S25" t="str">
            <v>N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-0.48989999999999984</v>
          </cell>
          <cell r="L26">
            <v>4.3760000000000003</v>
          </cell>
          <cell r="M26">
            <v>3.0222000000000002</v>
          </cell>
          <cell r="N26" t="str">
            <v>R</v>
          </cell>
          <cell r="O26" t="str">
            <v>N</v>
          </cell>
          <cell r="P26" t="str">
            <v>N</v>
          </cell>
          <cell r="Q26" t="str">
            <v>N</v>
          </cell>
          <cell r="R26" t="str">
            <v>R</v>
          </cell>
          <cell r="S26" t="str">
            <v>I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-0.98929999999999985</v>
          </cell>
          <cell r="L27">
            <v>4.2912999999999997</v>
          </cell>
          <cell r="M27">
            <v>2.4256000000000002</v>
          </cell>
          <cell r="N27" t="str">
            <v>R</v>
          </cell>
          <cell r="O27" t="str">
            <v>I</v>
          </cell>
          <cell r="P27" t="str">
            <v>N</v>
          </cell>
          <cell r="Q27" t="str">
            <v>N</v>
          </cell>
          <cell r="R27" t="str">
            <v>R</v>
          </cell>
          <cell r="S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-1.159</v>
          </cell>
          <cell r="L28">
            <v>4.2912999999999997</v>
          </cell>
          <cell r="M28">
            <v>2.2559</v>
          </cell>
          <cell r="N28" t="str">
            <v>R</v>
          </cell>
          <cell r="O28" t="str">
            <v>N</v>
          </cell>
          <cell r="P28" t="str">
            <v>N</v>
          </cell>
          <cell r="Q28" t="str">
            <v>N</v>
          </cell>
          <cell r="R28" t="str">
            <v>R</v>
          </cell>
          <cell r="S28" t="str">
            <v>N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-0.84230000000000016</v>
          </cell>
          <cell r="L29">
            <v>4.5613000000000001</v>
          </cell>
          <cell r="M29">
            <v>2.5457999999999998</v>
          </cell>
          <cell r="N29" t="str">
            <v>I</v>
          </cell>
          <cell r="O29" t="str">
            <v>N</v>
          </cell>
          <cell r="P29" t="str">
            <v>I</v>
          </cell>
          <cell r="Q29" t="str">
            <v>N</v>
          </cell>
          <cell r="R29" t="str">
            <v>I</v>
          </cell>
          <cell r="S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-0.68300000000000005</v>
          </cell>
          <cell r="L30">
            <v>4.5613000000000001</v>
          </cell>
          <cell r="M30">
            <v>2.7016</v>
          </cell>
          <cell r="N30" t="str">
            <v>I</v>
          </cell>
          <cell r="O30" t="str">
            <v>N</v>
          </cell>
          <cell r="P30" t="str">
            <v>I</v>
          </cell>
          <cell r="Q30" t="str">
            <v>N</v>
          </cell>
          <cell r="R30" t="str">
            <v>I</v>
          </cell>
          <cell r="S30" t="str">
            <v>N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-0.43470000000000009</v>
          </cell>
          <cell r="L31">
            <v>5.3216000000000001</v>
          </cell>
          <cell r="M31">
            <v>2.9499</v>
          </cell>
          <cell r="N31" t="str">
            <v>I</v>
          </cell>
          <cell r="O31" t="str">
            <v>N</v>
          </cell>
          <cell r="P31" t="str">
            <v>N</v>
          </cell>
          <cell r="Q31" t="str">
            <v>N</v>
          </cell>
          <cell r="R31" t="str">
            <v>I</v>
          </cell>
          <cell r="S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-0.49229999999999996</v>
          </cell>
          <cell r="L32">
            <v>4.5003000000000002</v>
          </cell>
          <cell r="M32">
            <v>2.8923000000000001</v>
          </cell>
          <cell r="N32" t="str">
            <v>R</v>
          </cell>
          <cell r="O32" t="str">
            <v>N</v>
          </cell>
          <cell r="P32" t="str">
            <v>N</v>
          </cell>
          <cell r="Q32" t="str">
            <v>N</v>
          </cell>
          <cell r="R32" t="str">
            <v>R</v>
          </cell>
          <cell r="S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-0.26259999999999961</v>
          </cell>
          <cell r="L33">
            <v>4.7756999999999996</v>
          </cell>
          <cell r="M33">
            <v>3.0947000000000005</v>
          </cell>
          <cell r="N33" t="str">
            <v>I</v>
          </cell>
          <cell r="O33" t="str">
            <v>I</v>
          </cell>
          <cell r="P33" t="str">
            <v>N</v>
          </cell>
          <cell r="Q33" t="str">
            <v>N</v>
          </cell>
          <cell r="R33" t="str">
            <v>I</v>
          </cell>
          <cell r="S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0.86799999999999955</v>
          </cell>
          <cell r="L34">
            <v>4.7756999999999996</v>
          </cell>
          <cell r="M34">
            <v>4.2318999999999996</v>
          </cell>
          <cell r="N34" t="str">
            <v>I</v>
          </cell>
          <cell r="O34" t="str">
            <v>N</v>
          </cell>
          <cell r="P34" t="str">
            <v>R</v>
          </cell>
          <cell r="Q34" t="str">
            <v>N</v>
          </cell>
          <cell r="R34" t="str">
            <v>I</v>
          </cell>
          <cell r="S34" t="str">
            <v>N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0.89819999999999933</v>
          </cell>
          <cell r="L35">
            <v>5.6473000000000004</v>
          </cell>
          <cell r="M35">
            <v>4.2620999999999993</v>
          </cell>
          <cell r="N35" t="str">
            <v>I</v>
          </cell>
          <cell r="O35" t="str">
            <v>N</v>
          </cell>
          <cell r="P35" t="str">
            <v>N</v>
          </cell>
          <cell r="Q35" t="str">
            <v>N</v>
          </cell>
          <cell r="R35" t="str">
            <v>I</v>
          </cell>
          <cell r="S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4.2200000000000314E-2</v>
          </cell>
          <cell r="L36">
            <v>5.6473000000000004</v>
          </cell>
          <cell r="M36">
            <v>3.4061000000000003</v>
          </cell>
          <cell r="N36" t="str">
            <v>R</v>
          </cell>
          <cell r="O36" t="str">
            <v>N</v>
          </cell>
          <cell r="P36" t="str">
            <v>N</v>
          </cell>
          <cell r="Q36" t="str">
            <v>N</v>
          </cell>
          <cell r="R36" t="str">
            <v>R</v>
          </cell>
          <cell r="S36" t="str">
            <v>N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-0.3997999999999996</v>
          </cell>
          <cell r="L37">
            <v>5.6473000000000004</v>
          </cell>
          <cell r="M37">
            <v>2.9657000000000004</v>
          </cell>
          <cell r="N37" t="str">
            <v>R</v>
          </cell>
          <cell r="O37" t="str">
            <v>N</v>
          </cell>
          <cell r="P37" t="str">
            <v>R</v>
          </cell>
          <cell r="Q37" t="str">
            <v>N</v>
          </cell>
          <cell r="R37" t="str">
            <v>R</v>
          </cell>
          <cell r="S37" t="str">
            <v>N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-0.62140000000000006</v>
          </cell>
          <cell r="L38">
            <v>4.9629000000000003</v>
          </cell>
          <cell r="M38">
            <v>2.7441</v>
          </cell>
          <cell r="N38" t="str">
            <v>R</v>
          </cell>
          <cell r="O38" t="str">
            <v>N</v>
          </cell>
          <cell r="P38" t="str">
            <v>N</v>
          </cell>
          <cell r="Q38" t="str">
            <v>N</v>
          </cell>
          <cell r="R38" t="str">
            <v>R</v>
          </cell>
          <cell r="S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-0.80599999999999994</v>
          </cell>
          <cell r="L39">
            <v>4.6555999999999997</v>
          </cell>
          <cell r="M39">
            <v>2.7953000000000001</v>
          </cell>
          <cell r="N39" t="str">
            <v>I</v>
          </cell>
          <cell r="O39" t="str">
            <v>R</v>
          </cell>
          <cell r="P39" t="str">
            <v>N</v>
          </cell>
          <cell r="Q39" t="str">
            <v>N</v>
          </cell>
          <cell r="R39" t="str">
            <v>R</v>
          </cell>
          <cell r="S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-0.63319999999999987</v>
          </cell>
          <cell r="L40">
            <v>4.6555999999999997</v>
          </cell>
          <cell r="M40">
            <v>2.9681000000000002</v>
          </cell>
          <cell r="N40" t="str">
            <v>I</v>
          </cell>
          <cell r="O40" t="str">
            <v>N</v>
          </cell>
          <cell r="P40" t="str">
            <v>N</v>
          </cell>
          <cell r="Q40" t="str">
            <v>N</v>
          </cell>
          <cell r="R40" t="str">
            <v>I</v>
          </cell>
          <cell r="S40" t="str">
            <v>N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-0.41950000000000021</v>
          </cell>
          <cell r="L41">
            <v>4.6555999999999997</v>
          </cell>
          <cell r="M41">
            <v>3.1301999999999999</v>
          </cell>
          <cell r="N41" t="str">
            <v>I</v>
          </cell>
          <cell r="O41" t="str">
            <v>N</v>
          </cell>
          <cell r="P41" t="str">
            <v>I</v>
          </cell>
          <cell r="Q41" t="str">
            <v>N</v>
          </cell>
          <cell r="R41" t="str">
            <v>I</v>
          </cell>
          <cell r="S41" t="str">
            <v>N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-0.68480000000000019</v>
          </cell>
          <cell r="L42">
            <v>4.6555999999999997</v>
          </cell>
          <cell r="M42">
            <v>2.8740999999999999</v>
          </cell>
          <cell r="N42" t="str">
            <v>R</v>
          </cell>
          <cell r="O42" t="str">
            <v>N</v>
          </cell>
          <cell r="P42" t="str">
            <v>R</v>
          </cell>
          <cell r="Q42" t="str">
            <v>N</v>
          </cell>
          <cell r="R42" t="str">
            <v>R</v>
          </cell>
          <cell r="S42" t="str">
            <v>N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-0.60659999999999992</v>
          </cell>
          <cell r="L43">
            <v>4.6555999999999997</v>
          </cell>
          <cell r="M43">
            <v>2.9523000000000001</v>
          </cell>
          <cell r="N43" t="str">
            <v>I</v>
          </cell>
          <cell r="O43" t="str">
            <v>N</v>
          </cell>
          <cell r="P43" t="str">
            <v>N</v>
          </cell>
          <cell r="Q43" t="str">
            <v>N</v>
          </cell>
          <cell r="R43" t="str">
            <v>I</v>
          </cell>
          <cell r="S43" t="str">
            <v>N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-0.92310000000000003</v>
          </cell>
          <cell r="L44">
            <v>4.6555999999999997</v>
          </cell>
          <cell r="M44">
            <v>2.6358000000000001</v>
          </cell>
          <cell r="N44" t="str">
            <v>R</v>
          </cell>
          <cell r="O44" t="str">
            <v>N</v>
          </cell>
          <cell r="P44" t="str">
            <v>N</v>
          </cell>
          <cell r="Q44" t="str">
            <v>N</v>
          </cell>
          <cell r="R44" t="str">
            <v>R</v>
          </cell>
          <cell r="S44" t="str">
            <v>N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-1.1331999999999998</v>
          </cell>
          <cell r="L45">
            <v>4.6555999999999997</v>
          </cell>
          <cell r="M45">
            <v>2.6350000000000002</v>
          </cell>
          <cell r="N45" t="str">
            <v>R</v>
          </cell>
          <cell r="O45" t="str">
            <v>R</v>
          </cell>
          <cell r="P45" t="str">
            <v>R</v>
          </cell>
          <cell r="Q45" t="str">
            <v>N</v>
          </cell>
          <cell r="R45" t="str">
            <v>R</v>
          </cell>
          <cell r="S45" t="str">
            <v>N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-0.8032999999999999</v>
          </cell>
          <cell r="L46">
            <v>4.2808999999999999</v>
          </cell>
          <cell r="M46">
            <v>2.9649000000000001</v>
          </cell>
          <cell r="N46" t="str">
            <v>I</v>
          </cell>
          <cell r="O46" t="str">
            <v>N</v>
          </cell>
          <cell r="P46" t="str">
            <v>N</v>
          </cell>
          <cell r="Q46" t="str">
            <v>N</v>
          </cell>
          <cell r="R46" t="str">
            <v>I</v>
          </cell>
          <cell r="S46" t="str">
            <v>R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-0.96449999999999991</v>
          </cell>
          <cell r="L47">
            <v>4.2808999999999999</v>
          </cell>
          <cell r="M47">
            <v>2.8037000000000001</v>
          </cell>
          <cell r="N47" t="str">
            <v>R</v>
          </cell>
          <cell r="O47" t="str">
            <v>N</v>
          </cell>
          <cell r="P47" t="str">
            <v>N</v>
          </cell>
          <cell r="Q47" t="str">
            <v>N</v>
          </cell>
          <cell r="R47" t="str">
            <v>R</v>
          </cell>
          <cell r="S47" t="str">
            <v>N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-1.0641</v>
          </cell>
          <cell r="L48">
            <v>4.2808999999999999</v>
          </cell>
          <cell r="M48">
            <v>2.7040999999999999</v>
          </cell>
          <cell r="N48" t="str">
            <v>R</v>
          </cell>
          <cell r="O48" t="str">
            <v>N</v>
          </cell>
          <cell r="P48" t="str">
            <v>N</v>
          </cell>
          <cell r="Q48" t="str">
            <v>N</v>
          </cell>
          <cell r="R48" t="str">
            <v>R</v>
          </cell>
          <cell r="S48" t="str">
            <v>N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-1.4296</v>
          </cell>
          <cell r="L49">
            <v>4.2808999999999999</v>
          </cell>
          <cell r="M49">
            <v>2.3123</v>
          </cell>
          <cell r="N49" t="str">
            <v>R</v>
          </cell>
          <cell r="O49" t="str">
            <v>N</v>
          </cell>
          <cell r="P49" t="str">
            <v>I</v>
          </cell>
          <cell r="Q49" t="str">
            <v>I</v>
          </cell>
          <cell r="R49" t="str">
            <v>R</v>
          </cell>
          <cell r="S49" t="str">
            <v>N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-1.4890999999999999</v>
          </cell>
          <cell r="L50">
            <v>4.2808999999999999</v>
          </cell>
          <cell r="M50">
            <v>2.2528000000000001</v>
          </cell>
          <cell r="N50" t="str">
            <v>R</v>
          </cell>
          <cell r="O50" t="str">
            <v>N</v>
          </cell>
          <cell r="P50" t="str">
            <v>N</v>
          </cell>
          <cell r="Q50" t="str">
            <v>N</v>
          </cell>
          <cell r="R50" t="str">
            <v>R</v>
          </cell>
          <cell r="S50" t="str">
            <v>N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-1.4834999999999998</v>
          </cell>
          <cell r="L51">
            <v>4.2808999999999999</v>
          </cell>
          <cell r="M51">
            <v>2.1785000000000001</v>
          </cell>
          <cell r="N51" t="str">
            <v>R</v>
          </cell>
          <cell r="O51" t="str">
            <v>I</v>
          </cell>
          <cell r="P51" t="str">
            <v>R</v>
          </cell>
          <cell r="Q51" t="str">
            <v>N</v>
          </cell>
          <cell r="R51" t="str">
            <v>I</v>
          </cell>
          <cell r="S51" t="str">
            <v>N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-1.5800999999999998</v>
          </cell>
          <cell r="L52">
            <v>4.2808999999999999</v>
          </cell>
          <cell r="M52">
            <v>2.0819000000000001</v>
          </cell>
          <cell r="N52" t="str">
            <v>R</v>
          </cell>
          <cell r="O52" t="str">
            <v>N</v>
          </cell>
          <cell r="P52" t="str">
            <v>N</v>
          </cell>
          <cell r="Q52" t="str">
            <v>N</v>
          </cell>
          <cell r="R52" t="str">
            <v>R</v>
          </cell>
          <cell r="S52" t="str">
            <v>N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-1.1566000000000001</v>
          </cell>
          <cell r="L53">
            <v>4.2808999999999999</v>
          </cell>
          <cell r="M53">
            <v>2.5053999999999998</v>
          </cell>
          <cell r="N53" t="str">
            <v>I</v>
          </cell>
          <cell r="O53" t="str">
            <v>N</v>
          </cell>
          <cell r="P53" t="str">
            <v>N</v>
          </cell>
          <cell r="Q53" t="str">
            <v>N</v>
          </cell>
          <cell r="R53" t="str">
            <v>I</v>
          </cell>
          <cell r="S53" t="str">
            <v>N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-0.82410000000000028</v>
          </cell>
          <cell r="L54">
            <v>4.2808999999999999</v>
          </cell>
          <cell r="M54">
            <v>2.8283999999999998</v>
          </cell>
          <cell r="N54" t="str">
            <v>I</v>
          </cell>
          <cell r="O54" t="str">
            <v>N</v>
          </cell>
          <cell r="P54" t="str">
            <v>I</v>
          </cell>
          <cell r="Q54" t="str">
            <v>N</v>
          </cell>
          <cell r="R54" t="str">
            <v>I</v>
          </cell>
          <cell r="S54" t="str">
            <v>N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-1.0376000000000001</v>
          </cell>
          <cell r="L55">
            <v>4.2808999999999999</v>
          </cell>
          <cell r="M55">
            <v>2.6149</v>
          </cell>
          <cell r="N55" t="str">
            <v>R</v>
          </cell>
          <cell r="O55" t="str">
            <v>N</v>
          </cell>
          <cell r="P55" t="str">
            <v>N</v>
          </cell>
          <cell r="Q55" t="str">
            <v>N</v>
          </cell>
          <cell r="R55" t="str">
            <v>R</v>
          </cell>
          <cell r="S55" t="str">
            <v>N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-1.0483</v>
          </cell>
          <cell r="L56">
            <v>4.2808999999999999</v>
          </cell>
          <cell r="M56">
            <v>2.6042000000000001</v>
          </cell>
          <cell r="N56" t="str">
            <v>R</v>
          </cell>
          <cell r="O56" t="str">
            <v>N</v>
          </cell>
          <cell r="P56" t="str">
            <v>N</v>
          </cell>
          <cell r="Q56" t="str">
            <v>N</v>
          </cell>
          <cell r="R56" t="str">
            <v>R</v>
          </cell>
          <cell r="S56" t="str">
            <v>N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-0.79659999999999997</v>
          </cell>
          <cell r="L57">
            <v>4.2808999999999999</v>
          </cell>
          <cell r="M57">
            <v>2.8809</v>
          </cell>
          <cell r="N57" t="str">
            <v>I</v>
          </cell>
          <cell r="O57" t="str">
            <v>R</v>
          </cell>
          <cell r="P57" t="str">
            <v>I</v>
          </cell>
          <cell r="Q57" t="str">
            <v>N</v>
          </cell>
          <cell r="R57" t="str">
            <v>I</v>
          </cell>
          <cell r="S57" t="str">
            <v>N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-0.57040000000000002</v>
          </cell>
          <cell r="L58">
            <v>4.3211000000000004</v>
          </cell>
          <cell r="M58">
            <v>3.1071</v>
          </cell>
          <cell r="N58" t="str">
            <v>I</v>
          </cell>
          <cell r="O58" t="str">
            <v>N</v>
          </cell>
          <cell r="P58" t="str">
            <v>N</v>
          </cell>
          <cell r="Q58" t="str">
            <v>N</v>
          </cell>
          <cell r="R58" t="str">
            <v>I</v>
          </cell>
          <cell r="S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-0.53429999999999978</v>
          </cell>
          <cell r="L59">
            <v>4.2945000000000002</v>
          </cell>
          <cell r="M59">
            <v>3.1432000000000002</v>
          </cell>
          <cell r="N59" t="str">
            <v>I</v>
          </cell>
          <cell r="O59" t="str">
            <v>N</v>
          </cell>
          <cell r="P59" t="str">
            <v>N</v>
          </cell>
          <cell r="Q59" t="str">
            <v>N</v>
          </cell>
          <cell r="R59" t="str">
            <v>I</v>
          </cell>
          <cell r="S59" t="str">
            <v>R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2.4131</v>
          </cell>
          <cell r="L60">
            <v>4.2945000000000002</v>
          </cell>
          <cell r="M60">
            <v>2.6602999999999999</v>
          </cell>
          <cell r="N60" t="str">
            <v>R</v>
          </cell>
          <cell r="O60" t="str">
            <v>N</v>
          </cell>
          <cell r="P60" t="str">
            <v>R</v>
          </cell>
          <cell r="Q60" t="str">
            <v>N</v>
          </cell>
          <cell r="R60" t="str">
            <v>I</v>
          </cell>
          <cell r="S60" t="str">
            <v>N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2.5592000000000001</v>
          </cell>
          <cell r="L61">
            <v>4.3144999999999998</v>
          </cell>
          <cell r="M61">
            <v>2.7377000000000002</v>
          </cell>
          <cell r="N61" t="str">
            <v>I</v>
          </cell>
          <cell r="O61" t="str">
            <v>N</v>
          </cell>
          <cell r="P61" t="str">
            <v>N</v>
          </cell>
          <cell r="Q61" t="str">
            <v>I</v>
          </cell>
          <cell r="R61" t="str">
            <v>I</v>
          </cell>
          <cell r="S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4.3144999999999998</v>
          </cell>
          <cell r="M62">
            <v>2.7377000000000002</v>
          </cell>
          <cell r="N62" t="str">
            <v>N</v>
          </cell>
          <cell r="O62" t="str">
            <v>I</v>
          </cell>
          <cell r="P62" t="str">
            <v>I</v>
          </cell>
          <cell r="Q62" t="str">
            <v>N</v>
          </cell>
          <cell r="R62" t="str">
            <v>I</v>
          </cell>
          <cell r="S62" t="str">
            <v>N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4.3144999999999998</v>
          </cell>
          <cell r="M63">
            <v>2.7789000000000001</v>
          </cell>
          <cell r="N63" t="str">
            <v>I</v>
          </cell>
          <cell r="O63" t="str">
            <v>I</v>
          </cell>
          <cell r="P63" t="str">
            <v>N</v>
          </cell>
          <cell r="Q63" t="str">
            <v>N</v>
          </cell>
          <cell r="R63" t="str">
            <v>I</v>
          </cell>
          <cell r="S63" t="str">
            <v>N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4.3144999999999998</v>
          </cell>
          <cell r="M64">
            <v>3.3788</v>
          </cell>
          <cell r="N64" t="str">
            <v>I</v>
          </cell>
          <cell r="O64" t="str">
            <v>N</v>
          </cell>
          <cell r="P64" t="str">
            <v>N</v>
          </cell>
          <cell r="Q64" t="str">
            <v>N</v>
          </cell>
          <cell r="R64" t="str">
            <v>I</v>
          </cell>
          <cell r="S64" t="str">
            <v>N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5.1387999999999989</v>
          </cell>
          <cell r="L65">
            <v>4.3144999999999998</v>
          </cell>
          <cell r="M65">
            <v>4.8119999999999994</v>
          </cell>
          <cell r="N65" t="str">
            <v>I</v>
          </cell>
          <cell r="O65" t="str">
            <v>N</v>
          </cell>
          <cell r="P65" t="str">
            <v>R</v>
          </cell>
          <cell r="Q65" t="str">
            <v>N</v>
          </cell>
          <cell r="R65" t="str">
            <v>I</v>
          </cell>
          <cell r="S65" t="str">
            <v>N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5.7654000000000005</v>
          </cell>
          <cell r="L66">
            <v>4.3144999999999998</v>
          </cell>
          <cell r="M66">
            <v>5.4363000000000001</v>
          </cell>
          <cell r="N66" t="str">
            <v>I</v>
          </cell>
          <cell r="O66" t="str">
            <v>N</v>
          </cell>
          <cell r="P66" t="str">
            <v>I</v>
          </cell>
          <cell r="Q66" t="str">
            <v>N</v>
          </cell>
          <cell r="R66" t="str">
            <v>I</v>
          </cell>
          <cell r="S66" t="str">
            <v>N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4.5294999999999996</v>
          </cell>
          <cell r="M67">
            <v>5.7647000000000004</v>
          </cell>
          <cell r="N67" t="str">
            <v>I</v>
          </cell>
          <cell r="O67" t="str">
            <v>I</v>
          </cell>
          <cell r="P67" t="str">
            <v>N</v>
          </cell>
          <cell r="Q67" t="str">
            <v>N</v>
          </cell>
          <cell r="R67" t="str">
            <v>I</v>
          </cell>
          <cell r="S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5.8369999999999997</v>
          </cell>
          <cell r="M68">
            <v>7.2025999999999994</v>
          </cell>
          <cell r="N68" t="str">
            <v>I</v>
          </cell>
          <cell r="O68" t="str">
            <v>N</v>
          </cell>
          <cell r="P68" t="str">
            <v>I</v>
          </cell>
          <cell r="Q68" t="str">
            <v>R</v>
          </cell>
          <cell r="R68" t="str">
            <v>I</v>
          </cell>
          <cell r="S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5.8369999999999997</v>
          </cell>
          <cell r="M69">
            <v>6.3054999999999994</v>
          </cell>
          <cell r="N69" t="str">
            <v>R</v>
          </cell>
          <cell r="O69" t="str">
            <v>N</v>
          </cell>
          <cell r="P69" t="str">
            <v>N</v>
          </cell>
          <cell r="Q69" t="str">
            <v>N</v>
          </cell>
          <cell r="R69" t="str">
            <v>R</v>
          </cell>
          <cell r="S69" t="str">
            <v>N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5.8369999999999997</v>
          </cell>
          <cell r="M70">
            <v>6.2516999999999996</v>
          </cell>
          <cell r="N70" t="str">
            <v>R</v>
          </cell>
          <cell r="O70" t="str">
            <v>N</v>
          </cell>
          <cell r="P70" t="str">
            <v>N</v>
          </cell>
          <cell r="Q70" t="str">
            <v>N</v>
          </cell>
          <cell r="R70" t="str">
            <v>R</v>
          </cell>
          <cell r="S70" t="str">
            <v>N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5.0563000000000002</v>
          </cell>
          <cell r="M71">
            <v>6.0228999999999999</v>
          </cell>
          <cell r="N71" t="str">
            <v>R</v>
          </cell>
          <cell r="O71" t="str">
            <v>I</v>
          </cell>
          <cell r="P71" t="str">
            <v>R</v>
          </cell>
          <cell r="Q71" t="str">
            <v>N</v>
          </cell>
          <cell r="R71" t="str">
            <v>I</v>
          </cell>
          <cell r="S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5.0563000000000002</v>
          </cell>
          <cell r="M72">
            <v>5.8811999999999998</v>
          </cell>
          <cell r="N72" t="str">
            <v>R</v>
          </cell>
          <cell r="O72" t="str">
            <v>N</v>
          </cell>
          <cell r="P72" t="str">
            <v>N</v>
          </cell>
          <cell r="Q72" t="str">
            <v>N</v>
          </cell>
          <cell r="R72" t="str">
            <v>R</v>
          </cell>
          <cell r="S72" t="str">
            <v>N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5.0563000000000002</v>
          </cell>
          <cell r="M73">
            <v>5.1277999999999997</v>
          </cell>
          <cell r="N73" t="str">
            <v>R</v>
          </cell>
          <cell r="O73" t="str">
            <v>N</v>
          </cell>
          <cell r="P73" t="str">
            <v>N</v>
          </cell>
          <cell r="Q73" t="str">
            <v>N</v>
          </cell>
          <cell r="R73" t="str">
            <v>R</v>
          </cell>
          <cell r="S73" t="str">
            <v>N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5.0563000000000002</v>
          </cell>
          <cell r="M74">
            <v>4.5314999999999994</v>
          </cell>
          <cell r="N74" t="str">
            <v>R</v>
          </cell>
          <cell r="O74" t="str">
            <v>N</v>
          </cell>
          <cell r="P74" t="str">
            <v>I</v>
          </cell>
          <cell r="Q74" t="str">
            <v>N</v>
          </cell>
          <cell r="R74" t="str">
            <v>R</v>
          </cell>
          <cell r="S74" t="str">
            <v>N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  <cell r="L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3.6102999999999996</v>
          </cell>
          <cell r="L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  <cell r="L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3.5636000000000001</v>
          </cell>
          <cell r="L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4.0546000000000006</v>
          </cell>
          <cell r="L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4.3798000000000004</v>
          </cell>
          <cell r="L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6.8764000000000003</v>
          </cell>
          <cell r="L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5.8851000000000004</v>
          </cell>
          <cell r="L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6.9093999999999998</v>
          </cell>
          <cell r="L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  <cell r="L84">
            <v>4.6387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  <cell r="L85">
            <v>4.6387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  <cell r="L86">
            <v>4.6387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7.2302</v>
          </cell>
          <cell r="L87">
            <v>4.6387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  <cell r="L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  <cell r="L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  <cell r="L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8.6110000000000024</v>
          </cell>
          <cell r="L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  <cell r="L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10.600800000000001</v>
          </cell>
          <cell r="L93">
            <v>4.5575999999999999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11.331299999999999</v>
          </cell>
          <cell r="L94">
            <v>5.4417999999999997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  <cell r="L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7.8447000000000013</v>
          </cell>
          <cell r="L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7.9136000000000006</v>
          </cell>
          <cell r="L97">
            <v>4.5575999999999999</v>
          </cell>
        </row>
        <row r="98">
          <cell r="M98" t="str">
            <v>Source: Exhibit A</v>
          </cell>
        </row>
      </sheetData>
      <sheetData sheetId="38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0.94950000000000001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0.96340000000000003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1.0442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1.0583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0.94279999999999997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0.80870000000000009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0.80640000000000001</v>
          </cell>
          <cell r="E18">
            <v>-1.8E-3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0.80049999999999999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0.86319999999999997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0.85729999999999995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0.8196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0.79309999999999992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0.80519999999999992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0.80510000000000004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0.8054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0.78969999999999985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0.78969999999999996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0.89570000000000016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0.84920000000000018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0.98920000000000008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0.83700000000000008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0.8519000000000001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0.8519000000000001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1.0055000000000001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1.0055000000000001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1.0055000000000001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0.85660000000000003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0.79020000000000001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0.79020000000000001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0.83899999999999997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0.83599999999999997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0.83599999999999997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0.83599999999999997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0.83599999999999997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0.76989999999999992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0.76989999999999992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0.76989999999999992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0.76989999999999992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0.76989999999999992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0.76990000000000003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0.7286999999999999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0.7286999999999999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0.73169999999999991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0.73169999999999991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0.73169999999999991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0.73169999999999991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0.72319999999999995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0.71859999999999991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0.72209999999999996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0.76329999999999998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0.76329999999999998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0.76329999999999998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0.76329999999999998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0.9506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0.9506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0.9506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1.2250000000000001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1.2250000000000001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1.2250000000000001</v>
          </cell>
          <cell r="E70">
            <v>-0.91139999999999999</v>
          </cell>
        </row>
        <row r="71">
          <cell r="A71" t="str">
            <v>1999-070 M</v>
          </cell>
          <cell r="B71">
            <v>37012</v>
          </cell>
          <cell r="C71">
            <v>5.4908999999999999</v>
          </cell>
          <cell r="D71">
            <v>1.0611999999999999</v>
          </cell>
          <cell r="E71">
            <v>0.21460000000000001</v>
          </cell>
        </row>
        <row r="72">
          <cell r="A72" t="str">
            <v>1999-070 N</v>
          </cell>
          <cell r="B72">
            <v>37104</v>
          </cell>
          <cell r="C72">
            <v>3.2307999999999999</v>
          </cell>
          <cell r="D72">
            <v>1.0611999999999999</v>
          </cell>
          <cell r="E72">
            <v>-0.63959999999999995</v>
          </cell>
        </row>
        <row r="73">
          <cell r="A73" t="str">
            <v>1999-070 O</v>
          </cell>
          <cell r="B73">
            <v>37196</v>
          </cell>
          <cell r="C73">
            <v>1.9111</v>
          </cell>
          <cell r="D73">
            <v>1.0611999999999999</v>
          </cell>
          <cell r="E73">
            <v>3.15E-2</v>
          </cell>
        </row>
        <row r="74">
          <cell r="A74" t="str">
            <v>1999-070 P</v>
          </cell>
          <cell r="B74">
            <v>37288</v>
          </cell>
          <cell r="C74">
            <v>1.9111</v>
          </cell>
          <cell r="D74">
            <v>1.0611999999999999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1.0611999999999999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1.0518000000000001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0.80489999999999995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0.92749999999999999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0.92749999999999999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0.92749999999999999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0.92749999999999999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0.91820000000000013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0.92830000000000001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1.0759000000000001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</v>
          </cell>
          <cell r="E86">
            <v>3.15E-2</v>
          </cell>
        </row>
      </sheetData>
      <sheetData sheetId="39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  <cell r="F10">
            <v>5.6445999999999996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  <cell r="F11">
            <v>5.6445999999999996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0.22470000000000001</v>
          </cell>
          <cell r="E12">
            <v>1.29E-2</v>
          </cell>
          <cell r="F12">
            <v>5.5761000000000003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  <cell r="F13">
            <v>5.6570999999999998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0.28889999999999999</v>
          </cell>
          <cell r="E14">
            <v>7.6999999999998181E-3</v>
          </cell>
          <cell r="F14">
            <v>5.6666999999999996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0.30910000000000004</v>
          </cell>
          <cell r="E15">
            <v>5.0399999999999778E-2</v>
          </cell>
          <cell r="F15">
            <v>5.5183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0.2787</v>
          </cell>
          <cell r="E16">
            <v>2.12E-2</v>
          </cell>
          <cell r="F16">
            <v>4.9048999999999996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0.17410000000000003</v>
          </cell>
          <cell r="E17">
            <v>-3.0199999999999783E-2</v>
          </cell>
          <cell r="F17">
            <v>4.5968999999999998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0.1719</v>
          </cell>
          <cell r="E18">
            <v>-1.8000000000002458E-3</v>
          </cell>
          <cell r="F18">
            <v>4.5693999999999999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0.17130000000000001</v>
          </cell>
          <cell r="E19">
            <v>0</v>
          </cell>
          <cell r="F19">
            <v>4.5575000000000001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0.21300000000000002</v>
          </cell>
          <cell r="E20">
            <v>3.4000000000000252E-2</v>
          </cell>
          <cell r="F20">
            <v>4.7096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0.21549999999999997</v>
          </cell>
          <cell r="E21">
            <v>-0.23839999999999995</v>
          </cell>
          <cell r="F21">
            <v>4.7243000000000004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0.2054</v>
          </cell>
          <cell r="E22">
            <v>3.7000000000000002E-3</v>
          </cell>
          <cell r="F22">
            <v>4.5213999999999999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0.1988</v>
          </cell>
          <cell r="E23">
            <v>-1.6000000000000014E-2</v>
          </cell>
          <cell r="F23">
            <v>4.375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0.2109</v>
          </cell>
          <cell r="E24">
            <v>1.000000000000334E-3</v>
          </cell>
          <cell r="F24">
            <v>4.375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0.21079999999999999</v>
          </cell>
          <cell r="E25">
            <v>9.9000000000000199E-3</v>
          </cell>
          <cell r="F25">
            <v>4.375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0.2109</v>
          </cell>
          <cell r="E26">
            <v>-5.3900000000000059E-2</v>
          </cell>
          <cell r="F26">
            <v>4.3760000000000003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0.20670000000000002</v>
          </cell>
          <cell r="E27">
            <v>-1.4100000000000001E-2</v>
          </cell>
          <cell r="F27">
            <v>4.2912999999999997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0.20669999999999999</v>
          </cell>
          <cell r="E28">
            <v>-0.12110000000000021</v>
          </cell>
          <cell r="F28">
            <v>4.2912999999999997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0.27609999999999996</v>
          </cell>
          <cell r="E29">
            <v>0</v>
          </cell>
          <cell r="F29">
            <v>4.5613000000000001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0.22959999999999997</v>
          </cell>
          <cell r="E30">
            <v>8.1000000000002181E-3</v>
          </cell>
          <cell r="F30">
            <v>4.5613000000000001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0.26629999999999998</v>
          </cell>
          <cell r="E31">
            <v>-9.800000000000253E-3</v>
          </cell>
          <cell r="F31">
            <v>5.3216000000000001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0.22570000000000001</v>
          </cell>
          <cell r="E32">
            <v>2.2499999999999999E-2</v>
          </cell>
          <cell r="F32">
            <v>4.5003000000000002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0.2329</v>
          </cell>
          <cell r="E33">
            <v>5.4000000000002935E-3</v>
          </cell>
          <cell r="F33">
            <v>4.7756999999999996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0.2329</v>
          </cell>
          <cell r="E34">
            <v>-0.10470000000000024</v>
          </cell>
          <cell r="F34">
            <v>4.7756999999999996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0.27350000000000002</v>
          </cell>
          <cell r="E35">
            <v>0.115</v>
          </cell>
          <cell r="F35">
            <v>5.6473000000000004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0.27350000000000002</v>
          </cell>
          <cell r="E36">
            <v>-4.469999999999974E-2</v>
          </cell>
          <cell r="F36">
            <v>5.6473000000000004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0.27350000000000002</v>
          </cell>
          <cell r="E37">
            <v>-6.7799999999999638E-2</v>
          </cell>
          <cell r="F37">
            <v>5.6473000000000004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0.21329999999999999</v>
          </cell>
          <cell r="E38">
            <v>-0.15920000000000023</v>
          </cell>
          <cell r="F38">
            <v>4.9629000000000003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0.1867</v>
          </cell>
          <cell r="E39">
            <v>0.10379999999999967</v>
          </cell>
          <cell r="F39">
            <v>4.6555999999999997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0.1867</v>
          </cell>
          <cell r="E40">
            <v>5.259999999999998E-2</v>
          </cell>
          <cell r="F40">
            <v>4.6555999999999997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  <cell r="F41">
            <v>4.6555999999999997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0.23250000000000001</v>
          </cell>
          <cell r="E42">
            <v>1.4300000000000423E-2</v>
          </cell>
          <cell r="F42">
            <v>4.6555999999999997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0.23250000000000001</v>
          </cell>
          <cell r="E43">
            <v>-3.0899999999999928E-2</v>
          </cell>
          <cell r="F43">
            <v>4.6555999999999997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0.23250000000000001</v>
          </cell>
          <cell r="E44">
            <v>0.70840000000000014</v>
          </cell>
          <cell r="F44">
            <v>4.6555999999999997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0.23250000000000001</v>
          </cell>
          <cell r="E45">
            <v>-9.199999999999986E-2</v>
          </cell>
          <cell r="F45">
            <v>4.6555999999999997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0.215</v>
          </cell>
          <cell r="E46">
            <v>0.1694</v>
          </cell>
          <cell r="F46">
            <v>4.2808999999999999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0.215</v>
          </cell>
          <cell r="E47">
            <v>0.15110000000000001</v>
          </cell>
          <cell r="F47">
            <v>4.2808999999999999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0.215</v>
          </cell>
          <cell r="E48">
            <v>-0.18730000000000002</v>
          </cell>
          <cell r="F48">
            <v>4.2808999999999999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0.215</v>
          </cell>
          <cell r="E49">
            <v>-0.1</v>
          </cell>
          <cell r="F49">
            <v>4.2808999999999999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0.215</v>
          </cell>
          <cell r="E50">
            <v>3.15E-2</v>
          </cell>
          <cell r="F50">
            <v>4.2808999999999999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0.215</v>
          </cell>
          <cell r="E51">
            <v>-0.1608</v>
          </cell>
          <cell r="F51">
            <v>4.2808999999999999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0.17380000000000001</v>
          </cell>
          <cell r="E52">
            <v>0.27210000000000001</v>
          </cell>
          <cell r="F52">
            <v>4.2808999999999999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0.17380000000000001</v>
          </cell>
          <cell r="E53">
            <v>0.34399999999999997</v>
          </cell>
          <cell r="F53">
            <v>4.2808999999999999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0.17680000000000001</v>
          </cell>
          <cell r="E54">
            <v>-4.5100000000000001E-2</v>
          </cell>
          <cell r="F54">
            <v>4.2808999999999999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0.17680000000000001</v>
          </cell>
          <cell r="E55">
            <v>-5.2900000000000003E-2</v>
          </cell>
          <cell r="F55">
            <v>4.2808999999999999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0.17680000000000001</v>
          </cell>
          <cell r="E56">
            <v>0.51049999999999995</v>
          </cell>
          <cell r="F56">
            <v>4.2808999999999999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0.17680000000000001</v>
          </cell>
          <cell r="E57">
            <v>0.67230000000000001</v>
          </cell>
          <cell r="F57">
            <v>4.2808999999999999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0.16310000000000002</v>
          </cell>
          <cell r="E58">
            <v>-9.98E-2</v>
          </cell>
          <cell r="F58">
            <v>4.3211000000000004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0.16189999999999999</v>
          </cell>
          <cell r="E59">
            <v>-9.98E-2</v>
          </cell>
          <cell r="F59">
            <v>4.2945000000000002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0.1628</v>
          </cell>
          <cell r="E60">
            <v>0.46689999999999998</v>
          </cell>
          <cell r="F60">
            <v>4.3144999999999998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  <cell r="F61">
            <v>4.3144999999999998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  <cell r="F62">
            <v>4.3144999999999998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  <cell r="F63">
            <v>4.3144999999999998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  <cell r="F64">
            <v>4.3144999999999998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  <cell r="F65">
            <v>4.5294999999999996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  <cell r="F66">
            <v>4.5294999999999996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  <cell r="F67">
            <v>4.5294999999999996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  <cell r="F68">
            <v>5.8369999999999997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  <cell r="F69">
            <v>5.8369999999999997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  <cell r="F70">
            <v>5.8369999999999997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  <cell r="F71">
            <v>5.0563000000000002</v>
          </cell>
        </row>
        <row r="72">
          <cell r="A72" t="str">
            <v>1999-070 O</v>
          </cell>
          <cell r="B72">
            <v>37104</v>
          </cell>
          <cell r="C72">
            <v>3.2307999999999999</v>
          </cell>
          <cell r="D72">
            <v>0.21010000000000001</v>
          </cell>
          <cell r="E72">
            <v>-0.63959999999999995</v>
          </cell>
          <cell r="F72">
            <v>5.0563000000000002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  <cell r="F73">
            <v>5.0563000000000002</v>
          </cell>
        </row>
        <row r="74">
          <cell r="A74" t="str">
            <v>2002-00113</v>
          </cell>
          <cell r="B74">
            <v>37377</v>
          </cell>
          <cell r="C74">
            <v>1.9111</v>
          </cell>
          <cell r="D74">
            <v>0.21010000000000001</v>
          </cell>
          <cell r="E74">
            <v>3.15E-2</v>
          </cell>
          <cell r="F74">
            <v>5.0563000000000002</v>
          </cell>
        </row>
        <row r="75">
          <cell r="A75" t="str">
            <v>2002-00251</v>
          </cell>
          <cell r="B75">
            <v>37469</v>
          </cell>
          <cell r="C75">
            <v>1.9111</v>
          </cell>
          <cell r="D75">
            <v>0.21010000000000001</v>
          </cell>
          <cell r="E75">
            <v>3.15E-2</v>
          </cell>
          <cell r="F75">
            <v>5.0563000000000002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0.20069999999999999</v>
          </cell>
          <cell r="E76">
            <v>3.15E-2</v>
          </cell>
          <cell r="F76">
            <v>4.5831999999999997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  <cell r="F77">
            <v>4.7106000000000003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3.3400000000000013E-2</v>
          </cell>
          <cell r="E78">
            <v>3.15E-2</v>
          </cell>
          <cell r="F78">
            <v>4.7106000000000003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3.3400000000000013E-2</v>
          </cell>
          <cell r="E79">
            <v>3.15E-2</v>
          </cell>
          <cell r="F79">
            <v>4.7106000000000003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3.3400000000000013E-2</v>
          </cell>
          <cell r="E80">
            <v>3.15E-2</v>
          </cell>
          <cell r="F80">
            <v>4.7106000000000003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3.3400000000000013E-2</v>
          </cell>
          <cell r="E81">
            <v>3.15E-2</v>
          </cell>
          <cell r="F81">
            <v>4.6295999999999999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3.3400000000000013E-2</v>
          </cell>
          <cell r="E82">
            <v>3.15E-2</v>
          </cell>
          <cell r="F82">
            <v>4.6295999999999999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3.949999999999998E-2</v>
          </cell>
          <cell r="E83">
            <v>3.15E-2</v>
          </cell>
          <cell r="F83">
            <v>4.6387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3.949999999999998E-2</v>
          </cell>
          <cell r="E84">
            <v>3.15E-2</v>
          </cell>
          <cell r="F84">
            <v>4.6387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  <cell r="F85">
            <v>4.6387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  <cell r="F86">
            <v>4.6387</v>
          </cell>
        </row>
      </sheetData>
      <sheetData sheetId="40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-0.12620000000000001</v>
          </cell>
          <cell r="K8">
            <v>-0.68659999999999999</v>
          </cell>
          <cell r="L8">
            <v>2.0623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0.28760000000000002</v>
          </cell>
          <cell r="E9">
            <v>8.2000000000000007E-3</v>
          </cell>
          <cell r="F9">
            <v>0.1231</v>
          </cell>
          <cell r="G9">
            <v>3.1770999999999998</v>
          </cell>
          <cell r="H9">
            <v>-0.16750000000000001</v>
          </cell>
          <cell r="I9">
            <v>-0.12620000000000001</v>
          </cell>
          <cell r="K9">
            <v>-1.0753999999999999</v>
          </cell>
          <cell r="L9">
            <v>2.3954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2.3283</v>
          </cell>
          <cell r="M10" t="str">
            <v>R</v>
          </cell>
          <cell r="N10" t="str">
            <v>N</v>
          </cell>
          <cell r="O10" t="str">
            <v>R</v>
          </cell>
          <cell r="P10" t="str">
            <v>N</v>
          </cell>
          <cell r="Q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-0.11310000000000001</v>
          </cell>
          <cell r="K11">
            <v>-0.53109999999999968</v>
          </cell>
          <cell r="L11">
            <v>2.4008000000000003</v>
          </cell>
          <cell r="M11" t="str">
            <v>I</v>
          </cell>
          <cell r="N11" t="str">
            <v>N</v>
          </cell>
          <cell r="O11" t="str">
            <v>I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-0.11310000000000001</v>
          </cell>
          <cell r="K12">
            <v>-0.38690000000000008</v>
          </cell>
          <cell r="L12">
            <v>2.5449999999999999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-7.6800000000000007E-2</v>
          </cell>
          <cell r="K13">
            <v>-3.5499999999999921E-2</v>
          </cell>
          <cell r="L13">
            <v>2.8601000000000001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-7.6800000000000007E-2</v>
          </cell>
          <cell r="K14">
            <v>-0.33379999999999971</v>
          </cell>
          <cell r="L14">
            <v>2.5618000000000003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-6.6900000000000001E-2</v>
          </cell>
          <cell r="K15">
            <v>0.42430000000000007</v>
          </cell>
          <cell r="L15">
            <v>3.2635000000000001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-6.6900000000000001E-2</v>
          </cell>
          <cell r="K16">
            <v>0.69199999999999973</v>
          </cell>
          <cell r="L16">
            <v>3.5311999999999997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2.6513</v>
          </cell>
          <cell r="H17">
            <v>-0.121</v>
          </cell>
          <cell r="I17">
            <v>-9.8000000000000004E-2</v>
          </cell>
          <cell r="K17">
            <v>0.14370000000000024</v>
          </cell>
          <cell r="L17">
            <v>3.0140000000000002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2.6513</v>
          </cell>
          <cell r="H18">
            <v>-0.121</v>
          </cell>
          <cell r="I18">
            <v>-4.4599999999999994E-2</v>
          </cell>
          <cell r="K18">
            <v>0.10399999999999962</v>
          </cell>
          <cell r="L18">
            <v>2.9208999999999996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2.6513</v>
          </cell>
          <cell r="H19">
            <v>-0.121</v>
          </cell>
          <cell r="I19">
            <v>-4.4599999999999994E-2</v>
          </cell>
          <cell r="K19">
            <v>0.31280000000000002</v>
          </cell>
          <cell r="L19">
            <v>3.1296999999999997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2.6513</v>
          </cell>
          <cell r="H20">
            <v>-0.121</v>
          </cell>
          <cell r="I20">
            <v>-3.5399999999999994E-2</v>
          </cell>
          <cell r="K20">
            <v>-5.0299999999999997E-2</v>
          </cell>
          <cell r="L20">
            <v>2.7573999999999996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2.6513</v>
          </cell>
          <cell r="H21">
            <v>-3.3999999999999998E-3</v>
          </cell>
          <cell r="I21">
            <v>-3.5400000000000001E-2</v>
          </cell>
          <cell r="K21">
            <v>-2.7900000000000001E-2</v>
          </cell>
          <cell r="L21">
            <v>2.6621999999999999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2.6513</v>
          </cell>
          <cell r="H22">
            <v>-3.3999999999999998E-3</v>
          </cell>
          <cell r="I22">
            <v>-2.8799999999999999E-2</v>
          </cell>
          <cell r="K22">
            <v>1.8499999999999999E-2</v>
          </cell>
          <cell r="L22">
            <v>2.7019999999999995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2.6513</v>
          </cell>
          <cell r="H23">
            <v>-3.3999999999999998E-3</v>
          </cell>
          <cell r="I23">
            <v>-2.6599999999999999E-2</v>
          </cell>
          <cell r="K23">
            <v>0.41329999999999978</v>
          </cell>
          <cell r="L23">
            <v>3.0945999999999998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2.6513</v>
          </cell>
          <cell r="H24">
            <v>-3.3999999999999998E-3</v>
          </cell>
          <cell r="I24">
            <v>-2.6599999999999999E-2</v>
          </cell>
          <cell r="K24">
            <v>0.72919999999999985</v>
          </cell>
          <cell r="L24">
            <v>3.4104999999999999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2.6513</v>
          </cell>
          <cell r="H25">
            <v>-3.3999999999999998E-3</v>
          </cell>
          <cell r="I25">
            <v>-2.6599999999999999E-2</v>
          </cell>
          <cell r="K25">
            <v>0.78399999999999959</v>
          </cell>
          <cell r="L25">
            <v>3.4652999999999996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2.6513</v>
          </cell>
          <cell r="H26">
            <v>-3.3999999999999998E-3</v>
          </cell>
          <cell r="I26">
            <v>-2.6599999999999999E-2</v>
          </cell>
          <cell r="K26">
            <v>0.3409000000000002</v>
          </cell>
          <cell r="L26">
            <v>3.0222000000000002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2.6513</v>
          </cell>
          <cell r="H27">
            <v>9.3799999999999994E-2</v>
          </cell>
          <cell r="I27">
            <v>-2.6599999999999999E-2</v>
          </cell>
          <cell r="K27">
            <v>-0.15849999999999981</v>
          </cell>
          <cell r="L27">
            <v>2.4256000000000002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2.6513</v>
          </cell>
          <cell r="H28">
            <v>9.3799999999999994E-2</v>
          </cell>
          <cell r="I28">
            <v>-2.6599999999999999E-2</v>
          </cell>
          <cell r="K28">
            <v>-0.32819999999999999</v>
          </cell>
          <cell r="L28">
            <v>2.2559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2.6513</v>
          </cell>
          <cell r="H29">
            <v>9.3799999999999994E-2</v>
          </cell>
          <cell r="I29">
            <v>-1.1799999999999998E-2</v>
          </cell>
          <cell r="K29">
            <v>-2.350000000000016E-2</v>
          </cell>
          <cell r="L29">
            <v>2.5457999999999998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2.6513</v>
          </cell>
          <cell r="H30">
            <v>9.3799999999999994E-2</v>
          </cell>
          <cell r="I30">
            <v>-0.01</v>
          </cell>
          <cell r="K30">
            <v>0.1341</v>
          </cell>
          <cell r="L30">
            <v>2.7016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2.6513</v>
          </cell>
          <cell r="H31">
            <v>9.3799999999999994E-2</v>
          </cell>
          <cell r="I31">
            <v>-0.01</v>
          </cell>
          <cell r="K31">
            <v>0.38239999999999996</v>
          </cell>
          <cell r="L31">
            <v>2.9499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2.6513</v>
          </cell>
          <cell r="H32">
            <v>9.3799999999999994E-2</v>
          </cell>
          <cell r="I32">
            <v>-0.01</v>
          </cell>
          <cell r="K32">
            <v>0.32480000000000009</v>
          </cell>
          <cell r="L32">
            <v>2.8923000000000001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2.6513</v>
          </cell>
          <cell r="H33">
            <v>0.1211</v>
          </cell>
          <cell r="I33">
            <v>-0.01</v>
          </cell>
          <cell r="K33">
            <v>0.55450000000000044</v>
          </cell>
          <cell r="L33">
            <v>3.0947000000000005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2.6513</v>
          </cell>
          <cell r="H34">
            <v>0.1211</v>
          </cell>
          <cell r="I34">
            <v>-1.66E-2</v>
          </cell>
          <cell r="K34">
            <v>1.6850999999999996</v>
          </cell>
          <cell r="L34">
            <v>4.2318999999999996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2.6513</v>
          </cell>
          <cell r="H35">
            <v>0.1211</v>
          </cell>
          <cell r="I35">
            <v>-1.66E-2</v>
          </cell>
          <cell r="K35">
            <v>1.7152999999999994</v>
          </cell>
          <cell r="L35">
            <v>4.2620999999999993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2.6513</v>
          </cell>
          <cell r="H36">
            <v>0.1211</v>
          </cell>
          <cell r="I36">
            <v>-1.66E-2</v>
          </cell>
          <cell r="K36">
            <v>0.8593000000000004</v>
          </cell>
          <cell r="L36">
            <v>3.4061000000000003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2.6513</v>
          </cell>
          <cell r="H37">
            <v>0.1211</v>
          </cell>
          <cell r="I37">
            <v>-1.8200000000000001E-2</v>
          </cell>
          <cell r="K37">
            <v>0.41730000000000045</v>
          </cell>
          <cell r="L37">
            <v>2.9657000000000004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2.6513</v>
          </cell>
          <cell r="H38">
            <v>0.1211</v>
          </cell>
          <cell r="I38">
            <v>-1.8200000000000001E-2</v>
          </cell>
          <cell r="K38">
            <v>0.19569999999999999</v>
          </cell>
          <cell r="L38">
            <v>2.7441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2.6513</v>
          </cell>
          <cell r="H39">
            <v>-0.1147</v>
          </cell>
          <cell r="I39">
            <v>-1.8200000000000001E-2</v>
          </cell>
          <cell r="K39">
            <v>1.1100000000000138E-2</v>
          </cell>
          <cell r="L39">
            <v>2.7953000000000001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2.6513</v>
          </cell>
          <cell r="H40">
            <v>-0.1147</v>
          </cell>
          <cell r="I40">
            <v>-1.8200000000000001E-2</v>
          </cell>
          <cell r="K40">
            <v>0.1839000000000002</v>
          </cell>
          <cell r="L40">
            <v>2.9681000000000002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2.6513</v>
          </cell>
          <cell r="H41">
            <v>-0.1147</v>
          </cell>
          <cell r="I41">
            <v>-1.9E-3</v>
          </cell>
          <cell r="K41">
            <v>0.3622999999999999</v>
          </cell>
          <cell r="L41">
            <v>3.1301999999999999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2.6513</v>
          </cell>
          <cell r="H42">
            <v>-0.1147</v>
          </cell>
          <cell r="I42">
            <v>-8.8999999999999999E-3</v>
          </cell>
          <cell r="K42">
            <v>9.9199999999999885E-2</v>
          </cell>
          <cell r="L42">
            <v>2.8740999999999999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2.6513</v>
          </cell>
          <cell r="H43">
            <v>-0.1147</v>
          </cell>
          <cell r="I43">
            <v>-8.8999999999999999E-3</v>
          </cell>
          <cell r="K43">
            <v>0.17740000000000017</v>
          </cell>
          <cell r="L43">
            <v>2.9523000000000001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2.6513</v>
          </cell>
          <cell r="H44">
            <v>-0.1147</v>
          </cell>
          <cell r="I44">
            <v>-8.8999999999999999E-3</v>
          </cell>
          <cell r="K44">
            <v>-0.1391</v>
          </cell>
          <cell r="L44">
            <v>2.6358000000000001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2.6513</v>
          </cell>
          <cell r="H45">
            <v>-0.311</v>
          </cell>
          <cell r="I45">
            <v>-2.1899999999999999E-2</v>
          </cell>
          <cell r="K45">
            <v>-0.34919999999999973</v>
          </cell>
          <cell r="L45">
            <v>2.6350000000000002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2.6513</v>
          </cell>
          <cell r="H46">
            <v>-0.311</v>
          </cell>
          <cell r="I46">
            <v>-2.1899999999999999E-2</v>
          </cell>
          <cell r="K46">
            <v>-1.9299999999999873E-2</v>
          </cell>
          <cell r="L46">
            <v>2.9649000000000001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2.6513</v>
          </cell>
          <cell r="H47">
            <v>-0.311</v>
          </cell>
          <cell r="I47">
            <v>-2.1899999999999999E-2</v>
          </cell>
          <cell r="K47">
            <v>-0.18049999999999988</v>
          </cell>
          <cell r="L47">
            <v>2.8037000000000001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2.6513</v>
          </cell>
          <cell r="H48">
            <v>-0.311</v>
          </cell>
          <cell r="I48">
            <v>-2.1899999999999999E-2</v>
          </cell>
          <cell r="K48">
            <v>-0.28010000000000002</v>
          </cell>
          <cell r="L48">
            <v>2.7040999999999999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2.6513</v>
          </cell>
          <cell r="H49">
            <v>-0.311</v>
          </cell>
          <cell r="I49">
            <v>-2.0299999999999999E-2</v>
          </cell>
          <cell r="J49">
            <v>2.47E-2</v>
          </cell>
          <cell r="K49">
            <v>-0.64559999999999995</v>
          </cell>
          <cell r="L49">
            <v>2.3123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2.6513</v>
          </cell>
          <cell r="H50">
            <v>-0.311</v>
          </cell>
          <cell r="I50">
            <v>-2.0299999999999999E-2</v>
          </cell>
          <cell r="J50">
            <v>2.47E-2</v>
          </cell>
          <cell r="K50">
            <v>-0.70509999999999984</v>
          </cell>
          <cell r="L50">
            <v>2.2528000000000001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2.6513</v>
          </cell>
          <cell r="H51">
            <v>-0.18820000000000001</v>
          </cell>
          <cell r="I51">
            <v>-3.3000000000000002E-2</v>
          </cell>
          <cell r="J51">
            <v>2.47E-2</v>
          </cell>
          <cell r="K51">
            <v>-0.6692999999999999</v>
          </cell>
          <cell r="L51">
            <v>2.1785000000000001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2.6513</v>
          </cell>
          <cell r="H52">
            <v>-0.18820000000000001</v>
          </cell>
          <cell r="I52">
            <v>-3.3000000000000002E-2</v>
          </cell>
          <cell r="J52">
            <v>2.47E-2</v>
          </cell>
          <cell r="K52">
            <v>-0.76589999999999991</v>
          </cell>
          <cell r="L52">
            <v>2.0819000000000001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2.6513</v>
          </cell>
          <cell r="H53">
            <v>-0.18820000000000001</v>
          </cell>
          <cell r="I53">
            <v>-3.3000000000000002E-2</v>
          </cell>
          <cell r="J53">
            <v>2.47E-2</v>
          </cell>
          <cell r="K53">
            <v>-0.34240000000000015</v>
          </cell>
          <cell r="L53">
            <v>2.5053999999999998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2.6513</v>
          </cell>
          <cell r="H54">
            <v>-0.18820000000000001</v>
          </cell>
          <cell r="I54">
            <v>-2.5700000000000001E-2</v>
          </cell>
          <cell r="J54">
            <v>2.47E-2</v>
          </cell>
          <cell r="K54">
            <v>-1.2100000000000194E-2</v>
          </cell>
          <cell r="L54">
            <v>2.8283999999999998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2.6513</v>
          </cell>
          <cell r="H55">
            <v>-0.18820000000000001</v>
          </cell>
          <cell r="I55">
            <v>-2.5700000000000001E-2</v>
          </cell>
          <cell r="J55">
            <v>2.47E-2</v>
          </cell>
          <cell r="K55">
            <v>-0.22559999999999999</v>
          </cell>
          <cell r="L55">
            <v>2.6149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2.6513</v>
          </cell>
          <cell r="H56">
            <v>-0.18820000000000001</v>
          </cell>
          <cell r="I56">
            <v>-2.5700000000000001E-2</v>
          </cell>
          <cell r="J56">
            <v>2.47E-2</v>
          </cell>
          <cell r="K56">
            <v>-0.23629999999999993</v>
          </cell>
          <cell r="L56">
            <v>2.6042000000000001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2.6513</v>
          </cell>
          <cell r="H57">
            <v>-0.22389999999999999</v>
          </cell>
          <cell r="I57">
            <v>-1.4999999999999999E-2</v>
          </cell>
          <cell r="J57">
            <v>2.47E-2</v>
          </cell>
          <cell r="K57">
            <v>1.5400000000000025E-2</v>
          </cell>
          <cell r="L57">
            <v>2.8809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2.6513</v>
          </cell>
          <cell r="H58">
            <v>-0.22389999999999999</v>
          </cell>
          <cell r="I58">
            <v>-1.4999999999999999E-2</v>
          </cell>
          <cell r="J58">
            <v>2.47E-2</v>
          </cell>
          <cell r="K58">
            <v>0.24159999999999998</v>
          </cell>
          <cell r="L58">
            <v>3.1071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2.6513</v>
          </cell>
          <cell r="H59">
            <v>-0.22389999999999999</v>
          </cell>
          <cell r="I59">
            <v>-1.4999999999999999E-2</v>
          </cell>
          <cell r="J59">
            <v>2.47E-2</v>
          </cell>
          <cell r="K59">
            <v>0.27770000000000022</v>
          </cell>
          <cell r="L59">
            <v>3.1432000000000002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-1.78E-2</v>
          </cell>
          <cell r="J60">
            <v>2.47E-2</v>
          </cell>
          <cell r="K60">
            <v>2.4432999999999998</v>
          </cell>
          <cell r="L60">
            <v>2.6602999999999999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-1.78E-2</v>
          </cell>
          <cell r="J61">
            <v>9.3399999999999997E-2</v>
          </cell>
          <cell r="K61">
            <v>2.5894000000000004</v>
          </cell>
          <cell r="L61">
            <v>2.7377000000000002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2.7377000000000002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2.7789000000000001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3.3788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5.1387999999999998</v>
          </cell>
          <cell r="L65">
            <v>4.8119999999999994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5.7653999999999996</v>
          </cell>
          <cell r="L66">
            <v>5.4363000000000001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5.7647000000000004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7.2025999999999994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6.3054999999999994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6.2516999999999996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6.0228999999999999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I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5.8811999999999998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5.1277999999999997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4.5314999999999994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3.6103000000000001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-3.8E-3</v>
          </cell>
          <cell r="J78">
            <v>2.3699999999999999E-2</v>
          </cell>
          <cell r="K78">
            <v>3.5712000000000002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-4.0999999999999995E-2</v>
          </cell>
          <cell r="J79">
            <v>2.3699999999999999E-2</v>
          </cell>
          <cell r="K79">
            <v>4.1805000000000003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-4.0999999999999995E-2</v>
          </cell>
          <cell r="J80">
            <v>7.4700000000000003E-2</v>
          </cell>
          <cell r="K80">
            <v>4.5057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-4.0999999999999995E-2</v>
          </cell>
          <cell r="J81">
            <v>7.4700000000000003E-2</v>
          </cell>
          <cell r="K81">
            <v>7.0023000000000009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-4.0999999999999995E-2</v>
          </cell>
          <cell r="J82">
            <v>7.4700000000000003E-2</v>
          </cell>
          <cell r="K82">
            <v>6.0110000000000001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-3.9099999999999996E-2</v>
          </cell>
          <cell r="J83">
            <v>7.4700000000000003E-2</v>
          </cell>
          <cell r="K83">
            <v>7.0276999999999994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7.4008000000000003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8.6110000000000007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11.331300000000001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7.8447000000000005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7.9135999999999997</v>
          </cell>
        </row>
      </sheetData>
      <sheetData sheetId="41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0.37959999999999999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0.36449999999999999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0.3342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0.22819999999999999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0.3276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0.33699999999999997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0.33270000000000005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0.30230000000000001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0.245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0.2445</v>
          </cell>
          <cell r="E18">
            <v>-1.8000000000002458E-3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0.24390000000000001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0.26250000000000001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0.26500000000000001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0.25490000000000002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0.24779999999999999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0.25990000000000002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0.25979999999999998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0.25990000000000002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0.25570000000000004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0.25570000000000004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0.27779999999999999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0.26489999999999997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0.30159999999999998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0.26100000000000001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0.26819999999999999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0.26819999999999999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0.30880000000000002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0.30880000000000002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0.30880000000000002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0.24859999999999999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0.222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0.222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0.23470000000000002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0.23470000000000002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0.23470000000000002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0.23470000000000002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0.2172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0.2172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0.2172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0.2172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0.2172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0.2172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0.20619999999999999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0.20619999999999999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0.20699999999999999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0.20699999999999999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0.20699999999999999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0.20699999999999999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0.1933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0.19209999999999999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0.193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</row>
        <row r="72">
          <cell r="A72" t="str">
            <v>1999-070 O</v>
          </cell>
          <cell r="B72">
            <v>37104</v>
          </cell>
          <cell r="C72">
            <v>3.2080000000000002</v>
          </cell>
          <cell r="D72">
            <v>0.21010000000000001</v>
          </cell>
          <cell r="E72">
            <v>-0.63959999999999995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</row>
        <row r="74">
          <cell r="A74" t="str">
            <v>2002-00113</v>
          </cell>
          <cell r="B74">
            <v>37288</v>
          </cell>
          <cell r="C74">
            <v>1.9111</v>
          </cell>
          <cell r="D74">
            <v>0.21010000000000001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0.21010000000000001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0.20830000000000001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0.15930000000000002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0.15930000000000002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0.15930000000000002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0.15930000000000002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0.15930000000000002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0.1578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0.1578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</row>
      </sheetData>
      <sheetData sheetId="42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Non-Commodity</v>
          </cell>
        </row>
        <row r="8">
          <cell r="A8" t="str">
            <v>95-010</v>
          </cell>
          <cell r="B8">
            <v>34943</v>
          </cell>
          <cell r="C8">
            <v>1.0213000000000001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0.9766999999999999</v>
          </cell>
        </row>
        <row r="9">
          <cell r="A9" t="str">
            <v>95-010 A</v>
          </cell>
          <cell r="B9">
            <v>34999</v>
          </cell>
          <cell r="C9">
            <v>1.0213000000000001</v>
          </cell>
          <cell r="D9">
            <v>8.2000000000000007E-3</v>
          </cell>
          <cell r="E9">
            <v>0.1231</v>
          </cell>
          <cell r="F9">
            <v>-0.191</v>
          </cell>
          <cell r="G9">
            <v>0.96160000000000001</v>
          </cell>
        </row>
        <row r="10">
          <cell r="A10" t="str">
            <v>95-010 B</v>
          </cell>
          <cell r="B10">
            <v>35004</v>
          </cell>
          <cell r="C10">
            <v>1.0213000000000001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0.96550000000000002</v>
          </cell>
        </row>
        <row r="11">
          <cell r="A11" t="str">
            <v>95-010 C</v>
          </cell>
          <cell r="B11">
            <v>35034</v>
          </cell>
          <cell r="C11">
            <v>1.0213000000000001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0.96190000000000009</v>
          </cell>
        </row>
        <row r="12">
          <cell r="A12" t="str">
            <v>95-010 D</v>
          </cell>
          <cell r="B12">
            <v>35065</v>
          </cell>
          <cell r="C12">
            <v>1.0088999999999999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0.9494999999999999</v>
          </cell>
        </row>
        <row r="13">
          <cell r="A13" t="str">
            <v>95-010 E</v>
          </cell>
          <cell r="B13">
            <v>35096</v>
          </cell>
          <cell r="C13">
            <v>1.0424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0.96339999999999992</v>
          </cell>
        </row>
        <row r="14">
          <cell r="A14" t="str">
            <v>95-010 F</v>
          </cell>
          <cell r="B14">
            <v>35125</v>
          </cell>
          <cell r="C14">
            <v>1.0442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1.0444</v>
          </cell>
        </row>
        <row r="15">
          <cell r="A15" t="str">
            <v>95-010 G</v>
          </cell>
          <cell r="B15">
            <v>35156</v>
          </cell>
          <cell r="C15">
            <v>1.0227999999999999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1.0583</v>
          </cell>
        </row>
        <row r="16">
          <cell r="A16" t="str">
            <v>95-010 H</v>
          </cell>
          <cell r="B16">
            <v>35186</v>
          </cell>
          <cell r="C16">
            <v>0.9073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0.94279999999999997</v>
          </cell>
        </row>
        <row r="17">
          <cell r="A17" t="str">
            <v>95-010 I</v>
          </cell>
          <cell r="B17">
            <v>35217</v>
          </cell>
          <cell r="C17">
            <v>0.86250000000000004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0.80870000000000009</v>
          </cell>
        </row>
        <row r="18">
          <cell r="A18" t="str">
            <v>95-010 J</v>
          </cell>
          <cell r="B18">
            <v>35247</v>
          </cell>
          <cell r="C18">
            <v>0.85740000000000005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0.80270000000000008</v>
          </cell>
        </row>
        <row r="19">
          <cell r="A19" t="str">
            <v>95-010 K</v>
          </cell>
          <cell r="B19">
            <v>35278</v>
          </cell>
          <cell r="C19">
            <v>0.85519999999999996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0.80049999999999999</v>
          </cell>
        </row>
        <row r="20">
          <cell r="A20" t="str">
            <v>95-010 L</v>
          </cell>
          <cell r="B20">
            <v>35309</v>
          </cell>
          <cell r="C20">
            <v>0.88370000000000004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0.86319999999999997</v>
          </cell>
        </row>
        <row r="21">
          <cell r="A21" t="str">
            <v>95-010 M</v>
          </cell>
          <cell r="B21">
            <v>35339</v>
          </cell>
          <cell r="C21">
            <v>0.87540000000000007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0.85729999999999995</v>
          </cell>
        </row>
        <row r="22">
          <cell r="A22" t="str">
            <v>95-010 N</v>
          </cell>
          <cell r="B22">
            <v>35370</v>
          </cell>
          <cell r="C22">
            <v>0.83779999999999999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0.8196</v>
          </cell>
        </row>
        <row r="23">
          <cell r="A23" t="str">
            <v>95-010 O</v>
          </cell>
          <cell r="B23">
            <v>35400</v>
          </cell>
          <cell r="C23">
            <v>0.81059999999999999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0.79309999999999992</v>
          </cell>
        </row>
        <row r="24">
          <cell r="A24" t="str">
            <v>95-010 P</v>
          </cell>
          <cell r="B24">
            <v>35431</v>
          </cell>
          <cell r="C24">
            <v>0.81059999999999999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0.80519999999999992</v>
          </cell>
        </row>
        <row r="25">
          <cell r="A25" t="str">
            <v>95-010 Q</v>
          </cell>
          <cell r="B25">
            <v>35462</v>
          </cell>
          <cell r="C25">
            <v>0.81059999999999999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0.80510000000000004</v>
          </cell>
        </row>
        <row r="26">
          <cell r="A26" t="str">
            <v>95-010 R</v>
          </cell>
          <cell r="B26">
            <v>35490</v>
          </cell>
          <cell r="C26">
            <v>0.81090000000000007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0.8054</v>
          </cell>
        </row>
        <row r="27">
          <cell r="A27" t="str">
            <v>95-010 S</v>
          </cell>
          <cell r="B27">
            <v>35521</v>
          </cell>
          <cell r="C27">
            <v>0.79519999999999991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0.78969999999999985</v>
          </cell>
        </row>
        <row r="28">
          <cell r="A28" t="str">
            <v>95-010 T</v>
          </cell>
          <cell r="B28">
            <v>35551</v>
          </cell>
          <cell r="C28">
            <v>0.79519999999999991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0.78969999999999996</v>
          </cell>
        </row>
        <row r="29">
          <cell r="A29" t="str">
            <v>95-010 U</v>
          </cell>
          <cell r="B29">
            <v>35582</v>
          </cell>
          <cell r="C29">
            <v>0.84510000000000007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0.89570000000000016</v>
          </cell>
        </row>
        <row r="30">
          <cell r="A30" t="str">
            <v>95-010 V</v>
          </cell>
          <cell r="B30">
            <v>35612</v>
          </cell>
          <cell r="C30">
            <v>0.84510000000000007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0.84920000000000018</v>
          </cell>
        </row>
        <row r="31">
          <cell r="A31" t="str">
            <v>95-010 W</v>
          </cell>
          <cell r="B31">
            <v>35643</v>
          </cell>
          <cell r="C31">
            <v>0.98599999999999999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0.98920000000000008</v>
          </cell>
        </row>
        <row r="32">
          <cell r="A32" t="str">
            <v>95-010 X</v>
          </cell>
          <cell r="B32">
            <v>35674</v>
          </cell>
          <cell r="C32">
            <v>0.83379999999999999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0.83700000000000008</v>
          </cell>
        </row>
        <row r="33">
          <cell r="A33" t="str">
            <v>95-010 Y</v>
          </cell>
          <cell r="B33">
            <v>35704</v>
          </cell>
          <cell r="C33">
            <v>0.84150000000000003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0.8519000000000001</v>
          </cell>
        </row>
        <row r="34">
          <cell r="A34" t="str">
            <v>95-010 Z</v>
          </cell>
          <cell r="B34">
            <v>35735</v>
          </cell>
          <cell r="C34">
            <v>0.84150000000000003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0.8519000000000001</v>
          </cell>
        </row>
        <row r="35">
          <cell r="A35" t="str">
            <v>95-010 AA</v>
          </cell>
          <cell r="B35">
            <v>35765</v>
          </cell>
          <cell r="C35">
            <v>0.99509999999999998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1.0055000000000001</v>
          </cell>
        </row>
        <row r="36">
          <cell r="A36" t="str">
            <v>95-010 BB</v>
          </cell>
          <cell r="B36">
            <v>35796</v>
          </cell>
          <cell r="C36">
            <v>0.99509999999999998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1.0055000000000001</v>
          </cell>
        </row>
        <row r="37">
          <cell r="A37" t="str">
            <v>95-010 CC</v>
          </cell>
          <cell r="B37">
            <v>35827</v>
          </cell>
          <cell r="C37">
            <v>0.99509999999999998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1.0055000000000001</v>
          </cell>
        </row>
        <row r="38">
          <cell r="A38" t="str">
            <v>95-010 DD</v>
          </cell>
          <cell r="B38">
            <v>35855</v>
          </cell>
          <cell r="C38">
            <v>0.87449999999999994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0.85660000000000003</v>
          </cell>
        </row>
        <row r="39">
          <cell r="A39" t="str">
            <v>95-010 EE</v>
          </cell>
          <cell r="B39">
            <v>35886</v>
          </cell>
          <cell r="C39">
            <v>0.82040000000000002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0.79020000000000001</v>
          </cell>
        </row>
        <row r="40">
          <cell r="A40" t="str">
            <v>95-010 FF</v>
          </cell>
          <cell r="B40">
            <v>35916</v>
          </cell>
          <cell r="C40">
            <v>0.82040000000000002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0.79020000000000001</v>
          </cell>
        </row>
        <row r="41">
          <cell r="A41" t="str">
            <v>95-010 GG</v>
          </cell>
          <cell r="B41">
            <v>35947</v>
          </cell>
          <cell r="C41">
            <v>0.82040000000000002</v>
          </cell>
          <cell r="D41">
            <v>0</v>
          </cell>
          <cell r="E41">
            <v>1.8599999999999998E-2</v>
          </cell>
          <cell r="F41">
            <v>0</v>
          </cell>
          <cell r="G41">
            <v>0.83899999999999997</v>
          </cell>
        </row>
        <row r="42">
          <cell r="A42" t="str">
            <v>95-010 HH</v>
          </cell>
          <cell r="B42">
            <v>35977</v>
          </cell>
          <cell r="C42">
            <v>0.82040000000000002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0.83599999999999997</v>
          </cell>
        </row>
        <row r="43">
          <cell r="A43" t="str">
            <v>95-010 II</v>
          </cell>
          <cell r="B43">
            <v>36008</v>
          </cell>
          <cell r="C43">
            <v>0.82040000000000002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0.83599999999999997</v>
          </cell>
        </row>
        <row r="44">
          <cell r="A44" t="str">
            <v>95-010 JJ</v>
          </cell>
          <cell r="B44">
            <v>36039</v>
          </cell>
          <cell r="C44">
            <v>0.82040000000000002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0.83599999999999997</v>
          </cell>
        </row>
        <row r="45">
          <cell r="A45" t="str">
            <v>95-010 KK</v>
          </cell>
          <cell r="B45">
            <v>36069</v>
          </cell>
          <cell r="C45">
            <v>0.82040000000000002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0.83599999999999997</v>
          </cell>
        </row>
        <row r="46">
          <cell r="A46" t="str">
            <v>95-010 LL</v>
          </cell>
          <cell r="B46">
            <v>36100</v>
          </cell>
          <cell r="C46">
            <v>0.75429999999999997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0.76989999999999992</v>
          </cell>
        </row>
        <row r="47">
          <cell r="A47" t="str">
            <v>95-010 MM</v>
          </cell>
          <cell r="B47">
            <v>36130</v>
          </cell>
          <cell r="C47">
            <v>0.75429999999999997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0.76989999999999992</v>
          </cell>
        </row>
        <row r="48">
          <cell r="A48" t="str">
            <v>95-010 NN</v>
          </cell>
          <cell r="B48">
            <v>36161</v>
          </cell>
          <cell r="C48">
            <v>0.75429999999999997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0.76989999999999992</v>
          </cell>
        </row>
        <row r="49">
          <cell r="A49" t="str">
            <v>95-010 OO</v>
          </cell>
          <cell r="B49">
            <v>36192</v>
          </cell>
          <cell r="C49">
            <v>0.75429999999999997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0.76989999999999992</v>
          </cell>
        </row>
        <row r="50">
          <cell r="A50" t="str">
            <v>95-010 PP</v>
          </cell>
          <cell r="B50">
            <v>36220</v>
          </cell>
          <cell r="C50">
            <v>0.75429999999999997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0.76989999999999992</v>
          </cell>
        </row>
        <row r="51">
          <cell r="A51" t="str">
            <v>95-010 QQ</v>
          </cell>
          <cell r="B51">
            <v>36251</v>
          </cell>
          <cell r="C51">
            <v>0.75429999999999997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0.7286999999999999</v>
          </cell>
        </row>
        <row r="52">
          <cell r="A52" t="str">
            <v>95-010 RR</v>
          </cell>
          <cell r="B52">
            <v>36281</v>
          </cell>
          <cell r="C52">
            <v>0.75429999999999997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0.7286999999999999</v>
          </cell>
        </row>
        <row r="53">
          <cell r="A53" t="str">
            <v>95-010 SS</v>
          </cell>
          <cell r="B53">
            <v>36312</v>
          </cell>
          <cell r="C53">
            <v>0.75429999999999997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0.7286999999999999</v>
          </cell>
        </row>
        <row r="54">
          <cell r="A54" t="str">
            <v>95-010 TT</v>
          </cell>
          <cell r="B54">
            <v>36342</v>
          </cell>
          <cell r="C54">
            <v>0.75429999999999997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0.73169999999999991</v>
          </cell>
        </row>
        <row r="55">
          <cell r="A55" t="str">
            <v>95-010 UU</v>
          </cell>
          <cell r="B55">
            <v>36373</v>
          </cell>
          <cell r="C55">
            <v>0.75429999999999997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0.73169999999999991</v>
          </cell>
        </row>
        <row r="56">
          <cell r="A56" t="str">
            <v>95-010 VV</v>
          </cell>
          <cell r="B56">
            <v>36404</v>
          </cell>
          <cell r="C56">
            <v>0.75429999999999997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0.73169999999999991</v>
          </cell>
        </row>
        <row r="57">
          <cell r="A57" t="str">
            <v>95-010 WW</v>
          </cell>
          <cell r="B57">
            <v>36434</v>
          </cell>
          <cell r="C57">
            <v>0.75429999999999997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0.73169999999999991</v>
          </cell>
        </row>
        <row r="58">
          <cell r="A58" t="str">
            <v>95-010 XX</v>
          </cell>
          <cell r="B58">
            <v>36465</v>
          </cell>
          <cell r="C58">
            <v>0.76140000000000008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0.72320000000000007</v>
          </cell>
        </row>
        <row r="59">
          <cell r="A59" t="str">
            <v>95-010 YY</v>
          </cell>
          <cell r="B59">
            <v>36495</v>
          </cell>
          <cell r="C59">
            <v>0.75679999999999992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0.71859999999999991</v>
          </cell>
        </row>
        <row r="60">
          <cell r="A60" t="str">
            <v>99-070</v>
          </cell>
          <cell r="B60">
            <v>36526</v>
          </cell>
          <cell r="C60">
            <v>0.75679999999999992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0.71859999999999991</v>
          </cell>
        </row>
        <row r="61">
          <cell r="A61" t="str">
            <v>99-070 A</v>
          </cell>
          <cell r="B61">
            <v>36557</v>
          </cell>
          <cell r="C61">
            <v>0.76029999999999998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0.72209999999999996</v>
          </cell>
        </row>
        <row r="62">
          <cell r="A62" t="str">
            <v>1999-070 B</v>
          </cell>
          <cell r="B62">
            <v>36617</v>
          </cell>
          <cell r="C62">
            <v>0.76029999999999998</v>
          </cell>
          <cell r="D62">
            <v>0</v>
          </cell>
          <cell r="E62">
            <v>3.0000000000000001E-3</v>
          </cell>
          <cell r="F62">
            <v>0</v>
          </cell>
          <cell r="G62">
            <v>0.76329999999999998</v>
          </cell>
        </row>
        <row r="63">
          <cell r="A63" t="str">
            <v>1999-070 C</v>
          </cell>
          <cell r="B63">
            <v>36647</v>
          </cell>
          <cell r="C63">
            <v>0.76029999999999998</v>
          </cell>
          <cell r="D63">
            <v>0</v>
          </cell>
          <cell r="E63">
            <v>3.0000000000000001E-3</v>
          </cell>
          <cell r="F63">
            <v>0</v>
          </cell>
          <cell r="G63">
            <v>0.76329999999999998</v>
          </cell>
        </row>
        <row r="64">
          <cell r="A64" t="str">
            <v>1999-070 D</v>
          </cell>
          <cell r="B64">
            <v>36708</v>
          </cell>
          <cell r="C64">
            <v>0.76029999999999998</v>
          </cell>
          <cell r="D64">
            <v>0</v>
          </cell>
          <cell r="E64">
            <v>3.0000000000000001E-3</v>
          </cell>
          <cell r="F64">
            <v>0</v>
          </cell>
          <cell r="G64">
            <v>0.76329999999999998</v>
          </cell>
        </row>
        <row r="65">
          <cell r="A65" t="str">
            <v>1999-070 E</v>
          </cell>
          <cell r="B65">
            <v>36739</v>
          </cell>
          <cell r="C65">
            <v>0.76029999999999998</v>
          </cell>
          <cell r="D65">
            <v>0</v>
          </cell>
          <cell r="E65">
            <v>3.0000000000000001E-3</v>
          </cell>
          <cell r="F65">
            <v>0</v>
          </cell>
          <cell r="G65">
            <v>0.76329999999999998</v>
          </cell>
        </row>
        <row r="66">
          <cell r="A66" t="str">
            <v>1999-070 F</v>
          </cell>
          <cell r="B66">
            <v>36800</v>
          </cell>
          <cell r="C66">
            <v>0.76029999999999998</v>
          </cell>
          <cell r="D66">
            <v>0</v>
          </cell>
          <cell r="E66">
            <v>3.0000000000000001E-3</v>
          </cell>
          <cell r="F66">
            <v>0</v>
          </cell>
          <cell r="G66">
            <v>0.76329999999999998</v>
          </cell>
        </row>
        <row r="67">
          <cell r="A67" t="str">
            <v>1999-070 G</v>
          </cell>
          <cell r="B67">
            <v>36831</v>
          </cell>
          <cell r="C67">
            <v>0.9506</v>
          </cell>
          <cell r="D67">
            <v>0</v>
          </cell>
          <cell r="E67">
            <v>0</v>
          </cell>
          <cell r="F67">
            <v>0</v>
          </cell>
          <cell r="G67">
            <v>0.9506</v>
          </cell>
        </row>
        <row r="68">
          <cell r="A68" t="str">
            <v>1999-070 H</v>
          </cell>
          <cell r="B68">
            <v>36923</v>
          </cell>
          <cell r="C68">
            <v>1.2250000000000001</v>
          </cell>
          <cell r="D68">
            <v>0</v>
          </cell>
          <cell r="E68">
            <v>0</v>
          </cell>
          <cell r="F68">
            <v>0</v>
          </cell>
          <cell r="G68">
            <v>1.2250000000000001</v>
          </cell>
        </row>
        <row r="69">
          <cell r="A69" t="str">
            <v>1999-070 I</v>
          </cell>
          <cell r="B69">
            <v>36951</v>
          </cell>
          <cell r="C69">
            <v>1.2250000000000001</v>
          </cell>
          <cell r="D69">
            <v>0</v>
          </cell>
          <cell r="E69">
            <v>0</v>
          </cell>
          <cell r="F69">
            <v>0</v>
          </cell>
          <cell r="G69">
            <v>1.2250000000000001</v>
          </cell>
        </row>
        <row r="70">
          <cell r="A70" t="str">
            <v>1999-070 J</v>
          </cell>
          <cell r="B70">
            <v>36982</v>
          </cell>
          <cell r="C70">
            <v>1.2250000000000001</v>
          </cell>
          <cell r="D70">
            <v>0</v>
          </cell>
          <cell r="E70">
            <v>0</v>
          </cell>
          <cell r="F70">
            <v>0</v>
          </cell>
          <cell r="G70">
            <v>1.2250000000000001</v>
          </cell>
        </row>
        <row r="71">
          <cell r="A71" t="str">
            <v>1999-070 K</v>
          </cell>
          <cell r="B71">
            <v>37012</v>
          </cell>
          <cell r="C71">
            <v>1.0611999999999999</v>
          </cell>
          <cell r="D71">
            <v>0</v>
          </cell>
          <cell r="E71">
            <v>0</v>
          </cell>
          <cell r="F71">
            <v>0</v>
          </cell>
          <cell r="G71">
            <v>1.0611999999999999</v>
          </cell>
        </row>
        <row r="72">
          <cell r="A72" t="str">
            <v>1999-070 L</v>
          </cell>
          <cell r="B72">
            <v>37043</v>
          </cell>
          <cell r="C72">
            <v>1.0611999999999999</v>
          </cell>
          <cell r="D72">
            <v>0</v>
          </cell>
          <cell r="E72">
            <v>0</v>
          </cell>
          <cell r="F72">
            <v>0</v>
          </cell>
          <cell r="G72">
            <v>1.0611999999999999</v>
          </cell>
        </row>
        <row r="73">
          <cell r="A73" t="str">
            <v>1999-070 M</v>
          </cell>
          <cell r="B73">
            <v>37073</v>
          </cell>
          <cell r="C73">
            <v>1.0611999999999999</v>
          </cell>
          <cell r="D73">
            <v>0</v>
          </cell>
          <cell r="E73">
            <v>0</v>
          </cell>
          <cell r="F73">
            <v>0</v>
          </cell>
          <cell r="G73">
            <v>1.0611999999999999</v>
          </cell>
        </row>
        <row r="74">
          <cell r="A74" t="str">
            <v>1999-070 N</v>
          </cell>
          <cell r="B74">
            <v>37104</v>
          </cell>
          <cell r="C74">
            <v>1.0611999999999999</v>
          </cell>
          <cell r="D74">
            <v>0</v>
          </cell>
          <cell r="E74">
            <v>0</v>
          </cell>
          <cell r="F74">
            <v>0</v>
          </cell>
          <cell r="G74">
            <v>1.0611999999999999</v>
          </cell>
        </row>
        <row r="75">
          <cell r="A75" t="str">
            <v>1999-070 O</v>
          </cell>
          <cell r="B75">
            <v>37196</v>
          </cell>
          <cell r="C75">
            <v>1.0611999999999999</v>
          </cell>
          <cell r="D75">
            <v>0</v>
          </cell>
          <cell r="E75">
            <v>0</v>
          </cell>
          <cell r="F75">
            <v>0</v>
          </cell>
          <cell r="G75">
            <v>1.0611999999999999</v>
          </cell>
        </row>
        <row r="76">
          <cell r="A76" t="str">
            <v>1999-070 P</v>
          </cell>
          <cell r="B76">
            <v>37288</v>
          </cell>
          <cell r="C76">
            <v>1.0611999999999999</v>
          </cell>
          <cell r="D76">
            <v>0</v>
          </cell>
          <cell r="E76">
            <v>0</v>
          </cell>
          <cell r="F76">
            <v>0</v>
          </cell>
          <cell r="G76">
            <v>1.0611999999999999</v>
          </cell>
        </row>
        <row r="77">
          <cell r="A77" t="str">
            <v>2002-00113</v>
          </cell>
          <cell r="B77">
            <v>37377</v>
          </cell>
          <cell r="C77">
            <v>1.0611999999999999</v>
          </cell>
          <cell r="D77">
            <v>0</v>
          </cell>
          <cell r="E77">
            <v>0</v>
          </cell>
          <cell r="F77">
            <v>0</v>
          </cell>
          <cell r="G77">
            <v>1.0611999999999999</v>
          </cell>
        </row>
        <row r="78">
          <cell r="A78" t="str">
            <v>2002-00251</v>
          </cell>
          <cell r="B78">
            <v>37469</v>
          </cell>
          <cell r="C78">
            <v>1.0611999999999999</v>
          </cell>
          <cell r="D78">
            <v>0</v>
          </cell>
          <cell r="E78">
            <v>0</v>
          </cell>
          <cell r="F78">
            <v>-9.4000000000000004E-3</v>
          </cell>
          <cell r="G78">
            <v>1.0518000000000001</v>
          </cell>
        </row>
        <row r="79">
          <cell r="A79" t="str">
            <v>2002-00359</v>
          </cell>
          <cell r="B79">
            <v>37561</v>
          </cell>
          <cell r="C79">
            <v>0.96189999999999998</v>
          </cell>
          <cell r="D79">
            <v>0</v>
          </cell>
          <cell r="E79">
            <v>0</v>
          </cell>
          <cell r="F79">
            <v>-0.157</v>
          </cell>
          <cell r="G79">
            <v>0.80489999999999995</v>
          </cell>
        </row>
        <row r="80">
          <cell r="A80" t="str">
            <v>2003-00002</v>
          </cell>
          <cell r="B80">
            <v>37653</v>
          </cell>
          <cell r="C80">
            <v>1.0845</v>
          </cell>
          <cell r="D80">
            <v>0</v>
          </cell>
          <cell r="E80">
            <v>0</v>
          </cell>
          <cell r="F80">
            <v>-0.157</v>
          </cell>
          <cell r="G80">
            <v>0.92749999999999999</v>
          </cell>
        </row>
        <row r="81">
          <cell r="A81" t="str">
            <v>2003-00083</v>
          </cell>
          <cell r="B81">
            <v>37713</v>
          </cell>
          <cell r="C81">
            <v>1.0845</v>
          </cell>
          <cell r="D81">
            <v>0</v>
          </cell>
          <cell r="E81">
            <v>0</v>
          </cell>
          <cell r="F81">
            <v>-0.157</v>
          </cell>
          <cell r="G81">
            <v>0.92749999999999999</v>
          </cell>
        </row>
        <row r="82">
          <cell r="A82" t="str">
            <v>2003-00126</v>
          </cell>
          <cell r="B82">
            <v>37742</v>
          </cell>
          <cell r="C82">
            <v>1.0845</v>
          </cell>
          <cell r="D82">
            <v>0</v>
          </cell>
          <cell r="E82">
            <v>0</v>
          </cell>
          <cell r="F82">
            <v>-0.157</v>
          </cell>
          <cell r="G82">
            <v>0.92749999999999999</v>
          </cell>
        </row>
        <row r="83">
          <cell r="A83" t="str">
            <v>2003-00258</v>
          </cell>
          <cell r="B83">
            <v>37834</v>
          </cell>
          <cell r="C83">
            <v>1.0658000000000001</v>
          </cell>
          <cell r="D83">
            <v>0</v>
          </cell>
          <cell r="E83">
            <v>0</v>
          </cell>
          <cell r="F83">
            <v>-0.14760000000000001</v>
          </cell>
          <cell r="G83">
            <v>0.91820000000000013</v>
          </cell>
        </row>
        <row r="84">
          <cell r="A84" t="str">
            <v>2003-00377</v>
          </cell>
          <cell r="B84">
            <v>37926</v>
          </cell>
          <cell r="C84">
            <v>1.0759000000000001</v>
          </cell>
          <cell r="D84">
            <v>0</v>
          </cell>
          <cell r="E84">
            <v>0</v>
          </cell>
          <cell r="F84">
            <v>-0.14760000000000001</v>
          </cell>
          <cell r="G84">
            <v>0.92830000000000001</v>
          </cell>
        </row>
        <row r="85">
          <cell r="A85" t="str">
            <v>2003-00504</v>
          </cell>
          <cell r="B85">
            <v>38018</v>
          </cell>
          <cell r="C85">
            <v>1.0759000000000001</v>
          </cell>
          <cell r="D85">
            <v>0</v>
          </cell>
          <cell r="E85">
            <v>0</v>
          </cell>
          <cell r="F85">
            <v>0</v>
          </cell>
          <cell r="G85">
            <v>1.0759000000000001</v>
          </cell>
        </row>
        <row r="86">
          <cell r="A86" t="str">
            <v>2004-00122</v>
          </cell>
          <cell r="B86">
            <v>38108</v>
          </cell>
          <cell r="C86">
            <v>1.0759000000000001</v>
          </cell>
          <cell r="D86">
            <v>0</v>
          </cell>
          <cell r="E86">
            <v>0</v>
          </cell>
          <cell r="F86">
            <v>0</v>
          </cell>
          <cell r="G86">
            <v>1.0759000000000001</v>
          </cell>
        </row>
        <row r="87">
          <cell r="A87" t="str">
            <v>2004-00269</v>
          </cell>
          <cell r="B87">
            <v>38200</v>
          </cell>
          <cell r="C87">
            <v>1.0759000000000001</v>
          </cell>
          <cell r="D87">
            <v>0</v>
          </cell>
          <cell r="E87">
            <v>0</v>
          </cell>
          <cell r="F87">
            <v>0</v>
          </cell>
          <cell r="G87">
            <v>1.0759000000000001</v>
          </cell>
        </row>
        <row r="88">
          <cell r="A88" t="str">
            <v>2004-00398</v>
          </cell>
          <cell r="B88">
            <v>38292</v>
          </cell>
          <cell r="C88">
            <v>1.0718000000000001</v>
          </cell>
          <cell r="D88">
            <v>0</v>
          </cell>
          <cell r="E88">
            <v>0</v>
          </cell>
          <cell r="F88">
            <v>0</v>
          </cell>
          <cell r="G88">
            <v>1.0718000000000001</v>
          </cell>
        </row>
        <row r="89">
          <cell r="A89" t="str">
            <v>2005-00013</v>
          </cell>
          <cell r="B89">
            <v>38384</v>
          </cell>
          <cell r="C89">
            <v>1.0718000000000001</v>
          </cell>
          <cell r="D89">
            <v>0</v>
          </cell>
          <cell r="E89">
            <v>0</v>
          </cell>
          <cell r="F89">
            <v>0</v>
          </cell>
          <cell r="G89">
            <v>1.0718000000000001</v>
          </cell>
        </row>
        <row r="90">
          <cell r="A90" t="str">
            <v>2005-00139</v>
          </cell>
          <cell r="B90">
            <v>38473</v>
          </cell>
          <cell r="C90">
            <v>1.0718000000000001</v>
          </cell>
          <cell r="D90">
            <v>0</v>
          </cell>
          <cell r="E90">
            <v>0</v>
          </cell>
          <cell r="F90">
            <v>0</v>
          </cell>
          <cell r="G90">
            <v>1.0718000000000001</v>
          </cell>
        </row>
        <row r="91">
          <cell r="A91" t="str">
            <v>2005-00271</v>
          </cell>
          <cell r="B91">
            <v>38565</v>
          </cell>
          <cell r="C91">
            <v>1.0718000000000001</v>
          </cell>
          <cell r="D91">
            <v>0</v>
          </cell>
          <cell r="E91">
            <v>0</v>
          </cell>
          <cell r="F91">
            <v>0</v>
          </cell>
          <cell r="G91">
            <v>1.0718000000000001</v>
          </cell>
        </row>
        <row r="92">
          <cell r="A92" t="str">
            <v>2005-00354</v>
          </cell>
          <cell r="B92">
            <v>38626</v>
          </cell>
          <cell r="C92">
            <v>1.0718000000000001</v>
          </cell>
          <cell r="D92">
            <v>0</v>
          </cell>
          <cell r="E92">
            <v>0</v>
          </cell>
          <cell r="F92">
            <v>0</v>
          </cell>
          <cell r="G92">
            <v>1.0718000000000001</v>
          </cell>
        </row>
        <row r="93">
          <cell r="A93" t="str">
            <v>2005-00399</v>
          </cell>
          <cell r="B93">
            <v>38657</v>
          </cell>
          <cell r="C93">
            <v>1.0718000000000001</v>
          </cell>
          <cell r="D93">
            <v>0</v>
          </cell>
          <cell r="E93">
            <v>0</v>
          </cell>
          <cell r="F93">
            <v>0</v>
          </cell>
          <cell r="G93">
            <v>1.0718000000000001</v>
          </cell>
        </row>
        <row r="94">
          <cell r="A94" t="str">
            <v>2005-00552</v>
          </cell>
          <cell r="B94">
            <v>2224</v>
          </cell>
          <cell r="C94">
            <v>1.2622</v>
          </cell>
          <cell r="D94">
            <v>0</v>
          </cell>
          <cell r="E94">
            <v>0</v>
          </cell>
          <cell r="F94">
            <v>0</v>
          </cell>
          <cell r="G94">
            <v>1.2622</v>
          </cell>
        </row>
        <row r="95">
          <cell r="A95" t="str">
            <v>2006-00135</v>
          </cell>
          <cell r="B95">
            <v>2313</v>
          </cell>
          <cell r="C95">
            <v>1.0571999999999999</v>
          </cell>
          <cell r="D95">
            <v>0</v>
          </cell>
          <cell r="E95">
            <v>0</v>
          </cell>
          <cell r="F95">
            <v>0</v>
          </cell>
          <cell r="G95">
            <v>1.0571999999999999</v>
          </cell>
        </row>
        <row r="96">
          <cell r="A96" t="str">
            <v>2006-00324</v>
          </cell>
          <cell r="B96">
            <v>38930</v>
          </cell>
          <cell r="C96">
            <v>1.0571999999999999</v>
          </cell>
          <cell r="D96">
            <v>0</v>
          </cell>
          <cell r="E96">
            <v>0</v>
          </cell>
          <cell r="F96">
            <v>0</v>
          </cell>
          <cell r="G96">
            <v>1.0571999999999999</v>
          </cell>
        </row>
        <row r="97">
          <cell r="A97" t="str">
            <v>2006-00428</v>
          </cell>
          <cell r="B97">
            <v>39022</v>
          </cell>
          <cell r="C97">
            <v>1.0571999999999999</v>
          </cell>
          <cell r="D97">
            <v>0</v>
          </cell>
          <cell r="E97">
            <v>0</v>
          </cell>
          <cell r="F97">
            <v>0</v>
          </cell>
          <cell r="G97">
            <v>1.0571999999999999</v>
          </cell>
        </row>
      </sheetData>
      <sheetData sheetId="43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  <cell r="H7" t="str">
            <v>HLF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0.24299999999999999</v>
          </cell>
          <cell r="H8">
            <v>5.5145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0.23180000000000001</v>
          </cell>
          <cell r="H10">
            <v>5.6445999999999996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0.22820000000000001</v>
          </cell>
          <cell r="H11">
            <v>5.6445999999999996</v>
          </cell>
        </row>
        <row r="12">
          <cell r="A12" t="str">
            <v>95-010 D</v>
          </cell>
          <cell r="B12">
            <v>35065</v>
          </cell>
          <cell r="C12">
            <v>0.28760000000000002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0.22820000000000001</v>
          </cell>
          <cell r="H12">
            <v>5.6445999999999996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0.20920000000000005</v>
          </cell>
          <cell r="H13">
            <v>5.6570999999999998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0.28889999999999999</v>
          </cell>
          <cell r="H14">
            <v>5.6666999999999996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0.30910000000000004</v>
          </cell>
          <cell r="H15">
            <v>5.5183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0.2787</v>
          </cell>
          <cell r="H16">
            <v>4.9048999999999996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0.17410000000000003</v>
          </cell>
          <cell r="H17">
            <v>4.5968999999999998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0.1719</v>
          </cell>
          <cell r="H18">
            <v>4.5693999999999999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0.17130000000000001</v>
          </cell>
          <cell r="H19">
            <v>4.5575000000000001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0.21300000000000002</v>
          </cell>
          <cell r="H20">
            <v>4.7096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0.21549999999999997</v>
          </cell>
          <cell r="H21">
            <v>4.7243000000000004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0.2054</v>
          </cell>
          <cell r="H22">
            <v>4.5213999999999999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0.1988</v>
          </cell>
          <cell r="H23">
            <v>4.375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0.2109</v>
          </cell>
          <cell r="H24">
            <v>4.375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0.21079999999999999</v>
          </cell>
          <cell r="H25">
            <v>4.375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0.2109</v>
          </cell>
          <cell r="H26">
            <v>4.3760000000000003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0.20670000000000002</v>
          </cell>
          <cell r="H27">
            <v>4.2912999999999997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0.20669999999999999</v>
          </cell>
          <cell r="H28">
            <v>4.2912999999999997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0.27609999999999996</v>
          </cell>
          <cell r="H29">
            <v>4.5613000000000001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0.22959999999999997</v>
          </cell>
          <cell r="H30">
            <v>4.5613000000000001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0.26629999999999998</v>
          </cell>
          <cell r="H31">
            <v>5.3216000000000001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0.22570000000000001</v>
          </cell>
          <cell r="H32">
            <v>4.5003000000000002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0.2329</v>
          </cell>
          <cell r="H33">
            <v>4.7756999999999996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0.2329</v>
          </cell>
          <cell r="H34">
            <v>4.7756999999999996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0.27350000000000002</v>
          </cell>
          <cell r="H35">
            <v>5.6473000000000004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0.27350000000000002</v>
          </cell>
          <cell r="H36">
            <v>5.6473000000000004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0.27350000000000002</v>
          </cell>
          <cell r="H37">
            <v>5.6473000000000004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0.21329999999999999</v>
          </cell>
          <cell r="H38">
            <v>4.9629000000000003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0.1867</v>
          </cell>
          <cell r="H39">
            <v>4.6555999999999997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0.1867</v>
          </cell>
          <cell r="H40">
            <v>4.6555999999999997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  <cell r="H41">
            <v>4.6555999999999997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0.23250000000000001</v>
          </cell>
          <cell r="H42">
            <v>4.6555999999999997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0.23250000000000001</v>
          </cell>
          <cell r="H43">
            <v>4.6555999999999997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0.23250000000000001</v>
          </cell>
          <cell r="H44">
            <v>4.6555999999999997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0.23250000000000001</v>
          </cell>
          <cell r="H45">
            <v>4.6555999999999997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0.215</v>
          </cell>
          <cell r="H46">
            <v>4.2808999999999999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0.215</v>
          </cell>
          <cell r="H47">
            <v>4.2808999999999999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0.215</v>
          </cell>
          <cell r="H48">
            <v>4.2808999999999999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0.215</v>
          </cell>
          <cell r="H49">
            <v>4.2808999999999999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0.215</v>
          </cell>
          <cell r="H50">
            <v>4.2808999999999999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0.17380000000000001</v>
          </cell>
          <cell r="H51">
            <v>4.2808999999999999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0.17380000000000001</v>
          </cell>
          <cell r="H52">
            <v>4.2808999999999999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0.17380000000000001</v>
          </cell>
          <cell r="H53">
            <v>4.2808999999999999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0.17680000000000001</v>
          </cell>
          <cell r="H54">
            <v>4.2808999999999999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0.17680000000000001</v>
          </cell>
          <cell r="H55">
            <v>4.2808999999999999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0.17680000000000001</v>
          </cell>
          <cell r="H56">
            <v>4.2808999999999999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0.17680000000000001</v>
          </cell>
          <cell r="H57">
            <v>4.2808999999999999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0.16310000000000002</v>
          </cell>
          <cell r="H58">
            <v>4.3211000000000004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0.16189999999999999</v>
          </cell>
          <cell r="H59">
            <v>4.2945000000000002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0.16189999999999999</v>
          </cell>
          <cell r="H60">
            <v>4.2945000000000002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0.1628</v>
          </cell>
          <cell r="H61">
            <v>4.3144999999999998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  <cell r="H62">
            <v>4.3144999999999998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  <cell r="H63">
            <v>4.3144999999999998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  <cell r="H64">
            <v>4.3144999999999998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  <cell r="H65">
            <v>4.3144999999999998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  <cell r="H66">
            <v>4.3144999999999998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  <cell r="H67">
            <v>4.5294999999999996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  <cell r="H68">
            <v>5.8369999999999997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  <cell r="H69">
            <v>5.8369999999999997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  <cell r="H70">
            <v>5.8369999999999997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  <cell r="H71">
            <v>5.0563000000000002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  <cell r="H72">
            <v>5.0563000000000002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  <cell r="H73">
            <v>5.0563000000000002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  <cell r="H74">
            <v>5.0563000000000002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  <cell r="H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  <cell r="H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  <cell r="H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-9.4000000000000004E-3</v>
          </cell>
          <cell r="G78">
            <v>0.20069999999999999</v>
          </cell>
          <cell r="H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-0.157</v>
          </cell>
          <cell r="G79">
            <v>3.3400000000000013E-2</v>
          </cell>
          <cell r="H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-0.157</v>
          </cell>
          <cell r="G80">
            <v>3.3400000000000013E-2</v>
          </cell>
          <cell r="H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-0.157</v>
          </cell>
          <cell r="G81">
            <v>3.3400000000000013E-2</v>
          </cell>
          <cell r="H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-0.157</v>
          </cell>
          <cell r="G82">
            <v>3.3400000000000013E-2</v>
          </cell>
          <cell r="H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-0.14760000000000001</v>
          </cell>
          <cell r="G83">
            <v>3.949999999999998E-2</v>
          </cell>
          <cell r="H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-0.14760000000000001</v>
          </cell>
          <cell r="G84">
            <v>3.949999999999998E-2</v>
          </cell>
          <cell r="H84">
            <v>4.6387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  <cell r="H85">
            <v>4.6387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  <cell r="H86">
            <v>4.6387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  <cell r="H87">
            <v>4.6387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  <cell r="H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  <cell r="H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  <cell r="H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  <cell r="H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  <cell r="H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  <cell r="H93">
            <v>4.6207000000000003</v>
          </cell>
        </row>
        <row r="94">
          <cell r="A94" t="str">
            <v>2005-00552</v>
          </cell>
          <cell r="B94">
            <v>2224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  <cell r="H94">
            <v>4.6207000000000003</v>
          </cell>
        </row>
        <row r="95">
          <cell r="A95" t="str">
            <v>2006-00135</v>
          </cell>
          <cell r="B95">
            <v>2313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  <cell r="H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  <cell r="H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  <cell r="H97">
            <v>4.5575999999999999</v>
          </cell>
        </row>
      </sheetData>
      <sheetData sheetId="44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2132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2224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2313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2313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2497</v>
          </cell>
          <cell r="C97">
            <v>0</v>
          </cell>
          <cell r="D97">
            <v>0</v>
          </cell>
          <cell r="E97">
            <v>0</v>
          </cell>
        </row>
      </sheetData>
      <sheetData sheetId="45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-5.4400000000000004E-2</v>
          </cell>
          <cell r="G8">
            <v>0.37959999999999999</v>
          </cell>
        </row>
        <row r="9">
          <cell r="A9" t="str">
            <v>95-010 A</v>
          </cell>
          <cell r="B9">
            <v>34999</v>
          </cell>
          <cell r="C9">
            <v>0.28760000000000002</v>
          </cell>
          <cell r="D9">
            <v>8.2000000000000007E-3</v>
          </cell>
          <cell r="E9">
            <v>0.1231</v>
          </cell>
          <cell r="F9">
            <v>-5.4400000000000004E-2</v>
          </cell>
          <cell r="G9">
            <v>0.36449999999999999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-3.9100000000000003E-2</v>
          </cell>
          <cell r="G10">
            <v>0.3342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-3.9300000000000002E-2</v>
          </cell>
          <cell r="G11">
            <v>0.33110000000000001</v>
          </cell>
        </row>
        <row r="12">
          <cell r="A12" t="str">
            <v>95-010 D</v>
          </cell>
          <cell r="B12">
            <v>35065</v>
          </cell>
          <cell r="C12">
            <v>0.28410000000000002</v>
          </cell>
          <cell r="D12">
            <v>8.2000000000000007E-3</v>
          </cell>
          <cell r="E12">
            <v>7.46E-2</v>
          </cell>
          <cell r="F12">
            <v>-3.9300000000000002E-2</v>
          </cell>
          <cell r="G12">
            <v>0.3276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-3.9300000000000002E-2</v>
          </cell>
          <cell r="G13">
            <v>0.31210000000000004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-1.49E-2</v>
          </cell>
          <cell r="G14">
            <v>0.33699999999999997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-7.3000000000000001E-3</v>
          </cell>
          <cell r="G15">
            <v>0.33270000000000005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-7.3000000000000001E-3</v>
          </cell>
          <cell r="G16">
            <v>0.30230000000000001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-2.5000000000000001E-2</v>
          </cell>
          <cell r="G17">
            <v>0.245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-2.5600000000000001E-2</v>
          </cell>
          <cell r="G18">
            <v>0.2445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-2.5600000000000001E-2</v>
          </cell>
          <cell r="G19">
            <v>0.24390000000000001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-1.8499999999999999E-2</v>
          </cell>
          <cell r="G20">
            <v>0.26250000000000001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-1.8499999999999999E-2</v>
          </cell>
          <cell r="G21">
            <v>0.26500000000000001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-1.8499999999999999E-2</v>
          </cell>
          <cell r="G22">
            <v>0.25490000000000002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-1.83E-2</v>
          </cell>
          <cell r="G23">
            <v>0.24779999999999999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-1.83E-2</v>
          </cell>
          <cell r="G24">
            <v>0.25990000000000002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-1.83E-2</v>
          </cell>
          <cell r="G25">
            <v>0.25979999999999998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-1.83E-2</v>
          </cell>
          <cell r="G26">
            <v>0.25990000000000002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-1.83E-2</v>
          </cell>
          <cell r="G27">
            <v>0.25570000000000004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-1.83E-2</v>
          </cell>
          <cell r="G28">
            <v>0.25570000000000004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-5.9999999999999995E-4</v>
          </cell>
          <cell r="G29">
            <v>0.27779999999999999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-1.35E-2</v>
          </cell>
          <cell r="G30">
            <v>0.26489999999999997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-1.35E-2</v>
          </cell>
          <cell r="G31">
            <v>0.30159999999999998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-1.35E-2</v>
          </cell>
          <cell r="G32">
            <v>0.26100000000000001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-1.35E-2</v>
          </cell>
          <cell r="G33">
            <v>0.26819999999999999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-1.35E-2</v>
          </cell>
          <cell r="G34">
            <v>0.26819999999999999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-1.35E-2</v>
          </cell>
          <cell r="G35">
            <v>0.30880000000000002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-1.35E-2</v>
          </cell>
          <cell r="G36">
            <v>0.30880000000000002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-1.35E-2</v>
          </cell>
          <cell r="G37">
            <v>0.30880000000000002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-1.35E-2</v>
          </cell>
          <cell r="G38">
            <v>0.24859999999999999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-1.35E-2</v>
          </cell>
          <cell r="G39">
            <v>0.222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-1.35E-2</v>
          </cell>
          <cell r="G40">
            <v>0.222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-8.0000000000000004E-4</v>
          </cell>
          <cell r="G42">
            <v>0.23470000000000002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-8.0000000000000004E-4</v>
          </cell>
          <cell r="G43">
            <v>0.23470000000000002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-8.0000000000000004E-4</v>
          </cell>
          <cell r="G44">
            <v>0.23470000000000002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-8.0000000000000004E-4</v>
          </cell>
          <cell r="G45">
            <v>0.23470000000000002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-8.0000000000000004E-4</v>
          </cell>
          <cell r="G46">
            <v>0.2172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-8.0000000000000004E-4</v>
          </cell>
          <cell r="G47">
            <v>0.2172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-8.0000000000000004E-4</v>
          </cell>
          <cell r="G48">
            <v>0.2172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-8.0000000000000004E-4</v>
          </cell>
          <cell r="G49">
            <v>0.2172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-8.0000000000000004E-4</v>
          </cell>
          <cell r="G50">
            <v>0.2172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-1.1800000000000001E-2</v>
          </cell>
          <cell r="G51">
            <v>0.20619999999999999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-1.1800000000000001E-2</v>
          </cell>
          <cell r="G52">
            <v>0.20619999999999999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-1.1800000000000001E-2</v>
          </cell>
          <cell r="G53">
            <v>0.20619999999999999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-1.1000000000000001E-2</v>
          </cell>
          <cell r="G54">
            <v>0.20699999999999999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-1.1000000000000001E-2</v>
          </cell>
          <cell r="G55">
            <v>0.20699999999999999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-1.1000000000000001E-2</v>
          </cell>
          <cell r="G56">
            <v>0.20699999999999999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-1.1000000000000001E-2</v>
          </cell>
          <cell r="G57">
            <v>0.20699999999999999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-1.1000000000000001E-2</v>
          </cell>
          <cell r="G58">
            <v>0.1933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-1.1000000000000001E-2</v>
          </cell>
          <cell r="G59">
            <v>0.19209999999999999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-1.1000000000000001E-2</v>
          </cell>
          <cell r="G60">
            <v>0.19209999999999999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-1.1000000000000001E-2</v>
          </cell>
          <cell r="G61">
            <v>0.193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-1.8E-3</v>
          </cell>
          <cell r="G78">
            <v>0.20830000000000001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-3.1099999999999999E-2</v>
          </cell>
          <cell r="G79">
            <v>0.15930000000000002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-3.1099999999999999E-2</v>
          </cell>
          <cell r="G80">
            <v>0.15930000000000002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-3.1099999999999999E-2</v>
          </cell>
          <cell r="G81">
            <v>0.15930000000000002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-3.1099999999999999E-2</v>
          </cell>
          <cell r="G82">
            <v>0.15930000000000002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-2.93E-2</v>
          </cell>
          <cell r="G83">
            <v>0.1578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-2.93E-2</v>
          </cell>
          <cell r="G84">
            <v>0.1578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</row>
        <row r="94">
          <cell r="A94" t="str">
            <v>2005-00552</v>
          </cell>
          <cell r="B94">
            <v>38749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</row>
        <row r="95">
          <cell r="A95" t="str">
            <v>2006-00135</v>
          </cell>
          <cell r="B95">
            <v>38838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</row>
      </sheetData>
      <sheetData sheetId="46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>
            <v>8.2000000000000007E-3</v>
          </cell>
          <cell r="D9">
            <v>-1.5300000000000001E-2</v>
          </cell>
          <cell r="E9">
            <v>-7.1000000000000004E-3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8.2000000000000007E-3</v>
          </cell>
          <cell r="D12">
            <v>0</v>
          </cell>
          <cell r="E12">
            <v>8.2000000000000007E-3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38657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38749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38838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38838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39022</v>
          </cell>
          <cell r="C97">
            <v>0</v>
          </cell>
          <cell r="D97">
            <v>0</v>
          </cell>
          <cell r="E97">
            <v>0</v>
          </cell>
        </row>
      </sheetData>
      <sheetData sheetId="47"/>
      <sheetData sheetId="48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-4.9500000000000002E-2</v>
          </cell>
          <cell r="E8">
            <v>-1.5300000000000001E-2</v>
          </cell>
          <cell r="K8" t="str">
            <v>92-558 J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K9" t="str">
            <v>92-558 K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K10" t="str">
            <v>92-558 L</v>
          </cell>
        </row>
        <row r="11">
          <cell r="A11" t="str">
            <v>92-558 M</v>
          </cell>
          <cell r="B11">
            <v>34731</v>
          </cell>
          <cell r="C11">
            <v>-9.11E-2</v>
          </cell>
          <cell r="D11">
            <v>-9.11E-2</v>
          </cell>
          <cell r="E11">
            <v>-3.6299999999999999E-2</v>
          </cell>
          <cell r="K11" t="str">
            <v>92-558 M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K12" t="str">
            <v>92-558 N</v>
          </cell>
        </row>
        <row r="13">
          <cell r="A13" t="str">
            <v>92-558 O</v>
          </cell>
          <cell r="B13">
            <v>34790</v>
          </cell>
          <cell r="C13">
            <v>-3.44E-2</v>
          </cell>
          <cell r="D13">
            <v>-3.44E-2</v>
          </cell>
          <cell r="E13">
            <v>-9.9000000000000008E-3</v>
          </cell>
          <cell r="K13" t="str">
            <v>92-558 O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K14" t="str">
            <v>92-558 P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K15" t="str">
            <v>92-558 Q</v>
          </cell>
        </row>
        <row r="16">
          <cell r="A16" t="str">
            <v>92-558 R</v>
          </cell>
          <cell r="B16">
            <v>34881</v>
          </cell>
          <cell r="C16">
            <v>-5.5500000000000001E-2</v>
          </cell>
          <cell r="D16">
            <v>-5.5500000000000001E-2</v>
          </cell>
          <cell r="E16">
            <v>-5.5500000000000001E-2</v>
          </cell>
          <cell r="K16" t="str">
            <v>92-558 R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K17" t="str">
            <v>92-558 S</v>
          </cell>
        </row>
        <row r="18">
          <cell r="A18" t="str">
            <v>95-010</v>
          </cell>
          <cell r="B18">
            <v>34943</v>
          </cell>
          <cell r="C18">
            <v>-3.2300000000000002E-2</v>
          </cell>
          <cell r="D18">
            <v>-3.2300000000000002E-2</v>
          </cell>
          <cell r="E18">
            <v>-9.1999999999999998E-3</v>
          </cell>
          <cell r="K18" t="str">
            <v>95-010</v>
          </cell>
        </row>
        <row r="19">
          <cell r="A19" t="str">
            <v>95-010 A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G19">
            <v>-0.26279999999999998</v>
          </cell>
          <cell r="H19">
            <v>-0.26279999999999998</v>
          </cell>
          <cell r="I19">
            <v>-0.12619999999999998</v>
          </cell>
          <cell r="K19" t="str">
            <v>95-010 A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G20">
            <v>-0.21329999999999999</v>
          </cell>
          <cell r="H20">
            <v>-0.21329999999999999</v>
          </cell>
          <cell r="I20">
            <v>-0.1109</v>
          </cell>
          <cell r="K20" t="str">
            <v>95-010 B</v>
          </cell>
        </row>
        <row r="21">
          <cell r="A21" t="str">
            <v>95-010 C</v>
          </cell>
          <cell r="B21">
            <v>35034</v>
          </cell>
          <cell r="C21">
            <v>-2.7000000000000001E-3</v>
          </cell>
          <cell r="D21">
            <v>-2.7000000000000001E-3</v>
          </cell>
          <cell r="E21">
            <v>-2.2000000000000001E-3</v>
          </cell>
          <cell r="G21">
            <v>-0.216</v>
          </cell>
          <cell r="H21">
            <v>-0.216</v>
          </cell>
          <cell r="I21">
            <v>-0.11309999999999999</v>
          </cell>
          <cell r="K21" t="str">
            <v>95-010 C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G22">
            <v>-0.216</v>
          </cell>
          <cell r="H22">
            <v>-0.216</v>
          </cell>
          <cell r="I22">
            <v>-0.11309999999999999</v>
          </cell>
          <cell r="K22" t="str">
            <v>95-010 D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G23">
            <v>-0.1249</v>
          </cell>
          <cell r="H23">
            <v>-0.1249</v>
          </cell>
          <cell r="I23">
            <v>-7.6799999999999993E-2</v>
          </cell>
          <cell r="K23" t="str">
            <v>95-010 E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G24">
            <v>-0.1249</v>
          </cell>
          <cell r="H24">
            <v>-0.1249</v>
          </cell>
          <cell r="I24">
            <v>-7.6799999999999993E-2</v>
          </cell>
          <cell r="K24" t="str">
            <v>95-010 F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G25">
            <v>-9.0499999999999997E-2</v>
          </cell>
          <cell r="H25">
            <v>-9.0499999999999997E-2</v>
          </cell>
          <cell r="I25">
            <v>-6.6900000000000001E-2</v>
          </cell>
          <cell r="K25" t="str">
            <v>95-010 G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G26">
            <v>-9.0499999999999997E-2</v>
          </cell>
          <cell r="H26">
            <v>-9.0499999999999997E-2</v>
          </cell>
          <cell r="I26">
            <v>-6.6900000000000001E-2</v>
          </cell>
          <cell r="K26" t="str">
            <v>95-010 H</v>
          </cell>
        </row>
        <row r="27">
          <cell r="A27" t="str">
            <v>95-010 I</v>
          </cell>
          <cell r="B27">
            <v>35217</v>
          </cell>
          <cell r="C27">
            <v>-7.8399999999999997E-2</v>
          </cell>
          <cell r="D27">
            <v>-7.8399999999999997E-2</v>
          </cell>
          <cell r="E27">
            <v>-3.1099999999999999E-2</v>
          </cell>
          <cell r="G27">
            <v>-0.16889999999999999</v>
          </cell>
          <cell r="H27">
            <v>-0.16889999999999999</v>
          </cell>
          <cell r="I27">
            <v>-9.8000000000000004E-2</v>
          </cell>
          <cell r="K27" t="str">
            <v>95-010 I</v>
          </cell>
        </row>
        <row r="28">
          <cell r="A28" t="str">
            <v>95-010 J</v>
          </cell>
          <cell r="B28">
            <v>35247</v>
          </cell>
          <cell r="C28">
            <v>-3.8E-3</v>
          </cell>
          <cell r="D28">
            <v>-3.8E-3</v>
          </cell>
          <cell r="E28">
            <v>-2.0999999999999999E-3</v>
          </cell>
          <cell r="G28">
            <v>-0.1172</v>
          </cell>
          <cell r="H28">
            <v>-0.1172</v>
          </cell>
          <cell r="I28">
            <v>-4.4599999999999994E-2</v>
          </cell>
          <cell r="K28" t="str">
            <v>95-010 J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G29">
            <v>-0.1172</v>
          </cell>
          <cell r="H29">
            <v>-0.1172</v>
          </cell>
          <cell r="I29">
            <v>-4.4599999999999994E-2</v>
          </cell>
          <cell r="K29" t="str">
            <v>95-010 K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G30">
            <v>-8.4899999999999989E-2</v>
          </cell>
          <cell r="H30">
            <v>-8.4899999999999989E-2</v>
          </cell>
          <cell r="I30">
            <v>-3.5399999999999994E-2</v>
          </cell>
          <cell r="K30" t="str">
            <v>95-010 L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G31">
            <v>-8.4899999999999989E-2</v>
          </cell>
          <cell r="H31">
            <v>-8.4899999999999989E-2</v>
          </cell>
          <cell r="I31">
            <v>-3.5399999999999994E-2</v>
          </cell>
          <cell r="K31" t="str">
            <v>95-010 M</v>
          </cell>
        </row>
        <row r="32">
          <cell r="A32" t="str">
            <v>95-010 N</v>
          </cell>
          <cell r="B32">
            <v>35370</v>
          </cell>
          <cell r="C32">
            <v>6.6E-3</v>
          </cell>
          <cell r="D32">
            <v>6.6E-3</v>
          </cell>
          <cell r="E32">
            <v>6.6E-3</v>
          </cell>
          <cell r="G32">
            <v>-7.8299999999999995E-2</v>
          </cell>
          <cell r="H32">
            <v>-7.8299999999999995E-2</v>
          </cell>
          <cell r="I32">
            <v>-2.8799999999999992E-2</v>
          </cell>
          <cell r="K32" t="str">
            <v>95-010 N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G33">
            <v>-7.5600000000000001E-2</v>
          </cell>
          <cell r="H33">
            <v>-7.5600000000000001E-2</v>
          </cell>
          <cell r="I33">
            <v>-2.6599999999999999E-2</v>
          </cell>
          <cell r="K33" t="str">
            <v>95-010 O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G34">
            <v>-7.5600000000000001E-2</v>
          </cell>
          <cell r="H34">
            <v>-7.5600000000000001E-2</v>
          </cell>
          <cell r="I34">
            <v>-2.6599999999999999E-2</v>
          </cell>
          <cell r="K34" t="str">
            <v>95-010 P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G35">
            <v>-7.5600000000000001E-2</v>
          </cell>
          <cell r="H35">
            <v>-7.5600000000000001E-2</v>
          </cell>
          <cell r="I35">
            <v>-2.6599999999999999E-2</v>
          </cell>
          <cell r="K35" t="str">
            <v>95-010 Q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G36">
            <v>-7.5600000000000001E-2</v>
          </cell>
          <cell r="H36">
            <v>-7.5600000000000001E-2</v>
          </cell>
          <cell r="I36">
            <v>-2.6599999999999999E-2</v>
          </cell>
          <cell r="K36" t="str">
            <v>95-010 R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G37">
            <v>-7.5600000000000001E-2</v>
          </cell>
          <cell r="H37">
            <v>-7.5600000000000001E-2</v>
          </cell>
          <cell r="I37">
            <v>-2.6599999999999999E-2</v>
          </cell>
          <cell r="K37" t="str">
            <v>95-010 S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G38">
            <v>-7.5600000000000001E-2</v>
          </cell>
          <cell r="H38">
            <v>-7.5600000000000001E-2</v>
          </cell>
          <cell r="I38">
            <v>-2.6599999999999999E-2</v>
          </cell>
          <cell r="K38" t="str">
            <v>95-010 T</v>
          </cell>
        </row>
        <row r="39">
          <cell r="A39" t="str">
            <v>95-010 U</v>
          </cell>
          <cell r="B39">
            <v>35582</v>
          </cell>
          <cell r="C39">
            <v>-5.1599999999999993E-2</v>
          </cell>
          <cell r="D39">
            <v>-5.1599999999999993E-2</v>
          </cell>
          <cell r="E39">
            <v>-1.6299999999999999E-2</v>
          </cell>
          <cell r="G39">
            <v>-4.8799999999999996E-2</v>
          </cell>
          <cell r="H39">
            <v>-4.8799999999999996E-2</v>
          </cell>
          <cell r="I39">
            <v>-1.1799999999999998E-2</v>
          </cell>
          <cell r="K39" t="str">
            <v>95-010 U</v>
          </cell>
        </row>
        <row r="40">
          <cell r="A40" t="str">
            <v>95-010 V</v>
          </cell>
          <cell r="B40">
            <v>35612</v>
          </cell>
          <cell r="C40">
            <v>-2.9999999999999997E-4</v>
          </cell>
          <cell r="D40">
            <v>-2.9999999999999997E-4</v>
          </cell>
          <cell r="E40">
            <v>-2.9999999999999997E-4</v>
          </cell>
          <cell r="G40">
            <v>-4.5299999999999993E-2</v>
          </cell>
          <cell r="H40">
            <v>-4.5299999999999993E-2</v>
          </cell>
          <cell r="I40">
            <v>-9.9999999999999985E-3</v>
          </cell>
          <cell r="K40" t="str">
            <v>95-010 V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G41">
            <v>-4.5299999999999993E-2</v>
          </cell>
          <cell r="H41">
            <v>-4.5299999999999993E-2</v>
          </cell>
          <cell r="I41">
            <v>-9.9999999999999985E-3</v>
          </cell>
          <cell r="K41" t="str">
            <v>95-010 W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G42">
            <v>-4.5299999999999993E-2</v>
          </cell>
          <cell r="H42">
            <v>-4.5299999999999993E-2</v>
          </cell>
          <cell r="I42">
            <v>-9.9999999999999985E-3</v>
          </cell>
          <cell r="K42" t="str">
            <v>95-010 X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G43">
            <v>-4.5299999999999993E-2</v>
          </cell>
          <cell r="H43">
            <v>-4.5299999999999993E-2</v>
          </cell>
          <cell r="I43">
            <v>-9.9999999999999985E-3</v>
          </cell>
          <cell r="K43" t="str">
            <v>95-010 Y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G44">
            <v>-5.1899999999999995E-2</v>
          </cell>
          <cell r="H44">
            <v>-5.1899999999999995E-2</v>
          </cell>
          <cell r="I44">
            <v>-1.66E-2</v>
          </cell>
          <cell r="K44" t="str">
            <v>95-010 Z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G45">
            <v>-5.1899999999999995E-2</v>
          </cell>
          <cell r="H45">
            <v>-5.1899999999999995E-2</v>
          </cell>
          <cell r="I45">
            <v>-1.66E-2</v>
          </cell>
          <cell r="K45" t="str">
            <v>95-010 AA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G46">
            <v>-5.1899999999999995E-2</v>
          </cell>
          <cell r="H46">
            <v>-5.1899999999999995E-2</v>
          </cell>
          <cell r="I46">
            <v>-1.66E-2</v>
          </cell>
          <cell r="K46" t="str">
            <v>95-010 BB</v>
          </cell>
        </row>
        <row r="47">
          <cell r="A47" t="str">
            <v>95-010 CC</v>
          </cell>
          <cell r="B47">
            <v>35827</v>
          </cell>
          <cell r="C47">
            <v>-1.6000000000000001E-3</v>
          </cell>
          <cell r="D47">
            <v>-1.6000000000000001E-3</v>
          </cell>
          <cell r="E47">
            <v>-1.6000000000000001E-3</v>
          </cell>
          <cell r="G47">
            <v>-5.3499999999999992E-2</v>
          </cell>
          <cell r="H47">
            <v>-5.3499999999999992E-2</v>
          </cell>
          <cell r="I47">
            <v>-1.8200000000000001E-2</v>
          </cell>
          <cell r="K47" t="str">
            <v>95-010 CC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G48">
            <v>-5.3499999999999992E-2</v>
          </cell>
          <cell r="H48">
            <v>-5.3499999999999992E-2</v>
          </cell>
          <cell r="I48">
            <v>-1.8200000000000001E-2</v>
          </cell>
          <cell r="K48" t="str">
            <v>95-010 DD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G49">
            <v>-5.3499999999999992E-2</v>
          </cell>
          <cell r="H49">
            <v>-5.3499999999999992E-2</v>
          </cell>
          <cell r="I49">
            <v>-1.8200000000000001E-2</v>
          </cell>
          <cell r="K49" t="str">
            <v>95-010 EE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G50">
            <v>-5.3499999999999992E-2</v>
          </cell>
          <cell r="H50">
            <v>-5.3499999999999992E-2</v>
          </cell>
          <cell r="I50">
            <v>-1.8200000000000001E-2</v>
          </cell>
          <cell r="K50" t="str">
            <v>95-010 FF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G51">
            <v>-1.9E-3</v>
          </cell>
          <cell r="H51">
            <v>-1.9E-3</v>
          </cell>
          <cell r="I51">
            <v>-1.9E-3</v>
          </cell>
          <cell r="K51" t="str">
            <v>95-010 GG</v>
          </cell>
        </row>
        <row r="52">
          <cell r="A52" t="str">
            <v>95-010 HH</v>
          </cell>
          <cell r="B52">
            <v>35977</v>
          </cell>
          <cell r="C52">
            <v>-9.4999999999999998E-3</v>
          </cell>
          <cell r="D52">
            <v>-9.4999999999999998E-3</v>
          </cell>
          <cell r="E52">
            <v>-7.3000000000000001E-3</v>
          </cell>
          <cell r="G52">
            <v>-1.11E-2</v>
          </cell>
          <cell r="H52">
            <v>-1.11E-2</v>
          </cell>
          <cell r="I52">
            <v>-8.8999999999999999E-3</v>
          </cell>
          <cell r="K52" t="str">
            <v>95-010 HH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G53">
            <v>-1.11E-2</v>
          </cell>
          <cell r="H53">
            <v>-1.11E-2</v>
          </cell>
          <cell r="I53">
            <v>-8.8999999999999999E-3</v>
          </cell>
          <cell r="K53" t="str">
            <v>95-010 II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G54">
            <v>-1.11E-2</v>
          </cell>
          <cell r="H54">
            <v>-1.11E-2</v>
          </cell>
          <cell r="I54">
            <v>-8.8999999999999999E-3</v>
          </cell>
          <cell r="K54" t="str">
            <v>95-010 JJ</v>
          </cell>
        </row>
        <row r="55">
          <cell r="A55" t="str">
            <v>95-010 KK</v>
          </cell>
          <cell r="B55">
            <v>36069</v>
          </cell>
          <cell r="C55">
            <v>-1.2999999999999999E-2</v>
          </cell>
          <cell r="D55">
            <v>-1.2999999999999999E-2</v>
          </cell>
          <cell r="E55">
            <v>-1.2999999999999999E-2</v>
          </cell>
          <cell r="G55">
            <v>-2.41E-2</v>
          </cell>
          <cell r="H55">
            <v>-2.41E-2</v>
          </cell>
          <cell r="I55">
            <v>-2.1899999999999999E-2</v>
          </cell>
          <cell r="K55" t="str">
            <v>95-010 KK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G56">
            <v>-2.41E-2</v>
          </cell>
          <cell r="H56">
            <v>-2.41E-2</v>
          </cell>
          <cell r="I56">
            <v>-2.1899999999999999E-2</v>
          </cell>
          <cell r="K56" t="str">
            <v>95-010 LL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G57">
            <v>-2.41E-2</v>
          </cell>
          <cell r="H57">
            <v>-2.41E-2</v>
          </cell>
          <cell r="I57">
            <v>-2.1899999999999999E-2</v>
          </cell>
          <cell r="K57" t="str">
            <v>95-010 MM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G58">
            <v>-2.41E-2</v>
          </cell>
          <cell r="H58">
            <v>-2.41E-2</v>
          </cell>
          <cell r="I58">
            <v>-2.1899999999999999E-2</v>
          </cell>
          <cell r="K58" t="str">
            <v>95-010 NN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G59">
            <v>-2.2499999999999999E-2</v>
          </cell>
          <cell r="H59">
            <v>-2.2499999999999999E-2</v>
          </cell>
          <cell r="I59">
            <v>-2.0299999999999999E-2</v>
          </cell>
          <cell r="K59" t="str">
            <v>95-010 OO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G60">
            <v>-2.2499999999999999E-2</v>
          </cell>
          <cell r="H60">
            <v>-2.2499999999999999E-2</v>
          </cell>
          <cell r="I60">
            <v>-2.0299999999999999E-2</v>
          </cell>
          <cell r="K60" t="str">
            <v>95-010 PP</v>
          </cell>
        </row>
        <row r="61">
          <cell r="A61" t="str">
            <v>95-010 QQ</v>
          </cell>
          <cell r="B61">
            <v>36251</v>
          </cell>
          <cell r="C61">
            <v>-4.2900000000000001E-2</v>
          </cell>
          <cell r="D61">
            <v>-4.2900000000000001E-2</v>
          </cell>
          <cell r="E61">
            <v>-1.2700000000000001E-2</v>
          </cell>
          <cell r="G61">
            <v>-6.54E-2</v>
          </cell>
          <cell r="H61">
            <v>-6.54E-2</v>
          </cell>
          <cell r="I61">
            <v>-3.3000000000000002E-2</v>
          </cell>
          <cell r="K61" t="str">
            <v>95-010 QQ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G62">
            <v>-6.54E-2</v>
          </cell>
          <cell r="H62">
            <v>-6.54E-2</v>
          </cell>
          <cell r="I62">
            <v>-3.3000000000000002E-2</v>
          </cell>
          <cell r="K62" t="str">
            <v>95-010 RR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G63">
            <v>-6.54E-2</v>
          </cell>
          <cell r="H63">
            <v>-6.54E-2</v>
          </cell>
          <cell r="I63">
            <v>-3.3000000000000002E-2</v>
          </cell>
          <cell r="K63" t="str">
            <v>95-010 SS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G64">
            <v>-5.5899999999999998E-2</v>
          </cell>
          <cell r="H64">
            <v>-5.5899999999999998E-2</v>
          </cell>
          <cell r="I64">
            <v>-2.5700000000000001E-2</v>
          </cell>
          <cell r="K64" t="str">
            <v>95-010 TT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G65">
            <v>-5.5899999999999998E-2</v>
          </cell>
          <cell r="H65">
            <v>-5.5899999999999998E-2</v>
          </cell>
          <cell r="I65">
            <v>-2.5700000000000001E-2</v>
          </cell>
          <cell r="K65" t="str">
            <v>95-010 UU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G66">
            <v>-5.5899999999999998E-2</v>
          </cell>
          <cell r="H66">
            <v>-5.5899999999999998E-2</v>
          </cell>
          <cell r="I66">
            <v>-2.5700000000000001E-2</v>
          </cell>
          <cell r="K66" t="str">
            <v>95-010 VV</v>
          </cell>
        </row>
        <row r="67">
          <cell r="A67" t="str">
            <v>95-010 WW</v>
          </cell>
          <cell r="B67">
            <v>36434</v>
          </cell>
          <cell r="C67">
            <v>-2.3E-3</v>
          </cell>
          <cell r="D67">
            <v>-2.3E-3</v>
          </cell>
          <cell r="E67">
            <v>-2.3E-3</v>
          </cell>
          <cell r="G67">
            <v>-4.5200000000000004E-2</v>
          </cell>
          <cell r="H67">
            <v>-4.5200000000000004E-2</v>
          </cell>
          <cell r="I67">
            <v>-1.5000000000000001E-2</v>
          </cell>
          <cell r="K67" t="str">
            <v>95-010 WW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G68">
            <v>-4.5200000000000004E-2</v>
          </cell>
          <cell r="H68">
            <v>-4.5200000000000004E-2</v>
          </cell>
          <cell r="I68">
            <v>-1.5000000000000001E-2</v>
          </cell>
          <cell r="K68" t="str">
            <v>95-010 XX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G69">
            <v>-4.5200000000000004E-2</v>
          </cell>
          <cell r="H69">
            <v>-4.5200000000000004E-2</v>
          </cell>
          <cell r="I69">
            <v>-1.5000000000000001E-2</v>
          </cell>
          <cell r="K69" t="str">
            <v>95-010 YY</v>
          </cell>
        </row>
        <row r="70">
          <cell r="A70" t="str">
            <v>99-070</v>
          </cell>
          <cell r="B70">
            <v>36526</v>
          </cell>
          <cell r="C70">
            <v>-2.8E-3</v>
          </cell>
          <cell r="D70">
            <v>-2.8E-3</v>
          </cell>
          <cell r="E70">
            <v>-2.8E-3</v>
          </cell>
          <cell r="G70">
            <v>-4.8000000000000001E-2</v>
          </cell>
          <cell r="H70">
            <v>-4.8000000000000001E-2</v>
          </cell>
          <cell r="I70">
            <v>-1.78E-2</v>
          </cell>
          <cell r="K70" t="str">
            <v>99-070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G71">
            <v>-4.8000000000000001E-2</v>
          </cell>
          <cell r="H71">
            <v>-4.8000000000000001E-2</v>
          </cell>
          <cell r="I71">
            <v>-1.78E-2</v>
          </cell>
          <cell r="K71" t="str">
            <v>99-070 A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G72">
            <v>-4.8000000000000001E-2</v>
          </cell>
          <cell r="H72">
            <v>-4.8000000000000001E-2</v>
          </cell>
          <cell r="I72">
            <v>-1.78E-2</v>
          </cell>
          <cell r="K72" t="str">
            <v>99-070 A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G73">
            <v>-5.1000000000000004E-3</v>
          </cell>
          <cell r="H73">
            <v>-5.1000000000000004E-3</v>
          </cell>
          <cell r="I73">
            <v>-5.1000000000000004E-3</v>
          </cell>
          <cell r="K73" t="str">
            <v>1999-070 B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G74">
            <v>-5.1000000000000004E-3</v>
          </cell>
          <cell r="H74">
            <v>-5.1000000000000004E-3</v>
          </cell>
          <cell r="I74">
            <v>-5.1000000000000004E-3</v>
          </cell>
          <cell r="K74" t="str">
            <v>1999-070 C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G75">
            <v>-5.1000000000000004E-3</v>
          </cell>
          <cell r="H75">
            <v>-5.1000000000000004E-3</v>
          </cell>
          <cell r="I75">
            <v>-5.1000000000000004E-3</v>
          </cell>
          <cell r="K75" t="str">
            <v>1999-070 C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G76">
            <v>-5.1000000000000004E-3</v>
          </cell>
          <cell r="H76">
            <v>-5.1000000000000004E-3</v>
          </cell>
          <cell r="I76">
            <v>-5.1000000000000004E-3</v>
          </cell>
          <cell r="K76" t="str">
            <v>1999-070 D</v>
          </cell>
        </row>
        <row r="77">
          <cell r="A77" t="str">
            <v>1999-070 E</v>
          </cell>
          <cell r="B77">
            <v>36739</v>
          </cell>
          <cell r="C77">
            <v>-1.17E-2</v>
          </cell>
          <cell r="D77">
            <v>-1.17E-2</v>
          </cell>
          <cell r="E77">
            <v>-1.17E-2</v>
          </cell>
          <cell r="G77">
            <v>-1.6800000000000002E-2</v>
          </cell>
          <cell r="H77">
            <v>-1.6800000000000002E-2</v>
          </cell>
          <cell r="I77">
            <v>-1.6800000000000002E-2</v>
          </cell>
          <cell r="K77" t="str">
            <v>1999-070 E</v>
          </cell>
        </row>
        <row r="78">
          <cell r="A78" t="str">
            <v>1999-070 E*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G78">
            <v>-1.6800000000000002E-2</v>
          </cell>
          <cell r="H78">
            <v>-1.6800000000000002E-2</v>
          </cell>
          <cell r="I78">
            <v>-1.6800000000000002E-2</v>
          </cell>
          <cell r="K78" t="str">
            <v>1999-070 E*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G79">
            <v>-1.4500000000000001E-2</v>
          </cell>
          <cell r="H79">
            <v>-1.4500000000000001E-2</v>
          </cell>
          <cell r="I79">
            <v>-1.4500000000000001E-2</v>
          </cell>
          <cell r="K79" t="str">
            <v>1999-070 F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G80">
            <v>-1.4500000000000001E-2</v>
          </cell>
          <cell r="H80">
            <v>-1.4500000000000001E-2</v>
          </cell>
          <cell r="I80">
            <v>-1.4500000000000001E-2</v>
          </cell>
          <cell r="K80" t="str">
            <v>1999-070 G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G81">
            <v>-1.4500000000000001E-2</v>
          </cell>
          <cell r="H81">
            <v>-1.4500000000000001E-2</v>
          </cell>
          <cell r="I81">
            <v>-1.4500000000000001E-2</v>
          </cell>
          <cell r="K81" t="str">
            <v>1999-070 G*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G82">
            <v>-1.17E-2</v>
          </cell>
          <cell r="H82">
            <v>-1.17E-2</v>
          </cell>
          <cell r="I82">
            <v>-1.17E-2</v>
          </cell>
          <cell r="K82" t="str">
            <v>1999-070 G*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G83">
            <v>-1.17E-2</v>
          </cell>
          <cell r="H83">
            <v>-1.17E-2</v>
          </cell>
          <cell r="I83">
            <v>-1.17E-2</v>
          </cell>
          <cell r="K83" t="str">
            <v>1999-070 H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G84">
            <v>-1.17E-2</v>
          </cell>
          <cell r="H84">
            <v>-1.17E-2</v>
          </cell>
          <cell r="I84">
            <v>-1.17E-2</v>
          </cell>
          <cell r="K84" t="str">
            <v>1999-070 I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G85">
            <v>-1.17E-2</v>
          </cell>
          <cell r="H85">
            <v>-1.17E-2</v>
          </cell>
          <cell r="I85">
            <v>-1.17E-2</v>
          </cell>
          <cell r="K85" t="str">
            <v>1999-070 J</v>
          </cell>
        </row>
        <row r="86">
          <cell r="A86" t="str">
            <v>1999-070 K</v>
          </cell>
          <cell r="B86">
            <v>37012</v>
          </cell>
          <cell r="C86">
            <v>-5.0000000000000001E-4</v>
          </cell>
          <cell r="D86">
            <v>-5.0000000000000001E-4</v>
          </cell>
          <cell r="E86">
            <v>-5.0000000000000001E-4</v>
          </cell>
          <cell r="G86">
            <v>-1.2200000000000001E-2</v>
          </cell>
          <cell r="H86">
            <v>-1.2200000000000001E-2</v>
          </cell>
          <cell r="I86">
            <v>-1.2200000000000001E-2</v>
          </cell>
          <cell r="K86" t="str">
            <v>1999-070 K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G87">
            <v>-1.2200000000000001E-2</v>
          </cell>
          <cell r="H87">
            <v>-1.2200000000000001E-2</v>
          </cell>
          <cell r="I87">
            <v>-1.2200000000000001E-2</v>
          </cell>
          <cell r="K87" t="str">
            <v>1999-070 L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G88">
            <v>-1.2200000000000001E-2</v>
          </cell>
          <cell r="H88">
            <v>-1.2200000000000001E-2</v>
          </cell>
          <cell r="I88">
            <v>-1.2200000000000001E-2</v>
          </cell>
          <cell r="K88" t="str">
            <v>1999-070 M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G89">
            <v>-5.0000000000000001E-4</v>
          </cell>
          <cell r="H89">
            <v>-5.0000000000000001E-4</v>
          </cell>
          <cell r="I89">
            <v>-5.0000000000000001E-4</v>
          </cell>
          <cell r="K89" t="str">
            <v>1999-070 N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G90">
            <v>-5.0000000000000001E-4</v>
          </cell>
          <cell r="H90">
            <v>-5.0000000000000001E-4</v>
          </cell>
          <cell r="I90">
            <v>-5.0000000000000001E-4</v>
          </cell>
          <cell r="K90" t="str">
            <v>1999-070 N*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G91">
            <v>-5.0000000000000001E-4</v>
          </cell>
          <cell r="H91">
            <v>-5.0000000000000001E-4</v>
          </cell>
          <cell r="I91">
            <v>-5.0000000000000001E-4</v>
          </cell>
          <cell r="K91" t="str">
            <v>1999-070 N*</v>
          </cell>
        </row>
        <row r="92">
          <cell r="A92" t="str">
            <v>1999-070 O</v>
          </cell>
          <cell r="B92">
            <v>37196</v>
          </cell>
          <cell r="C92">
            <v>-1.9E-3</v>
          </cell>
          <cell r="D92">
            <v>-1.9E-3</v>
          </cell>
          <cell r="E92">
            <v>-1.9E-3</v>
          </cell>
          <cell r="G92">
            <v>-2.4000000000000002E-3</v>
          </cell>
          <cell r="H92">
            <v>-2.4000000000000002E-3</v>
          </cell>
          <cell r="I92">
            <v>-2.4000000000000002E-3</v>
          </cell>
          <cell r="K92" t="str">
            <v>1999-070 O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G93">
            <v>-2.4000000000000002E-3</v>
          </cell>
          <cell r="H93">
            <v>-2.4000000000000002E-3</v>
          </cell>
          <cell r="I93">
            <v>-2.4000000000000002E-3</v>
          </cell>
          <cell r="K93" t="str">
            <v>1999-070 P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G94">
            <v>-1.9E-3</v>
          </cell>
          <cell r="H94">
            <v>-1.9E-3</v>
          </cell>
          <cell r="I94">
            <v>-1.9E-3</v>
          </cell>
          <cell r="K94" t="str">
            <v>2002-00113</v>
          </cell>
        </row>
        <row r="95">
          <cell r="A95" t="str">
            <v>2002-00251</v>
          </cell>
          <cell r="B95">
            <v>37469</v>
          </cell>
          <cell r="C95">
            <v>-9.4999999999999998E-3</v>
          </cell>
          <cell r="D95">
            <v>-9.4999999999999998E-3</v>
          </cell>
          <cell r="E95">
            <v>-1.9E-3</v>
          </cell>
          <cell r="G95">
            <v>-1.14E-2</v>
          </cell>
          <cell r="H95">
            <v>-1.14E-2</v>
          </cell>
          <cell r="I95">
            <v>-3.8E-3</v>
          </cell>
          <cell r="K95" t="str">
            <v>2002-00251</v>
          </cell>
        </row>
        <row r="96">
          <cell r="A96" t="str">
            <v>2002-00359</v>
          </cell>
          <cell r="B96">
            <v>37561</v>
          </cell>
          <cell r="C96">
            <v>-0.15740000000000001</v>
          </cell>
          <cell r="D96">
            <v>-0.15740000000000001</v>
          </cell>
          <cell r="E96">
            <v>-3.9099999999999996E-2</v>
          </cell>
          <cell r="G96">
            <v>-0.16690000000000002</v>
          </cell>
          <cell r="H96">
            <v>-0.16690000000000002</v>
          </cell>
          <cell r="I96">
            <v>-4.0999999999999995E-2</v>
          </cell>
          <cell r="K96" t="str">
            <v>2002-00359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G97">
            <v>-0.16690000000000002</v>
          </cell>
          <cell r="H97">
            <v>-0.16690000000000002</v>
          </cell>
          <cell r="I97">
            <v>-4.0999999999999995E-2</v>
          </cell>
          <cell r="K97" t="str">
            <v>2003-00002</v>
          </cell>
        </row>
        <row r="98">
          <cell r="A98" t="str">
            <v>2003-00083</v>
          </cell>
          <cell r="B98">
            <v>37713</v>
          </cell>
          <cell r="C98">
            <v>0</v>
          </cell>
          <cell r="D98">
            <v>0</v>
          </cell>
          <cell r="E98">
            <v>0</v>
          </cell>
          <cell r="G98">
            <v>-0.16690000000000002</v>
          </cell>
          <cell r="H98">
            <v>-0.16690000000000002</v>
          </cell>
          <cell r="I98">
            <v>-4.0999999999999995E-2</v>
          </cell>
          <cell r="K98" t="str">
            <v>2003-00083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G99">
            <v>-0.16690000000000002</v>
          </cell>
          <cell r="H99">
            <v>-0.16690000000000002</v>
          </cell>
          <cell r="I99">
            <v>-4.0999999999999995E-2</v>
          </cell>
          <cell r="K99" t="str">
            <v>2003-00126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G100">
            <v>-0.15740000000000001</v>
          </cell>
          <cell r="H100">
            <v>-0.15740000000000001</v>
          </cell>
          <cell r="I100">
            <v>-3.9099999999999996E-2</v>
          </cell>
          <cell r="K100" t="str">
            <v>2003-00258</v>
          </cell>
        </row>
        <row r="101">
          <cell r="A101" t="str">
            <v>2003-00377</v>
          </cell>
          <cell r="B101">
            <v>37926</v>
          </cell>
          <cell r="C101">
            <v>-5.9999999999999995E-4</v>
          </cell>
          <cell r="D101">
            <v>-5.9999999999999995E-4</v>
          </cell>
          <cell r="E101">
            <v>-5.9999999999999995E-4</v>
          </cell>
          <cell r="G101">
            <v>-5.9999999999999995E-4</v>
          </cell>
          <cell r="H101">
            <v>-5.9999999999999995E-4</v>
          </cell>
          <cell r="I101">
            <v>-5.9999999999999995E-4</v>
          </cell>
          <cell r="K101" t="str">
            <v>2003-00377</v>
          </cell>
        </row>
        <row r="102">
          <cell r="A102" t="str">
            <v>2003-00504</v>
          </cell>
          <cell r="B102">
            <v>38018</v>
          </cell>
          <cell r="C102">
            <v>-5.9999999999999995E-4</v>
          </cell>
          <cell r="D102">
            <v>-5.9999999999999995E-4</v>
          </cell>
          <cell r="E102">
            <v>-5.9999999999999995E-4</v>
          </cell>
          <cell r="G102">
            <v>-5.9999999999999995E-4</v>
          </cell>
          <cell r="H102">
            <v>-5.9999999999999995E-4</v>
          </cell>
          <cell r="I102">
            <v>-5.9999999999999995E-4</v>
          </cell>
          <cell r="K102" t="str">
            <v>2003-00504</v>
          </cell>
        </row>
        <row r="103">
          <cell r="A103" t="str">
            <v>2004-00122</v>
          </cell>
          <cell r="B103">
            <v>38108</v>
          </cell>
          <cell r="C103">
            <v>-5.9999999999999995E-4</v>
          </cell>
          <cell r="D103">
            <v>-5.9999999999999995E-4</v>
          </cell>
          <cell r="E103">
            <v>-5.9999999999999995E-4</v>
          </cell>
          <cell r="G103">
            <v>-5.9999999999999995E-4</v>
          </cell>
          <cell r="H103">
            <v>-5.9999999999999995E-4</v>
          </cell>
          <cell r="I103">
            <v>-5.9999999999999995E-4</v>
          </cell>
          <cell r="K103" t="str">
            <v>2004-00122</v>
          </cell>
        </row>
        <row r="104">
          <cell r="A104" t="str">
            <v>2004-00269</v>
          </cell>
          <cell r="B104">
            <v>38200</v>
          </cell>
          <cell r="C104">
            <v>-4.7999999999999996E-3</v>
          </cell>
          <cell r="D104">
            <v>-4.7999999999999996E-3</v>
          </cell>
          <cell r="E104">
            <v>-4.7999999999999996E-3</v>
          </cell>
          <cell r="G104">
            <v>-5.3999999999999994E-3</v>
          </cell>
          <cell r="H104">
            <v>-5.3999999999999994E-3</v>
          </cell>
          <cell r="I104">
            <v>-5.3999999999999994E-3</v>
          </cell>
          <cell r="K104" t="str">
            <v>2004-00269</v>
          </cell>
        </row>
        <row r="105">
          <cell r="A105" t="str">
            <v>2005-00271</v>
          </cell>
          <cell r="B105">
            <v>38565</v>
          </cell>
          <cell r="C105">
            <v>0</v>
          </cell>
          <cell r="D105">
            <v>0</v>
          </cell>
          <cell r="E105">
            <v>0</v>
          </cell>
          <cell r="G105">
            <v>-4.7999999999999996E-3</v>
          </cell>
          <cell r="H105">
            <v>-4.7999999999999996E-3</v>
          </cell>
          <cell r="I105">
            <v>-4.7999999999999996E-3</v>
          </cell>
          <cell r="K105" t="str">
            <v>2005-00271</v>
          </cell>
        </row>
        <row r="106">
          <cell r="A106" t="str">
            <v>2005-00399</v>
          </cell>
          <cell r="B106">
            <v>38657</v>
          </cell>
          <cell r="C106">
            <v>-1.6999999999999999E-3</v>
          </cell>
          <cell r="D106">
            <v>-1.6999999999999999E-3</v>
          </cell>
          <cell r="E106">
            <v>-1.6999999999999999E-3</v>
          </cell>
          <cell r="G106">
            <v>-1.6999999999999999E-3</v>
          </cell>
          <cell r="H106">
            <v>-1.6999999999999999E-3</v>
          </cell>
          <cell r="I106">
            <v>-1.6999999999999999E-3</v>
          </cell>
          <cell r="K106" t="str">
            <v>2005-00399</v>
          </cell>
        </row>
        <row r="107">
          <cell r="A107" t="str">
            <v>2006-00428</v>
          </cell>
          <cell r="B107">
            <v>39022</v>
          </cell>
          <cell r="C107">
            <v>-5.5399999999999998E-2</v>
          </cell>
          <cell r="D107">
            <v>-5.5399999999999998E-2</v>
          </cell>
          <cell r="E107">
            <v>-5.5399999999999998E-2</v>
          </cell>
          <cell r="G107">
            <v>-5.5399999999999998E-2</v>
          </cell>
          <cell r="H107">
            <v>-5.5399999999999998E-2</v>
          </cell>
          <cell r="I107">
            <v>-5.5399999999999998E-2</v>
          </cell>
          <cell r="K107" t="str">
            <v>2006-00428</v>
          </cell>
        </row>
        <row r="108">
          <cell r="B108">
            <v>54789</v>
          </cell>
        </row>
      </sheetData>
      <sheetData sheetId="49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-1.5300000000000001E-2</v>
          </cell>
          <cell r="E8">
            <v>-1.5300000000000001E-2</v>
          </cell>
          <cell r="F8">
            <v>-1.5300000000000001E-2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92-558 M</v>
          </cell>
          <cell r="B11">
            <v>34731</v>
          </cell>
          <cell r="C11">
            <v>-7.9200000000000007E-2</v>
          </cell>
          <cell r="D11">
            <v>-2.4400000000000002E-2</v>
          </cell>
          <cell r="E11">
            <v>0</v>
          </cell>
          <cell r="F11">
            <v>0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92-558 O</v>
          </cell>
          <cell r="B13">
            <v>34790</v>
          </cell>
          <cell r="C13">
            <v>-3.2100000000000004E-2</v>
          </cell>
          <cell r="D13">
            <v>-7.6E-3</v>
          </cell>
          <cell r="E13">
            <v>0</v>
          </cell>
          <cell r="F13">
            <v>0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92-558 R</v>
          </cell>
          <cell r="B16">
            <v>34881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95-010 A</v>
          </cell>
          <cell r="B18">
            <v>34943</v>
          </cell>
          <cell r="C18">
            <v>-3.0200000000000001E-2</v>
          </cell>
          <cell r="D18">
            <v>-7.1000000000000004E-3</v>
          </cell>
          <cell r="E18">
            <v>0</v>
          </cell>
          <cell r="F18">
            <v>0</v>
          </cell>
        </row>
        <row r="19">
          <cell r="A19" t="str">
            <v>95-010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-0.191</v>
          </cell>
          <cell r="I19">
            <v>-5.4400000000000004E-2</v>
          </cell>
          <cell r="J19">
            <v>-1.5300000000000001E-2</v>
          </cell>
          <cell r="K19">
            <v>-1.5300000000000001E-2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-0.14150000000000001</v>
          </cell>
          <cell r="I20">
            <v>-3.9100000000000003E-2</v>
          </cell>
          <cell r="J20">
            <v>0</v>
          </cell>
          <cell r="K20">
            <v>0</v>
          </cell>
        </row>
        <row r="21">
          <cell r="A21" t="str">
            <v>95-010 C</v>
          </cell>
          <cell r="B21">
            <v>35034</v>
          </cell>
          <cell r="C21">
            <v>-6.9999999999999999E-4</v>
          </cell>
          <cell r="D21">
            <v>-2.0000000000000001E-4</v>
          </cell>
          <cell r="E21">
            <v>0</v>
          </cell>
          <cell r="F21">
            <v>0</v>
          </cell>
          <cell r="H21">
            <v>-0.14220000000000002</v>
          </cell>
          <cell r="I21">
            <v>-3.9300000000000002E-2</v>
          </cell>
          <cell r="J21">
            <v>0</v>
          </cell>
          <cell r="K21">
            <v>0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-0.14220000000000002</v>
          </cell>
          <cell r="I22">
            <v>-3.9300000000000002E-2</v>
          </cell>
          <cell r="J22">
            <v>0</v>
          </cell>
          <cell r="K22">
            <v>0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-6.3000000000000014E-2</v>
          </cell>
          <cell r="I23">
            <v>-1.4900000000000002E-2</v>
          </cell>
          <cell r="J23">
            <v>0</v>
          </cell>
          <cell r="K23">
            <v>0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-6.3000000000000014E-2</v>
          </cell>
          <cell r="I24">
            <v>-1.4900000000000002E-2</v>
          </cell>
          <cell r="J24">
            <v>0</v>
          </cell>
          <cell r="K24">
            <v>0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-3.09E-2</v>
          </cell>
          <cell r="I25">
            <v>-7.3000000000000001E-3</v>
          </cell>
          <cell r="J25">
            <v>0</v>
          </cell>
          <cell r="K25">
            <v>0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-3.09E-2</v>
          </cell>
          <cell r="I26">
            <v>-7.3000000000000001E-3</v>
          </cell>
          <cell r="J26">
            <v>0</v>
          </cell>
          <cell r="K26">
            <v>0</v>
          </cell>
        </row>
        <row r="27">
          <cell r="A27" t="str">
            <v>95-010 I</v>
          </cell>
          <cell r="B27">
            <v>35217</v>
          </cell>
          <cell r="C27">
            <v>-6.5000000000000002E-2</v>
          </cell>
          <cell r="D27">
            <v>-1.77E-2</v>
          </cell>
          <cell r="E27">
            <v>0</v>
          </cell>
          <cell r="F27">
            <v>0</v>
          </cell>
          <cell r="H27">
            <v>-9.5899999999999999E-2</v>
          </cell>
          <cell r="I27">
            <v>-2.5000000000000001E-2</v>
          </cell>
          <cell r="J27">
            <v>0</v>
          </cell>
          <cell r="K27">
            <v>0</v>
          </cell>
        </row>
        <row r="28">
          <cell r="A28" t="str">
            <v>95-010 J</v>
          </cell>
          <cell r="B28">
            <v>35247</v>
          </cell>
          <cell r="C28">
            <v>-2.3E-3</v>
          </cell>
          <cell r="D28">
            <v>-5.9999999999999995E-4</v>
          </cell>
          <cell r="E28">
            <v>0</v>
          </cell>
          <cell r="F28">
            <v>0</v>
          </cell>
          <cell r="H28">
            <v>-9.8199999999999996E-2</v>
          </cell>
          <cell r="I28">
            <v>-2.5600000000000001E-2</v>
          </cell>
          <cell r="J28">
            <v>0</v>
          </cell>
          <cell r="K28">
            <v>0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-9.8199999999999996E-2</v>
          </cell>
          <cell r="I29">
            <v>-2.5600000000000001E-2</v>
          </cell>
          <cell r="J29">
            <v>0</v>
          </cell>
          <cell r="K29">
            <v>0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-6.8000000000000005E-2</v>
          </cell>
          <cell r="I30">
            <v>-1.8499999999999999E-2</v>
          </cell>
          <cell r="J30">
            <v>0</v>
          </cell>
          <cell r="K30">
            <v>0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-6.8000000000000005E-2</v>
          </cell>
          <cell r="I31">
            <v>-1.8499999999999999E-2</v>
          </cell>
          <cell r="J31">
            <v>0</v>
          </cell>
          <cell r="K31">
            <v>0</v>
          </cell>
        </row>
        <row r="32">
          <cell r="A32" t="str">
            <v>95-010 N</v>
          </cell>
          <cell r="B32">
            <v>35370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-6.8000000000000005E-2</v>
          </cell>
          <cell r="I32">
            <v>-1.8499999999999999E-2</v>
          </cell>
          <cell r="J32">
            <v>0</v>
          </cell>
          <cell r="K32">
            <v>0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H33">
            <v>-6.7299999999999999E-2</v>
          </cell>
          <cell r="I33">
            <v>-1.83E-2</v>
          </cell>
          <cell r="J33">
            <v>0</v>
          </cell>
          <cell r="K33">
            <v>0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-6.7299999999999999E-2</v>
          </cell>
          <cell r="I34">
            <v>-1.83E-2</v>
          </cell>
          <cell r="J34">
            <v>0</v>
          </cell>
          <cell r="K34">
            <v>0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-6.7299999999999999E-2</v>
          </cell>
          <cell r="I35">
            <v>-1.83E-2</v>
          </cell>
          <cell r="J35">
            <v>0</v>
          </cell>
          <cell r="K35">
            <v>0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-6.7299999999999999E-2</v>
          </cell>
          <cell r="I36">
            <v>-1.83E-2</v>
          </cell>
          <cell r="J36">
            <v>0</v>
          </cell>
          <cell r="K36">
            <v>0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H37">
            <v>-6.7299999999999999E-2</v>
          </cell>
          <cell r="I37">
            <v>-1.83E-2</v>
          </cell>
          <cell r="J37">
            <v>0</v>
          </cell>
          <cell r="K37">
            <v>0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-6.7299999999999999E-2</v>
          </cell>
          <cell r="I38">
            <v>-1.83E-2</v>
          </cell>
          <cell r="J38">
            <v>0</v>
          </cell>
          <cell r="K38">
            <v>0</v>
          </cell>
        </row>
        <row r="39">
          <cell r="A39" t="str">
            <v>95-010 U</v>
          </cell>
          <cell r="B39">
            <v>35582</v>
          </cell>
          <cell r="C39">
            <v>-4.8800000000000003E-2</v>
          </cell>
          <cell r="D39">
            <v>-1.35E-2</v>
          </cell>
          <cell r="E39">
            <v>0</v>
          </cell>
          <cell r="F39">
            <v>0</v>
          </cell>
          <cell r="H39">
            <v>-5.1100000000000007E-2</v>
          </cell>
          <cell r="I39">
            <v>-1.41E-2</v>
          </cell>
          <cell r="J39">
            <v>0</v>
          </cell>
          <cell r="K39">
            <v>0</v>
          </cell>
        </row>
        <row r="40">
          <cell r="A40" t="str">
            <v>95-010 V</v>
          </cell>
          <cell r="B40">
            <v>35612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-4.8800000000000003E-2</v>
          </cell>
          <cell r="I40">
            <v>-1.35E-2</v>
          </cell>
          <cell r="J40">
            <v>0</v>
          </cell>
          <cell r="K40">
            <v>0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-4.8800000000000003E-2</v>
          </cell>
          <cell r="I41">
            <v>-1.35E-2</v>
          </cell>
          <cell r="J41">
            <v>0</v>
          </cell>
          <cell r="K41">
            <v>0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-4.8800000000000003E-2</v>
          </cell>
          <cell r="I42">
            <v>-1.35E-2</v>
          </cell>
          <cell r="J42">
            <v>0</v>
          </cell>
          <cell r="K42">
            <v>0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-4.8800000000000003E-2</v>
          </cell>
          <cell r="I43">
            <v>-1.35E-2</v>
          </cell>
          <cell r="J43">
            <v>0</v>
          </cell>
          <cell r="K43">
            <v>0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-4.8800000000000003E-2</v>
          </cell>
          <cell r="I44">
            <v>-1.35E-2</v>
          </cell>
          <cell r="J44">
            <v>0</v>
          </cell>
          <cell r="K44">
            <v>0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-4.8800000000000003E-2</v>
          </cell>
          <cell r="I45">
            <v>-1.35E-2</v>
          </cell>
          <cell r="J45">
            <v>0</v>
          </cell>
          <cell r="K45">
            <v>0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-4.8800000000000003E-2</v>
          </cell>
          <cell r="I46">
            <v>-1.35E-2</v>
          </cell>
          <cell r="J46">
            <v>0</v>
          </cell>
          <cell r="K46">
            <v>0</v>
          </cell>
        </row>
        <row r="47">
          <cell r="A47" t="str">
            <v>95-010 CC</v>
          </cell>
          <cell r="B47">
            <v>35827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-4.8800000000000003E-2</v>
          </cell>
          <cell r="I47">
            <v>-1.35E-2</v>
          </cell>
          <cell r="J47">
            <v>0</v>
          </cell>
          <cell r="K47">
            <v>0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-4.8800000000000003E-2</v>
          </cell>
          <cell r="I48">
            <v>-1.35E-2</v>
          </cell>
          <cell r="J48">
            <v>0</v>
          </cell>
          <cell r="K48">
            <v>0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H49">
            <v>-4.8800000000000003E-2</v>
          </cell>
          <cell r="I49">
            <v>-1.35E-2</v>
          </cell>
          <cell r="J49">
            <v>0</v>
          </cell>
          <cell r="K49">
            <v>0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H50">
            <v>-4.8800000000000003E-2</v>
          </cell>
          <cell r="I50">
            <v>-1.35E-2</v>
          </cell>
          <cell r="J50">
            <v>0</v>
          </cell>
          <cell r="K50">
            <v>0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 t="str">
            <v>95-010 HH</v>
          </cell>
          <cell r="B52">
            <v>35977</v>
          </cell>
          <cell r="C52">
            <v>-2.9999999999999996E-3</v>
          </cell>
          <cell r="D52">
            <v>-8.0000000000000004E-4</v>
          </cell>
          <cell r="E52">
            <v>0</v>
          </cell>
          <cell r="F52">
            <v>0</v>
          </cell>
          <cell r="H52">
            <v>-2.9999999999999996E-3</v>
          </cell>
          <cell r="I52">
            <v>-8.0000000000000004E-4</v>
          </cell>
          <cell r="J52">
            <v>0</v>
          </cell>
          <cell r="K52">
            <v>0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>
            <v>-2.9999999999999996E-3</v>
          </cell>
          <cell r="I53">
            <v>-8.0000000000000004E-4</v>
          </cell>
          <cell r="J53">
            <v>0</v>
          </cell>
          <cell r="K53">
            <v>0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H54">
            <v>-2.9999999999999996E-3</v>
          </cell>
          <cell r="I54">
            <v>-8.0000000000000004E-4</v>
          </cell>
          <cell r="J54">
            <v>0</v>
          </cell>
          <cell r="K54">
            <v>0</v>
          </cell>
        </row>
        <row r="55">
          <cell r="A55" t="str">
            <v>95-010 KK</v>
          </cell>
          <cell r="B55">
            <v>36069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H55">
            <v>-2.9999999999999996E-3</v>
          </cell>
          <cell r="I55">
            <v>-8.0000000000000004E-4</v>
          </cell>
          <cell r="J55">
            <v>0</v>
          </cell>
          <cell r="K55">
            <v>0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H56">
            <v>-2.9999999999999996E-3</v>
          </cell>
          <cell r="I56">
            <v>-8.0000000000000004E-4</v>
          </cell>
          <cell r="J56">
            <v>0</v>
          </cell>
          <cell r="K56">
            <v>0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H57">
            <v>-2.9999999999999996E-3</v>
          </cell>
          <cell r="I57">
            <v>-8.0000000000000004E-4</v>
          </cell>
          <cell r="J57">
            <v>0</v>
          </cell>
          <cell r="K57">
            <v>0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H58">
            <v>-2.9999999999999996E-3</v>
          </cell>
          <cell r="I58">
            <v>-8.0000000000000004E-4</v>
          </cell>
          <cell r="J58">
            <v>0</v>
          </cell>
          <cell r="K58">
            <v>0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H59">
            <v>-2.9999999999999996E-3</v>
          </cell>
          <cell r="I59">
            <v>-8.0000000000000004E-4</v>
          </cell>
          <cell r="J59">
            <v>0</v>
          </cell>
          <cell r="K59">
            <v>0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H60">
            <v>-2.9999999999999996E-3</v>
          </cell>
          <cell r="I60">
            <v>-8.0000000000000004E-4</v>
          </cell>
          <cell r="J60">
            <v>0</v>
          </cell>
          <cell r="K60">
            <v>0</v>
          </cell>
        </row>
        <row r="61">
          <cell r="A61" t="str">
            <v>95-010 QQ</v>
          </cell>
          <cell r="B61">
            <v>36251</v>
          </cell>
          <cell r="C61">
            <v>-4.1200000000000001E-2</v>
          </cell>
          <cell r="D61">
            <v>-1.1000000000000001E-2</v>
          </cell>
          <cell r="E61">
            <v>0</v>
          </cell>
          <cell r="F61">
            <v>0</v>
          </cell>
          <cell r="H61">
            <v>-4.4200000000000003E-2</v>
          </cell>
          <cell r="I61">
            <v>-1.1800000000000001E-2</v>
          </cell>
          <cell r="J61">
            <v>0</v>
          </cell>
          <cell r="K61">
            <v>0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-4.4200000000000003E-2</v>
          </cell>
          <cell r="I62">
            <v>-1.1800000000000001E-2</v>
          </cell>
          <cell r="J62">
            <v>0</v>
          </cell>
          <cell r="K62">
            <v>0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H63">
            <v>-4.4200000000000003E-2</v>
          </cell>
          <cell r="I63">
            <v>-1.1800000000000001E-2</v>
          </cell>
          <cell r="J63">
            <v>0</v>
          </cell>
          <cell r="K63">
            <v>0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H64">
            <v>-4.1200000000000001E-2</v>
          </cell>
          <cell r="I64">
            <v>-1.1000000000000001E-2</v>
          </cell>
          <cell r="J64">
            <v>0</v>
          </cell>
          <cell r="K64">
            <v>0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H65">
            <v>-4.1200000000000001E-2</v>
          </cell>
          <cell r="I65">
            <v>-1.1000000000000001E-2</v>
          </cell>
          <cell r="J65">
            <v>0</v>
          </cell>
          <cell r="K65">
            <v>0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H66">
            <v>-4.1200000000000001E-2</v>
          </cell>
          <cell r="I66">
            <v>-1.1000000000000001E-2</v>
          </cell>
          <cell r="J66">
            <v>0</v>
          </cell>
          <cell r="K66">
            <v>0</v>
          </cell>
        </row>
        <row r="67">
          <cell r="A67" t="str">
            <v>95-010 WW</v>
          </cell>
          <cell r="B67">
            <v>36434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H67">
            <v>-4.1200000000000001E-2</v>
          </cell>
          <cell r="I67">
            <v>-1.1000000000000001E-2</v>
          </cell>
          <cell r="J67">
            <v>0</v>
          </cell>
          <cell r="K67">
            <v>0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>
            <v>-4.1200000000000001E-2</v>
          </cell>
          <cell r="I68">
            <v>-1.1000000000000001E-2</v>
          </cell>
          <cell r="J68">
            <v>0</v>
          </cell>
          <cell r="K68">
            <v>0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H69">
            <v>-4.1200000000000001E-2</v>
          </cell>
          <cell r="I69">
            <v>-1.1000000000000001E-2</v>
          </cell>
          <cell r="J69">
            <v>0</v>
          </cell>
          <cell r="K69">
            <v>0</v>
          </cell>
        </row>
        <row r="70">
          <cell r="A70" t="str">
            <v>99-070</v>
          </cell>
          <cell r="B70">
            <v>36526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H70">
            <v>-4.1200000000000001E-2</v>
          </cell>
          <cell r="I70">
            <v>-1.1000000000000001E-2</v>
          </cell>
          <cell r="J70">
            <v>0</v>
          </cell>
          <cell r="K70">
            <v>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H71">
            <v>-4.1200000000000001E-2</v>
          </cell>
          <cell r="I71">
            <v>-1.1000000000000001E-2</v>
          </cell>
          <cell r="J71">
            <v>0</v>
          </cell>
          <cell r="K71">
            <v>0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H72">
            <v>-4.1200000000000001E-2</v>
          </cell>
          <cell r="I72">
            <v>-1.1000000000000001E-2</v>
          </cell>
          <cell r="J72">
            <v>0</v>
          </cell>
          <cell r="K72">
            <v>0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1999-070 E</v>
          </cell>
          <cell r="B77">
            <v>36739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 t="str">
            <v>1999-070 E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1999-070 K</v>
          </cell>
          <cell r="B86">
            <v>37012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1999-070 O</v>
          </cell>
          <cell r="B92">
            <v>37196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2002-00251</v>
          </cell>
          <cell r="B95">
            <v>37469</v>
          </cell>
          <cell r="C95">
            <v>-9.4000000000000004E-3</v>
          </cell>
          <cell r="D95">
            <v>-1.8E-3</v>
          </cell>
          <cell r="E95">
            <v>0</v>
          </cell>
          <cell r="F95">
            <v>0</v>
          </cell>
          <cell r="H95">
            <v>-9.4000000000000004E-3</v>
          </cell>
          <cell r="I95">
            <v>-1.8E-3</v>
          </cell>
          <cell r="J95">
            <v>0</v>
          </cell>
          <cell r="K95">
            <v>0</v>
          </cell>
        </row>
        <row r="96">
          <cell r="A96" t="str">
            <v>2002-00359</v>
          </cell>
          <cell r="B96">
            <v>37561</v>
          </cell>
          <cell r="C96">
            <v>-0.14760000000000001</v>
          </cell>
          <cell r="D96">
            <v>-2.93E-2</v>
          </cell>
          <cell r="E96">
            <v>0</v>
          </cell>
          <cell r="F96">
            <v>0</v>
          </cell>
          <cell r="H96">
            <v>-0.157</v>
          </cell>
          <cell r="I96">
            <v>-3.1099999999999999E-2</v>
          </cell>
          <cell r="J96">
            <v>0</v>
          </cell>
          <cell r="K96">
            <v>0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H97">
            <v>-0.157</v>
          </cell>
          <cell r="I97">
            <v>-3.1099999999999999E-2</v>
          </cell>
          <cell r="J97">
            <v>0</v>
          </cell>
          <cell r="K97">
            <v>0</v>
          </cell>
        </row>
        <row r="98">
          <cell r="A98" t="str">
            <v>2003-00083</v>
          </cell>
          <cell r="B98">
            <v>37713</v>
          </cell>
          <cell r="C98" t="e">
            <v>#REF!</v>
          </cell>
          <cell r="D98" t="e">
            <v>#REF!</v>
          </cell>
          <cell r="E98">
            <v>0</v>
          </cell>
          <cell r="F98">
            <v>0</v>
          </cell>
          <cell r="H98" t="e">
            <v>#REF!</v>
          </cell>
          <cell r="I98" t="e">
            <v>#REF!</v>
          </cell>
          <cell r="J98">
            <v>0</v>
          </cell>
          <cell r="K98">
            <v>0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H99" t="e">
            <v>#REF!</v>
          </cell>
          <cell r="I99" t="e">
            <v>#REF!</v>
          </cell>
          <cell r="J99">
            <v>0</v>
          </cell>
          <cell r="K99">
            <v>0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H100" t="e">
            <v>#REF!</v>
          </cell>
          <cell r="I100" t="e">
            <v>#REF!</v>
          </cell>
          <cell r="J100">
            <v>0</v>
          </cell>
          <cell r="K100">
            <v>0</v>
          </cell>
        </row>
        <row r="101">
          <cell r="A101" t="str">
            <v>2003-00377</v>
          </cell>
          <cell r="B101">
            <v>37926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H101" t="e">
            <v>#REF!</v>
          </cell>
          <cell r="I101" t="e">
            <v>#REF!</v>
          </cell>
          <cell r="J101">
            <v>0</v>
          </cell>
          <cell r="K101">
            <v>0</v>
          </cell>
        </row>
        <row r="102">
          <cell r="A102" t="str">
            <v>2003-00504</v>
          </cell>
          <cell r="B102">
            <v>38018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H102" t="e">
            <v>#REF!</v>
          </cell>
          <cell r="I102" t="e">
            <v>#REF!</v>
          </cell>
          <cell r="J102">
            <v>0</v>
          </cell>
          <cell r="K102">
            <v>0</v>
          </cell>
        </row>
        <row r="103">
          <cell r="A103" t="str">
            <v>2004-00122</v>
          </cell>
          <cell r="B103">
            <v>38108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2004-00269</v>
          </cell>
          <cell r="B104">
            <v>38200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2004-00399</v>
          </cell>
          <cell r="B105">
            <v>2132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2004-00552</v>
          </cell>
          <cell r="B106">
            <v>2224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2006-00428</v>
          </cell>
          <cell r="B107">
            <v>39022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>
            <v>54789</v>
          </cell>
        </row>
      </sheetData>
      <sheetData sheetId="50">
        <row r="8">
          <cell r="A8" t="str">
            <v>95-010 A</v>
          </cell>
          <cell r="B8">
            <v>34999</v>
          </cell>
          <cell r="C8">
            <v>-0.16750000000000001</v>
          </cell>
        </row>
        <row r="9">
          <cell r="A9" t="str">
            <v>95-010 B</v>
          </cell>
          <cell r="B9">
            <v>34999</v>
          </cell>
          <cell r="C9">
            <v>-0.16750000000000001</v>
          </cell>
        </row>
        <row r="10">
          <cell r="A10" t="str">
            <v>95-010 C</v>
          </cell>
          <cell r="B10">
            <v>34999</v>
          </cell>
          <cell r="C10">
            <v>-0.16750000000000001</v>
          </cell>
        </row>
        <row r="11">
          <cell r="A11" t="str">
            <v>95-010 D</v>
          </cell>
          <cell r="B11">
            <v>34999</v>
          </cell>
          <cell r="C11">
            <v>-0.16750000000000001</v>
          </cell>
        </row>
        <row r="12">
          <cell r="A12" t="str">
            <v>95-010 E</v>
          </cell>
          <cell r="B12">
            <v>34999</v>
          </cell>
          <cell r="C12">
            <v>-0.16750000000000001</v>
          </cell>
        </row>
        <row r="13">
          <cell r="A13" t="str">
            <v>95-010 F</v>
          </cell>
          <cell r="B13">
            <v>34999</v>
          </cell>
          <cell r="C13">
            <v>-0.16750000000000001</v>
          </cell>
        </row>
        <row r="14">
          <cell r="A14" t="str">
            <v>95-010 G</v>
          </cell>
          <cell r="B14">
            <v>35156</v>
          </cell>
          <cell r="C14">
            <v>-0.121</v>
          </cell>
        </row>
        <row r="15">
          <cell r="A15" t="str">
            <v>95-010 H</v>
          </cell>
          <cell r="B15">
            <v>35156</v>
          </cell>
          <cell r="C15">
            <v>-0.121</v>
          </cell>
        </row>
        <row r="16">
          <cell r="A16" t="str">
            <v>95-010 I</v>
          </cell>
          <cell r="B16">
            <v>35156</v>
          </cell>
          <cell r="C16">
            <v>-0.121</v>
          </cell>
        </row>
        <row r="17">
          <cell r="A17" t="str">
            <v>95-010 J</v>
          </cell>
          <cell r="B17">
            <v>35156</v>
          </cell>
          <cell r="C17">
            <v>-0.121</v>
          </cell>
        </row>
        <row r="18">
          <cell r="A18" t="str">
            <v>95-010 K</v>
          </cell>
          <cell r="B18">
            <v>35156</v>
          </cell>
          <cell r="C18">
            <v>-0.121</v>
          </cell>
        </row>
        <row r="19">
          <cell r="A19" t="str">
            <v>95-010 L</v>
          </cell>
          <cell r="B19">
            <v>35156</v>
          </cell>
          <cell r="C19">
            <v>-0.121</v>
          </cell>
        </row>
        <row r="20">
          <cell r="A20" t="str">
            <v>95-010 M</v>
          </cell>
          <cell r="B20">
            <v>35339</v>
          </cell>
          <cell r="C20">
            <v>-3.3999999999999998E-3</v>
          </cell>
        </row>
        <row r="21">
          <cell r="A21" t="str">
            <v>95-010 N</v>
          </cell>
          <cell r="B21">
            <v>35339</v>
          </cell>
          <cell r="C21">
            <v>-3.3999999999999998E-3</v>
          </cell>
        </row>
        <row r="22">
          <cell r="A22" t="str">
            <v>95-010 O</v>
          </cell>
          <cell r="B22">
            <v>35339</v>
          </cell>
          <cell r="C22">
            <v>-3.3999999999999998E-3</v>
          </cell>
        </row>
        <row r="23">
          <cell r="A23" t="str">
            <v>95-010 P</v>
          </cell>
          <cell r="B23">
            <v>35339</v>
          </cell>
          <cell r="C23">
            <v>-3.3999999999999998E-3</v>
          </cell>
        </row>
        <row r="24">
          <cell r="A24" t="str">
            <v>95-010 Q</v>
          </cell>
          <cell r="B24">
            <v>35339</v>
          </cell>
          <cell r="C24">
            <v>-3.3999999999999998E-3</v>
          </cell>
        </row>
        <row r="25">
          <cell r="A25" t="str">
            <v>95-010 R</v>
          </cell>
          <cell r="B25">
            <v>35339</v>
          </cell>
          <cell r="C25">
            <v>-3.3999999999999998E-3</v>
          </cell>
        </row>
        <row r="26">
          <cell r="A26" t="str">
            <v>95-010 S</v>
          </cell>
          <cell r="B26">
            <v>35521</v>
          </cell>
          <cell r="C26">
            <v>9.3799999999999994E-2</v>
          </cell>
        </row>
        <row r="27">
          <cell r="A27" t="str">
            <v>95-010 T</v>
          </cell>
          <cell r="B27">
            <v>35521</v>
          </cell>
          <cell r="C27">
            <v>9.3799999999999994E-2</v>
          </cell>
        </row>
        <row r="28">
          <cell r="A28" t="str">
            <v>95-010 U</v>
          </cell>
          <cell r="B28">
            <v>35521</v>
          </cell>
          <cell r="C28">
            <v>9.3799999999999994E-2</v>
          </cell>
        </row>
        <row r="29">
          <cell r="A29" t="str">
            <v>95-010 V</v>
          </cell>
          <cell r="B29">
            <v>35521</v>
          </cell>
          <cell r="C29">
            <v>9.3799999999999994E-2</v>
          </cell>
        </row>
        <row r="30">
          <cell r="A30" t="str">
            <v>95-010 W</v>
          </cell>
          <cell r="B30">
            <v>35521</v>
          </cell>
          <cell r="C30">
            <v>9.3799999999999994E-2</v>
          </cell>
        </row>
        <row r="31">
          <cell r="A31" t="str">
            <v>95-010 X</v>
          </cell>
          <cell r="B31">
            <v>35521</v>
          </cell>
          <cell r="C31">
            <v>9.3799999999999994E-2</v>
          </cell>
        </row>
        <row r="32">
          <cell r="A32" t="str">
            <v>95-010 Y</v>
          </cell>
          <cell r="B32">
            <v>35704</v>
          </cell>
          <cell r="C32">
            <v>0.1211</v>
          </cell>
        </row>
        <row r="33">
          <cell r="A33" t="str">
            <v>95-010 Z</v>
          </cell>
          <cell r="B33">
            <v>35704</v>
          </cell>
          <cell r="C33">
            <v>0.1211</v>
          </cell>
        </row>
        <row r="34">
          <cell r="A34" t="str">
            <v>95-010 AA</v>
          </cell>
          <cell r="B34">
            <v>35704</v>
          </cell>
          <cell r="C34">
            <v>0.1211</v>
          </cell>
        </row>
        <row r="35">
          <cell r="A35" t="str">
            <v>95-010 BB</v>
          </cell>
          <cell r="B35">
            <v>35704</v>
          </cell>
          <cell r="C35">
            <v>0.1211</v>
          </cell>
        </row>
        <row r="36">
          <cell r="A36" t="str">
            <v>95-010 CC</v>
          </cell>
          <cell r="B36">
            <v>35704</v>
          </cell>
          <cell r="C36">
            <v>0.1211</v>
          </cell>
        </row>
        <row r="37">
          <cell r="A37" t="str">
            <v>95-010 DD</v>
          </cell>
          <cell r="B37">
            <v>35704</v>
          </cell>
          <cell r="C37">
            <v>0.1211</v>
          </cell>
        </row>
        <row r="38">
          <cell r="A38" t="str">
            <v>95-010 EE</v>
          </cell>
          <cell r="B38">
            <v>35886</v>
          </cell>
          <cell r="C38">
            <v>-0.1147</v>
          </cell>
        </row>
        <row r="39">
          <cell r="A39" t="str">
            <v>95-010 FF</v>
          </cell>
          <cell r="B39">
            <v>35886</v>
          </cell>
          <cell r="C39">
            <v>-0.1147</v>
          </cell>
        </row>
        <row r="40">
          <cell r="A40" t="str">
            <v>95-010 GG</v>
          </cell>
          <cell r="B40">
            <v>35886</v>
          </cell>
          <cell r="C40">
            <v>-0.1147</v>
          </cell>
        </row>
        <row r="41">
          <cell r="A41" t="str">
            <v>95-010 HH</v>
          </cell>
          <cell r="B41">
            <v>35886</v>
          </cell>
          <cell r="C41">
            <v>-0.1147</v>
          </cell>
        </row>
        <row r="42">
          <cell r="A42" t="str">
            <v>95-010 II</v>
          </cell>
          <cell r="B42">
            <v>35886</v>
          </cell>
          <cell r="C42">
            <v>-0.1147</v>
          </cell>
        </row>
        <row r="43">
          <cell r="A43" t="str">
            <v>95-010 JJ</v>
          </cell>
          <cell r="B43">
            <v>35886</v>
          </cell>
          <cell r="C43">
            <v>-0.1147</v>
          </cell>
        </row>
        <row r="44">
          <cell r="A44" t="str">
            <v>95-010 KK</v>
          </cell>
          <cell r="B44">
            <v>36069</v>
          </cell>
          <cell r="C44">
            <v>-0.311</v>
          </cell>
        </row>
        <row r="45">
          <cell r="A45" t="str">
            <v>95-010 LL</v>
          </cell>
          <cell r="B45">
            <v>36069</v>
          </cell>
          <cell r="C45">
            <v>-0.311</v>
          </cell>
        </row>
        <row r="46">
          <cell r="A46" t="str">
            <v>95-010 MM</v>
          </cell>
          <cell r="B46">
            <v>36069</v>
          </cell>
          <cell r="C46">
            <v>-0.311</v>
          </cell>
        </row>
        <row r="47">
          <cell r="A47" t="str">
            <v>95-010 NN</v>
          </cell>
          <cell r="B47">
            <v>36069</v>
          </cell>
          <cell r="C47">
            <v>-0.311</v>
          </cell>
        </row>
        <row r="48">
          <cell r="A48" t="str">
            <v>95-010 OO</v>
          </cell>
          <cell r="B48">
            <v>36069</v>
          </cell>
          <cell r="C48">
            <v>-0.311</v>
          </cell>
        </row>
        <row r="49">
          <cell r="A49" t="str">
            <v>95-010 PP</v>
          </cell>
          <cell r="B49">
            <v>36069</v>
          </cell>
          <cell r="C49">
            <v>-0.311</v>
          </cell>
        </row>
        <row r="50">
          <cell r="A50" t="str">
            <v>95-010 QQ</v>
          </cell>
          <cell r="B50">
            <v>36251</v>
          </cell>
          <cell r="C50">
            <v>-0.18820000000000001</v>
          </cell>
        </row>
        <row r="51">
          <cell r="A51" t="str">
            <v>95-010 RR</v>
          </cell>
          <cell r="B51">
            <v>36251</v>
          </cell>
          <cell r="C51">
            <v>-0.18820000000000001</v>
          </cell>
        </row>
        <row r="52">
          <cell r="A52" t="str">
            <v>95-010 SS</v>
          </cell>
          <cell r="B52">
            <v>36251</v>
          </cell>
          <cell r="C52">
            <v>-0.18820000000000001</v>
          </cell>
        </row>
        <row r="53">
          <cell r="A53" t="str">
            <v>95-010 TT</v>
          </cell>
          <cell r="B53">
            <v>36251</v>
          </cell>
          <cell r="C53">
            <v>-0.18820000000000001</v>
          </cell>
        </row>
        <row r="54">
          <cell r="A54" t="str">
            <v>95-010 UU</v>
          </cell>
          <cell r="B54">
            <v>36251</v>
          </cell>
          <cell r="C54">
            <v>-0.18820000000000001</v>
          </cell>
        </row>
        <row r="55">
          <cell r="A55" t="str">
            <v>95-010 VV</v>
          </cell>
          <cell r="B55">
            <v>36251</v>
          </cell>
          <cell r="C55">
            <v>-0.18820000000000001</v>
          </cell>
        </row>
        <row r="56">
          <cell r="A56" t="str">
            <v>95-010 WW</v>
          </cell>
          <cell r="B56">
            <v>36434</v>
          </cell>
          <cell r="C56">
            <v>-0.22389999999999999</v>
          </cell>
        </row>
        <row r="57">
          <cell r="A57" t="str">
            <v>95-010 XX</v>
          </cell>
          <cell r="B57">
            <v>36434</v>
          </cell>
          <cell r="C57">
            <v>-0.22389999999999999</v>
          </cell>
        </row>
        <row r="58">
          <cell r="A58" t="str">
            <v>95-010 YY</v>
          </cell>
          <cell r="B58">
            <v>36434</v>
          </cell>
          <cell r="C58">
            <v>-0.22389999999999999</v>
          </cell>
        </row>
        <row r="59">
          <cell r="A59" t="str">
            <v>99-070</v>
          </cell>
          <cell r="B59">
            <v>36434</v>
          </cell>
          <cell r="C59">
            <v>-0.22389999999999999</v>
          </cell>
        </row>
        <row r="60">
          <cell r="A60" t="str">
            <v>99-070 A</v>
          </cell>
          <cell r="B60">
            <v>36434</v>
          </cell>
          <cell r="C60">
            <v>-0.22389999999999999</v>
          </cell>
        </row>
        <row r="61">
          <cell r="A61" t="str">
            <v>1999-070 B</v>
          </cell>
          <cell r="B61">
            <v>36617</v>
          </cell>
          <cell r="C61">
            <v>0</v>
          </cell>
        </row>
        <row r="62">
          <cell r="A62" t="str">
            <v>1999-070 C</v>
          </cell>
          <cell r="B62">
            <v>36647</v>
          </cell>
          <cell r="C62">
            <v>0.25019999999999998</v>
          </cell>
        </row>
        <row r="63">
          <cell r="A63" t="str">
            <v>1999-070 D</v>
          </cell>
          <cell r="B63">
            <v>36647</v>
          </cell>
          <cell r="C63">
            <v>0.25019999999999998</v>
          </cell>
        </row>
        <row r="64">
          <cell r="A64" t="str">
            <v>1999-070 E</v>
          </cell>
          <cell r="B64">
            <v>36647</v>
          </cell>
          <cell r="C64">
            <v>0.25019999999999998</v>
          </cell>
        </row>
        <row r="65">
          <cell r="A65" t="str">
            <v>1999-070 F</v>
          </cell>
          <cell r="B65">
            <v>36647</v>
          </cell>
          <cell r="C65">
            <v>0.25019999999999998</v>
          </cell>
        </row>
        <row r="66">
          <cell r="A66" t="str">
            <v>1999-070 G</v>
          </cell>
          <cell r="B66">
            <v>36831</v>
          </cell>
          <cell r="C66">
            <v>1.1344000000000001</v>
          </cell>
        </row>
        <row r="67">
          <cell r="A67" t="str">
            <v>1999-070 H</v>
          </cell>
          <cell r="B67">
            <v>36831</v>
          </cell>
          <cell r="C67">
            <v>1.1344000000000001</v>
          </cell>
        </row>
        <row r="68">
          <cell r="A68" t="str">
            <v>1999-070 I</v>
          </cell>
          <cell r="B68">
            <v>36831</v>
          </cell>
          <cell r="C68">
            <v>1.1344000000000001</v>
          </cell>
        </row>
        <row r="69">
          <cell r="A69" t="str">
            <v>1999-070 J</v>
          </cell>
          <cell r="B69">
            <v>36831</v>
          </cell>
          <cell r="C69">
            <v>1.1344000000000001</v>
          </cell>
        </row>
        <row r="70">
          <cell r="A70" t="str">
            <v>1999-070 K</v>
          </cell>
          <cell r="B70">
            <v>37012</v>
          </cell>
          <cell r="C70">
            <v>1.4216</v>
          </cell>
        </row>
        <row r="71">
          <cell r="A71" t="str">
            <v>1999-070 L</v>
          </cell>
          <cell r="B71">
            <v>37012</v>
          </cell>
          <cell r="C71">
            <v>1.4216</v>
          </cell>
        </row>
        <row r="72">
          <cell r="A72" t="str">
            <v>1999-070 M</v>
          </cell>
          <cell r="B72">
            <v>37012</v>
          </cell>
          <cell r="C72">
            <v>1.4216</v>
          </cell>
        </row>
        <row r="73">
          <cell r="A73" t="str">
            <v>1999-070 N</v>
          </cell>
          <cell r="B73">
            <v>37012</v>
          </cell>
          <cell r="C73">
            <v>1.4216</v>
          </cell>
        </row>
        <row r="74">
          <cell r="A74" t="str">
            <v>1999-070 O</v>
          </cell>
          <cell r="B74">
            <v>37196</v>
          </cell>
          <cell r="C74">
            <v>0.1522</v>
          </cell>
        </row>
        <row r="75">
          <cell r="A75" t="str">
            <v>1999-070 P</v>
          </cell>
          <cell r="B75">
            <v>37288</v>
          </cell>
          <cell r="C75">
            <v>3.8899999999999997E-2</v>
          </cell>
        </row>
        <row r="76">
          <cell r="A76" t="str">
            <v>2002-00113</v>
          </cell>
          <cell r="B76">
            <v>37377</v>
          </cell>
          <cell r="C76">
            <v>-0.2407</v>
          </cell>
        </row>
        <row r="77">
          <cell r="A77" t="str">
            <v>2002-00251</v>
          </cell>
          <cell r="B77">
            <v>37469</v>
          </cell>
          <cell r="C77">
            <v>-0.2248</v>
          </cell>
        </row>
        <row r="78">
          <cell r="A78" t="str">
            <v>2002-00359</v>
          </cell>
          <cell r="B78">
            <v>37561</v>
          </cell>
          <cell r="C78">
            <v>5.1999999999999998E-3</v>
          </cell>
        </row>
        <row r="79">
          <cell r="A79" t="str">
            <v>2003-00002</v>
          </cell>
          <cell r="B79">
            <v>37653</v>
          </cell>
          <cell r="C79">
            <v>0.1686</v>
          </cell>
        </row>
        <row r="80">
          <cell r="A80" t="str">
            <v>2003-00083</v>
          </cell>
          <cell r="B80">
            <v>37653</v>
          </cell>
          <cell r="C80">
            <v>0.1686</v>
          </cell>
        </row>
        <row r="81">
          <cell r="A81" t="str">
            <v>2003-00126</v>
          </cell>
          <cell r="B81">
            <v>37742</v>
          </cell>
          <cell r="C81">
            <v>0.21640000000000001</v>
          </cell>
        </row>
        <row r="82">
          <cell r="A82" t="str">
            <v>2003-00258</v>
          </cell>
          <cell r="B82">
            <v>37834</v>
          </cell>
          <cell r="C82">
            <v>0.45200000000000001</v>
          </cell>
        </row>
        <row r="83">
          <cell r="A83" t="str">
            <v>2003-00377</v>
          </cell>
          <cell r="B83">
            <v>37926</v>
          </cell>
          <cell r="C83">
            <v>0.54669999999999996</v>
          </cell>
        </row>
        <row r="84">
          <cell r="A84" t="str">
            <v>2003-00504</v>
          </cell>
          <cell r="B84">
            <v>38018</v>
          </cell>
          <cell r="C84">
            <v>0.5554</v>
          </cell>
        </row>
        <row r="85">
          <cell r="A85" t="str">
            <v>2004-00122</v>
          </cell>
          <cell r="B85">
            <v>38108</v>
          </cell>
          <cell r="C85">
            <v>0.14910000000000001</v>
          </cell>
        </row>
        <row r="86">
          <cell r="A86" t="str">
            <v>2004-00269</v>
          </cell>
          <cell r="B86">
            <v>38200</v>
          </cell>
          <cell r="C86">
            <v>0.1148</v>
          </cell>
        </row>
        <row r="87">
          <cell r="A87" t="str">
            <v>2004-00398</v>
          </cell>
          <cell r="B87">
            <v>38292</v>
          </cell>
          <cell r="C87">
            <v>0.2064</v>
          </cell>
        </row>
        <row r="88">
          <cell r="A88" t="str">
            <v>2005-00013</v>
          </cell>
          <cell r="B88">
            <v>38384</v>
          </cell>
          <cell r="C88">
            <v>0.3876</v>
          </cell>
        </row>
        <row r="89">
          <cell r="A89" t="str">
            <v>2005-00139</v>
          </cell>
          <cell r="B89">
            <v>38473</v>
          </cell>
          <cell r="C89">
            <v>0.34960000000000002</v>
          </cell>
        </row>
        <row r="90">
          <cell r="A90" t="str">
            <v>2005-00271</v>
          </cell>
          <cell r="B90">
            <v>38565</v>
          </cell>
          <cell r="C90">
            <v>5.7599999999999998E-2</v>
          </cell>
        </row>
        <row r="91">
          <cell r="A91" t="str">
            <v>2005-00399</v>
          </cell>
          <cell r="B91">
            <v>38657</v>
          </cell>
          <cell r="C91">
            <v>0.40460000000000002</v>
          </cell>
        </row>
        <row r="92">
          <cell r="A92" t="str">
            <v>2005-00552</v>
          </cell>
          <cell r="B92">
            <v>38749</v>
          </cell>
          <cell r="C92">
            <v>0.77170000000000005</v>
          </cell>
        </row>
        <row r="93">
          <cell r="A93" t="str">
            <v>2006-00135</v>
          </cell>
          <cell r="B93">
            <v>2313</v>
          </cell>
          <cell r="C93">
            <v>0.29880000000000001</v>
          </cell>
        </row>
        <row r="94">
          <cell r="A94" t="str">
            <v>2006-00324</v>
          </cell>
          <cell r="B94">
            <v>38930</v>
          </cell>
          <cell r="C94">
            <v>-0.1749</v>
          </cell>
        </row>
        <row r="95">
          <cell r="A95" t="str">
            <v>2006-00428</v>
          </cell>
          <cell r="B95">
            <v>39022</v>
          </cell>
          <cell r="C95">
            <v>-0.30880000000000002</v>
          </cell>
        </row>
        <row r="96">
          <cell r="A96" t="str">
            <v>2006-00000</v>
          </cell>
          <cell r="B96">
            <v>39114</v>
          </cell>
          <cell r="C96">
            <v>5.5100000000000003E-2</v>
          </cell>
        </row>
        <row r="97">
          <cell r="B97">
            <v>54789</v>
          </cell>
        </row>
      </sheetData>
      <sheetData sheetId="51">
        <row r="8">
          <cell r="A8" t="str">
            <v>95-010 OO</v>
          </cell>
          <cell r="B8">
            <v>36192</v>
          </cell>
          <cell r="C8">
            <v>2.47E-2</v>
          </cell>
        </row>
        <row r="9">
          <cell r="A9" t="str">
            <v>95-010 PP</v>
          </cell>
          <cell r="B9">
            <v>36192</v>
          </cell>
          <cell r="C9">
            <v>2.47E-2</v>
          </cell>
        </row>
        <row r="10">
          <cell r="A10" t="str">
            <v>95-010 QQ</v>
          </cell>
          <cell r="B10">
            <v>36192</v>
          </cell>
          <cell r="C10">
            <v>2.47E-2</v>
          </cell>
        </row>
        <row r="11">
          <cell r="A11" t="str">
            <v>95-010 RR</v>
          </cell>
          <cell r="B11">
            <v>36192</v>
          </cell>
          <cell r="C11">
            <v>2.47E-2</v>
          </cell>
        </row>
        <row r="12">
          <cell r="A12" t="str">
            <v>95-010 SS</v>
          </cell>
          <cell r="B12">
            <v>36192</v>
          </cell>
          <cell r="C12">
            <v>2.47E-2</v>
          </cell>
        </row>
        <row r="13">
          <cell r="A13" t="str">
            <v>95-010 TT</v>
          </cell>
          <cell r="B13">
            <v>36192</v>
          </cell>
          <cell r="C13">
            <v>2.47E-2</v>
          </cell>
        </row>
        <row r="14">
          <cell r="A14" t="str">
            <v>95-010 UU</v>
          </cell>
          <cell r="B14">
            <v>36192</v>
          </cell>
          <cell r="C14">
            <v>2.47E-2</v>
          </cell>
        </row>
        <row r="15">
          <cell r="A15" t="str">
            <v>95-010 VV</v>
          </cell>
          <cell r="B15">
            <v>36192</v>
          </cell>
          <cell r="C15">
            <v>2.47E-2</v>
          </cell>
        </row>
        <row r="16">
          <cell r="A16" t="str">
            <v>95-010 WW</v>
          </cell>
          <cell r="B16">
            <v>36192</v>
          </cell>
          <cell r="C16">
            <v>2.47E-2</v>
          </cell>
        </row>
        <row r="17">
          <cell r="A17" t="str">
            <v>95-010 XX</v>
          </cell>
          <cell r="B17">
            <v>36192</v>
          </cell>
          <cell r="C17">
            <v>2.47E-2</v>
          </cell>
        </row>
        <row r="18">
          <cell r="A18" t="str">
            <v>95-010 YY</v>
          </cell>
          <cell r="B18">
            <v>36192</v>
          </cell>
          <cell r="C18">
            <v>2.47E-2</v>
          </cell>
        </row>
        <row r="19">
          <cell r="A19" t="str">
            <v>99-070</v>
          </cell>
          <cell r="B19">
            <v>36192</v>
          </cell>
          <cell r="C19">
            <v>2.47E-2</v>
          </cell>
        </row>
        <row r="20">
          <cell r="A20" t="str">
            <v>99-070 A</v>
          </cell>
          <cell r="B20">
            <v>36557</v>
          </cell>
          <cell r="C20">
            <v>9.3399999999999997E-2</v>
          </cell>
        </row>
        <row r="21">
          <cell r="A21" t="str">
            <v>1999-070 B</v>
          </cell>
          <cell r="B21">
            <v>36557</v>
          </cell>
          <cell r="C21">
            <v>9.3399999999999997E-2</v>
          </cell>
        </row>
        <row r="22">
          <cell r="A22" t="str">
            <v>1999-070 C</v>
          </cell>
          <cell r="B22">
            <v>36557</v>
          </cell>
          <cell r="C22">
            <v>9.3399999999999997E-2</v>
          </cell>
        </row>
        <row r="23">
          <cell r="A23" t="str">
            <v>1999-070 D</v>
          </cell>
          <cell r="B23">
            <v>36557</v>
          </cell>
          <cell r="C23">
            <v>9.3399999999999997E-2</v>
          </cell>
        </row>
        <row r="24">
          <cell r="A24" t="str">
            <v>1999-070 E</v>
          </cell>
          <cell r="B24">
            <v>36557</v>
          </cell>
          <cell r="C24">
            <v>9.3399999999999997E-2</v>
          </cell>
        </row>
        <row r="25">
          <cell r="A25" t="str">
            <v>1999-070 F</v>
          </cell>
          <cell r="B25">
            <v>36557</v>
          </cell>
          <cell r="C25">
            <v>9.3399999999999997E-2</v>
          </cell>
        </row>
        <row r="26">
          <cell r="A26" t="str">
            <v>1999-070 G</v>
          </cell>
          <cell r="B26">
            <v>36557</v>
          </cell>
          <cell r="C26">
            <v>9.3399999999999997E-2</v>
          </cell>
        </row>
        <row r="27">
          <cell r="A27" t="str">
            <v>1999-070 H</v>
          </cell>
          <cell r="B27">
            <v>36923</v>
          </cell>
          <cell r="C27">
            <v>6.0199999999999997E-2</v>
          </cell>
        </row>
        <row r="28">
          <cell r="A28" t="str">
            <v>1999-070 I</v>
          </cell>
          <cell r="B28">
            <v>36923</v>
          </cell>
          <cell r="C28">
            <v>6.0199999999999997E-2</v>
          </cell>
        </row>
        <row r="29">
          <cell r="A29" t="str">
            <v>1999-070 J</v>
          </cell>
          <cell r="B29">
            <v>36923</v>
          </cell>
          <cell r="C29">
            <v>6.0199999999999997E-2</v>
          </cell>
        </row>
        <row r="30">
          <cell r="A30" t="str">
            <v>1999-070 K</v>
          </cell>
          <cell r="B30">
            <v>36923</v>
          </cell>
          <cell r="C30">
            <v>6.0199999999999997E-2</v>
          </cell>
        </row>
        <row r="31">
          <cell r="A31" t="str">
            <v>1999-070 L</v>
          </cell>
          <cell r="B31">
            <v>36923</v>
          </cell>
          <cell r="C31">
            <v>6.0199999999999997E-2</v>
          </cell>
        </row>
        <row r="32">
          <cell r="A32" t="str">
            <v>1999-070 M</v>
          </cell>
          <cell r="B32">
            <v>36923</v>
          </cell>
          <cell r="C32">
            <v>6.0199999999999997E-2</v>
          </cell>
        </row>
        <row r="33">
          <cell r="A33" t="str">
            <v>1999-070 N</v>
          </cell>
          <cell r="B33">
            <v>36923</v>
          </cell>
          <cell r="C33">
            <v>6.0199999999999997E-2</v>
          </cell>
        </row>
        <row r="34">
          <cell r="A34" t="str">
            <v>1999-070 O</v>
          </cell>
          <cell r="B34">
            <v>36923</v>
          </cell>
          <cell r="C34">
            <v>6.0199999999999997E-2</v>
          </cell>
        </row>
        <row r="35">
          <cell r="A35" t="str">
            <v>1999-070 P</v>
          </cell>
          <cell r="B35">
            <v>37288</v>
          </cell>
          <cell r="C35">
            <v>2.3699999999999999E-2</v>
          </cell>
        </row>
        <row r="36">
          <cell r="A36" t="str">
            <v>2002-00113</v>
          </cell>
          <cell r="B36">
            <v>37377</v>
          </cell>
          <cell r="C36">
            <v>2.3699999999999999E-2</v>
          </cell>
        </row>
        <row r="37">
          <cell r="A37" t="str">
            <v>2002-00251</v>
          </cell>
          <cell r="B37">
            <v>37469</v>
          </cell>
          <cell r="C37">
            <v>2.3699999999999999E-2</v>
          </cell>
        </row>
        <row r="38">
          <cell r="A38" t="str">
            <v>2002-00359</v>
          </cell>
          <cell r="B38">
            <v>37561</v>
          </cell>
          <cell r="C38">
            <v>2.3699999999999999E-2</v>
          </cell>
        </row>
        <row r="39">
          <cell r="A39" t="str">
            <v>2003-00002</v>
          </cell>
          <cell r="B39">
            <v>37653</v>
          </cell>
          <cell r="C39">
            <v>7.4700000000000003E-2</v>
          </cell>
        </row>
        <row r="40">
          <cell r="A40" t="str">
            <v>2003-00083</v>
          </cell>
          <cell r="B40">
            <v>37713</v>
          </cell>
          <cell r="C40">
            <v>7.4700000000000003E-2</v>
          </cell>
        </row>
        <row r="41">
          <cell r="A41" t="str">
            <v>2003-00126</v>
          </cell>
          <cell r="B41">
            <v>37742</v>
          </cell>
          <cell r="C41">
            <v>7.4700000000000003E-2</v>
          </cell>
        </row>
        <row r="42">
          <cell r="A42" t="str">
            <v>2003-00258</v>
          </cell>
          <cell r="B42">
            <v>37834</v>
          </cell>
          <cell r="C42">
            <v>7.4700000000000003E-2</v>
          </cell>
        </row>
        <row r="43">
          <cell r="A43" t="str">
            <v>2003-00377</v>
          </cell>
          <cell r="B43">
            <v>37926</v>
          </cell>
          <cell r="C43">
            <v>7.4700000000000003E-2</v>
          </cell>
        </row>
        <row r="44">
          <cell r="A44" t="str">
            <v>2003-00504</v>
          </cell>
          <cell r="B44">
            <v>38018</v>
          </cell>
          <cell r="C44">
            <v>6.1199999999999997E-2</v>
          </cell>
        </row>
        <row r="45">
          <cell r="A45" t="str">
            <v>2004-00122</v>
          </cell>
          <cell r="B45">
            <v>38108</v>
          </cell>
          <cell r="C45">
            <v>6.1199999999999997E-2</v>
          </cell>
        </row>
        <row r="46">
          <cell r="A46" t="str">
            <v>2004-00269</v>
          </cell>
          <cell r="B46">
            <v>38200</v>
          </cell>
          <cell r="C46">
            <v>6.1199999999999997E-2</v>
          </cell>
        </row>
        <row r="47">
          <cell r="A47" t="str">
            <v>2004-00398</v>
          </cell>
          <cell r="B47">
            <v>38292</v>
          </cell>
          <cell r="C47">
            <v>6.1199999999999997E-2</v>
          </cell>
        </row>
        <row r="48">
          <cell r="A48" t="str">
            <v>2005-00013</v>
          </cell>
          <cell r="B48">
            <v>38384</v>
          </cell>
          <cell r="C48">
            <v>4.48E-2</v>
          </cell>
        </row>
        <row r="49">
          <cell r="A49" t="str">
            <v>2005-00139</v>
          </cell>
          <cell r="B49">
            <v>38473</v>
          </cell>
          <cell r="C49">
            <v>4.48E-2</v>
          </cell>
        </row>
        <row r="50">
          <cell r="A50" t="str">
            <v>2005-00399</v>
          </cell>
          <cell r="B50">
            <v>38565</v>
          </cell>
          <cell r="C50">
            <v>4.48E-2</v>
          </cell>
        </row>
        <row r="51">
          <cell r="A51" t="str">
            <v>2005-00552</v>
          </cell>
          <cell r="B51">
            <v>38749</v>
          </cell>
          <cell r="C51">
            <v>3.9899999999999998E-2</v>
          </cell>
        </row>
        <row r="52">
          <cell r="B52">
            <v>54789</v>
          </cell>
        </row>
      </sheetData>
      <sheetData sheetId="52"/>
      <sheetData sheetId="5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4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Sales+HLF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Sales+HLF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Sales+HLF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5">
        <row r="9">
          <cell r="B9">
            <v>35004</v>
          </cell>
          <cell r="C9" t="str">
            <v>Large Volume Sales (HP)</v>
          </cell>
          <cell r="D9">
            <v>13.6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B10">
            <v>35125</v>
          </cell>
          <cell r="C10" t="str">
            <v>Large Volume Sales (HP)</v>
          </cell>
          <cell r="D10">
            <v>13.6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B11">
            <v>36516</v>
          </cell>
          <cell r="C11" t="str">
            <v>Large Volume Sales (HP)</v>
          </cell>
          <cell r="D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56"/>
      <sheetData sheetId="57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Interruptible Sales</v>
          </cell>
          <cell r="D9" t="str">
            <v>NA</v>
          </cell>
          <cell r="E9">
            <v>150</v>
          </cell>
          <cell r="G9">
            <v>15000</v>
          </cell>
          <cell r="H9">
            <v>3.1448999999999998</v>
          </cell>
          <cell r="K9">
            <v>15000</v>
          </cell>
          <cell r="L9">
            <v>2.9948999999999999</v>
          </cell>
          <cell r="N9">
            <v>2.6513</v>
          </cell>
        </row>
        <row r="10">
          <cell r="A10" t="str">
            <v>99-070</v>
          </cell>
          <cell r="B10">
            <v>36516</v>
          </cell>
          <cell r="C10" t="str">
            <v>Interruptible Sales</v>
          </cell>
          <cell r="D10" t="str">
            <v>NA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  <cell r="N10">
            <v>0</v>
          </cell>
        </row>
        <row r="11">
          <cell r="B11">
            <v>43831</v>
          </cell>
        </row>
      </sheetData>
      <sheetData sheetId="58">
        <row r="9">
          <cell r="B9">
            <v>35004</v>
          </cell>
          <cell r="C9" t="str">
            <v>Large Volume Sales</v>
          </cell>
          <cell r="E9">
            <v>150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B10">
            <v>36516</v>
          </cell>
          <cell r="C10" t="str">
            <v>Large Volume Sales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59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0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Transportation+HLF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Transportation+HLF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Transportation+HLF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1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Carriage Service</v>
          </cell>
          <cell r="D9">
            <v>150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Carriage Service</v>
          </cell>
          <cell r="D10">
            <v>150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Carriage Service</v>
          </cell>
          <cell r="D11">
            <v>220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2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6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A11" t="str">
            <v>99-070+</v>
          </cell>
          <cell r="B11">
            <v>36516</v>
          </cell>
          <cell r="C11" t="str">
            <v>General Firm Sales</v>
          </cell>
          <cell r="D11">
            <v>220</v>
          </cell>
          <cell r="E11">
            <v>50</v>
          </cell>
          <cell r="G11">
            <v>15000</v>
          </cell>
          <cell r="H11">
            <v>0.53</v>
          </cell>
          <cell r="K11">
            <v>15000</v>
          </cell>
          <cell r="L11">
            <v>0.35909999999999997</v>
          </cell>
        </row>
        <row r="12">
          <cell r="B12">
            <v>43831</v>
          </cell>
        </row>
      </sheetData>
      <sheetData sheetId="64"/>
      <sheetData sheetId="65">
        <row r="8">
          <cell r="A8" t="str">
            <v>Effective</v>
          </cell>
          <cell r="B8" t="str">
            <v>Base</v>
          </cell>
          <cell r="C8" t="str">
            <v>Surcharge</v>
          </cell>
          <cell r="D8" t="str">
            <v>TCA Adj</v>
          </cell>
          <cell r="E8" t="str">
            <v>TCA Surc</v>
          </cell>
          <cell r="F8" t="str">
            <v>ISS CR Adj</v>
          </cell>
          <cell r="G8" t="str">
            <v>Rev Cr Adj</v>
          </cell>
          <cell r="H8" t="str">
            <v>GRI</v>
          </cell>
          <cell r="I8" t="str">
            <v>Total</v>
          </cell>
          <cell r="K8" t="str">
            <v>Base</v>
          </cell>
          <cell r="L8" t="str">
            <v>Surcharge</v>
          </cell>
          <cell r="M8" t="str">
            <v>TCA Adj</v>
          </cell>
          <cell r="N8" t="str">
            <v>TCA Surc</v>
          </cell>
          <cell r="O8" t="str">
            <v>ISS CR Adj</v>
          </cell>
          <cell r="P8" t="str">
            <v>Rev Cr Adj</v>
          </cell>
          <cell r="Q8" t="str">
            <v>GRI</v>
          </cell>
          <cell r="R8" t="str">
            <v>Total</v>
          </cell>
          <cell r="T8" t="str">
            <v>Base</v>
          </cell>
          <cell r="U8" t="str">
            <v>Surcharge</v>
          </cell>
          <cell r="V8" t="str">
            <v>TCA Adj</v>
          </cell>
          <cell r="W8" t="str">
            <v>TCA Surc</v>
          </cell>
          <cell r="X8" t="str">
            <v>ISS CR Adj</v>
          </cell>
          <cell r="Y8" t="str">
            <v>Rev Cr Adj</v>
          </cell>
          <cell r="Z8" t="str">
            <v>GRI</v>
          </cell>
          <cell r="AA8" t="str">
            <v>Total</v>
          </cell>
        </row>
        <row r="9">
          <cell r="A9">
            <v>34973</v>
          </cell>
          <cell r="B9">
            <v>0.42220000000000002</v>
          </cell>
          <cell r="C9">
            <v>2.46E-2</v>
          </cell>
          <cell r="H9">
            <v>7.2000000000000007E-3</v>
          </cell>
          <cell r="I9">
            <v>0.45400000000000001</v>
          </cell>
          <cell r="K9">
            <v>0.44259999999999999</v>
          </cell>
          <cell r="L9">
            <v>2.46E-2</v>
          </cell>
          <cell r="Q9">
            <v>7.2000000000000007E-3</v>
          </cell>
          <cell r="R9">
            <v>0.47439999999999999</v>
          </cell>
          <cell r="T9">
            <v>0.49609999999999999</v>
          </cell>
          <cell r="U9">
            <v>2.46E-2</v>
          </cell>
          <cell r="Z9">
            <v>7.2000000000000007E-3</v>
          </cell>
          <cell r="AA9">
            <v>0.52789999999999992</v>
          </cell>
        </row>
        <row r="10">
          <cell r="A10">
            <v>35065</v>
          </cell>
          <cell r="B10">
            <v>0.42220000000000002</v>
          </cell>
          <cell r="C10">
            <v>1.7500000000000002E-2</v>
          </cell>
          <cell r="H10">
            <v>8.5000000000000006E-3</v>
          </cell>
          <cell r="I10">
            <v>0.44820000000000004</v>
          </cell>
          <cell r="K10">
            <v>0.44259999999999999</v>
          </cell>
          <cell r="L10">
            <v>1.7500000000000002E-2</v>
          </cell>
          <cell r="Q10">
            <v>8.5000000000000006E-3</v>
          </cell>
          <cell r="R10">
            <v>0.46860000000000002</v>
          </cell>
          <cell r="T10">
            <v>0.49609999999999999</v>
          </cell>
          <cell r="U10">
            <v>1.7500000000000002E-2</v>
          </cell>
          <cell r="Z10">
            <v>8.5000000000000006E-3</v>
          </cell>
          <cell r="AA10">
            <v>0.5220999999999999</v>
          </cell>
        </row>
        <row r="11">
          <cell r="A11">
            <v>35096</v>
          </cell>
          <cell r="B11">
            <v>0.35980000000000001</v>
          </cell>
          <cell r="C11">
            <v>1.7500000000000002E-2</v>
          </cell>
          <cell r="H11">
            <v>8.5000000000000006E-3</v>
          </cell>
          <cell r="I11">
            <v>0.38580000000000003</v>
          </cell>
          <cell r="K11">
            <v>0.3795</v>
          </cell>
          <cell r="L11">
            <v>1.7500000000000002E-2</v>
          </cell>
          <cell r="Q11">
            <v>8.5000000000000006E-3</v>
          </cell>
          <cell r="R11">
            <v>0.40550000000000003</v>
          </cell>
          <cell r="T11">
            <v>0.43209999999999998</v>
          </cell>
          <cell r="U11">
            <v>1.7500000000000002E-2</v>
          </cell>
          <cell r="Z11">
            <v>8.5000000000000006E-3</v>
          </cell>
          <cell r="AA11">
            <v>0.45810000000000001</v>
          </cell>
        </row>
        <row r="12">
          <cell r="A12">
            <v>35125</v>
          </cell>
          <cell r="B12">
            <v>0.34699999999999998</v>
          </cell>
          <cell r="C12">
            <v>1.7500000000000002E-2</v>
          </cell>
          <cell r="H12">
            <v>8.5000000000000006E-3</v>
          </cell>
          <cell r="I12">
            <v>0.373</v>
          </cell>
          <cell r="K12">
            <v>0.36670000000000003</v>
          </cell>
          <cell r="L12">
            <v>1.7500000000000002E-2</v>
          </cell>
          <cell r="Q12">
            <v>8.5000000000000006E-3</v>
          </cell>
          <cell r="R12">
            <v>0.39270000000000005</v>
          </cell>
          <cell r="T12">
            <v>0.41930000000000001</v>
          </cell>
          <cell r="U12">
            <v>1.7500000000000002E-2</v>
          </cell>
          <cell r="Z12">
            <v>8.5000000000000006E-3</v>
          </cell>
          <cell r="AA12">
            <v>0.44530000000000003</v>
          </cell>
        </row>
        <row r="13">
          <cell r="A13">
            <v>35247</v>
          </cell>
          <cell r="B13">
            <v>0.3599</v>
          </cell>
          <cell r="C13">
            <v>1.7500000000000002E-2</v>
          </cell>
          <cell r="D13">
            <v>-1.4999999999999999E-2</v>
          </cell>
          <cell r="E13">
            <v>2.2000000000000001E-3</v>
          </cell>
          <cell r="F13">
            <v>-1E-4</v>
          </cell>
          <cell r="G13">
            <v>-1.1999999999999999E-3</v>
          </cell>
          <cell r="H13">
            <v>8.5000000000000006E-3</v>
          </cell>
          <cell r="I13">
            <v>0.37180000000000002</v>
          </cell>
          <cell r="K13">
            <v>0.37959999999999999</v>
          </cell>
          <cell r="L13">
            <v>1.7500000000000002E-2</v>
          </cell>
          <cell r="M13">
            <v>-1.4999999999999999E-2</v>
          </cell>
          <cell r="N13">
            <v>2.2000000000000001E-3</v>
          </cell>
          <cell r="O13">
            <v>-1E-4</v>
          </cell>
          <cell r="P13">
            <v>-1.1999999999999999E-3</v>
          </cell>
          <cell r="Q13">
            <v>8.5000000000000006E-3</v>
          </cell>
          <cell r="R13">
            <v>0.39150000000000001</v>
          </cell>
          <cell r="T13">
            <v>0.43219999999999997</v>
          </cell>
          <cell r="U13">
            <v>1.7500000000000002E-2</v>
          </cell>
          <cell r="V13">
            <v>-1.4999999999999999E-2</v>
          </cell>
          <cell r="W13">
            <v>2.2000000000000001E-3</v>
          </cell>
          <cell r="X13">
            <v>-1E-4</v>
          </cell>
          <cell r="Y13">
            <v>-1.1999999999999999E-3</v>
          </cell>
          <cell r="Z13">
            <v>8.5000000000000006E-3</v>
          </cell>
          <cell r="AA13">
            <v>0.44409999999999999</v>
          </cell>
        </row>
        <row r="14">
          <cell r="A14">
            <v>35309</v>
          </cell>
          <cell r="B14">
            <v>0.3599</v>
          </cell>
          <cell r="C14">
            <v>1.7500000000000002E-2</v>
          </cell>
          <cell r="D14">
            <v>-1.8100000000000002E-2</v>
          </cell>
          <cell r="E14">
            <v>-9.4000000000000004E-3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0.35710000000000003</v>
          </cell>
          <cell r="K14">
            <v>0.37959999999999999</v>
          </cell>
          <cell r="L14">
            <v>1.7500000000000002E-2</v>
          </cell>
          <cell r="M14">
            <v>-1.8100000000000002E-2</v>
          </cell>
          <cell r="N14">
            <v>-9.4000000000000004E-3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0.37680000000000002</v>
          </cell>
          <cell r="T14">
            <v>0.43219999999999997</v>
          </cell>
          <cell r="U14">
            <v>1.7500000000000002E-2</v>
          </cell>
          <cell r="V14">
            <v>-1.8100000000000002E-2</v>
          </cell>
          <cell r="W14">
            <v>-9.4000000000000004E-3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0.4294</v>
          </cell>
        </row>
        <row r="15">
          <cell r="A15">
            <v>35339</v>
          </cell>
          <cell r="B15">
            <v>0.3599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0.35710000000000003</v>
          </cell>
          <cell r="K15">
            <v>0.37959999999999999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0.37680000000000002</v>
          </cell>
          <cell r="T15">
            <v>0.43219999999999997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0.4294</v>
          </cell>
        </row>
        <row r="16">
          <cell r="A16">
            <v>35462</v>
          </cell>
          <cell r="B16">
            <v>0.3599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0.35720000000000002</v>
          </cell>
          <cell r="K16">
            <v>0.37959999999999999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0.37690000000000001</v>
          </cell>
          <cell r="T16">
            <v>0.43219999999999997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0.42949999999999999</v>
          </cell>
        </row>
        <row r="17">
          <cell r="A17">
            <v>35490</v>
          </cell>
          <cell r="B17">
            <v>0.3599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0.37050000000000005</v>
          </cell>
          <cell r="K17">
            <v>0.37959999999999999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0.39020000000000005</v>
          </cell>
          <cell r="T17">
            <v>0.43219999999999997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0.44280000000000003</v>
          </cell>
        </row>
        <row r="18">
          <cell r="A18">
            <v>35612</v>
          </cell>
          <cell r="B18">
            <v>0.3599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G18">
            <v>-1.1999999999999999E-3</v>
          </cell>
          <cell r="H18">
            <v>8.5000000000000006E-3</v>
          </cell>
          <cell r="I18">
            <v>0.37050000000000005</v>
          </cell>
          <cell r="K18">
            <v>0.37959999999999999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P18">
            <v>-1.1999999999999999E-3</v>
          </cell>
          <cell r="Q18">
            <v>8.5000000000000006E-3</v>
          </cell>
          <cell r="R18">
            <v>0.39020000000000005</v>
          </cell>
          <cell r="T18">
            <v>0.43219999999999997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Y18">
            <v>-1.1999999999999999E-3</v>
          </cell>
          <cell r="Z18">
            <v>8.5000000000000006E-3</v>
          </cell>
          <cell r="AA18">
            <v>0.44280000000000003</v>
          </cell>
        </row>
        <row r="19">
          <cell r="A19">
            <v>35735</v>
          </cell>
          <cell r="B19">
            <v>0.40960000000000002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0.43440000000000006</v>
          </cell>
          <cell r="K19">
            <v>0.45710000000000001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0.48190000000000005</v>
          </cell>
          <cell r="T19">
            <v>0.54810000000000003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0.57289999999999996</v>
          </cell>
        </row>
        <row r="20">
          <cell r="A20">
            <v>35796</v>
          </cell>
          <cell r="B20">
            <v>0.34499999999999997</v>
          </cell>
          <cell r="C20">
            <v>0</v>
          </cell>
          <cell r="G20">
            <v>-1.1999999999999999E-3</v>
          </cell>
          <cell r="H20">
            <v>8.5000000000000006E-3</v>
          </cell>
          <cell r="I20">
            <v>0.3523</v>
          </cell>
          <cell r="K20">
            <v>0.39</v>
          </cell>
          <cell r="L20">
            <v>0</v>
          </cell>
          <cell r="P20">
            <v>-1.1999999999999999E-3</v>
          </cell>
          <cell r="Q20">
            <v>8.5000000000000006E-3</v>
          </cell>
          <cell r="R20">
            <v>0.39730000000000004</v>
          </cell>
          <cell r="T20">
            <v>0.45</v>
          </cell>
          <cell r="U20">
            <v>0</v>
          </cell>
          <cell r="Y20">
            <v>-1.1999999999999999E-3</v>
          </cell>
          <cell r="Z20">
            <v>8.5000000000000006E-3</v>
          </cell>
          <cell r="AA20">
            <v>0.45730000000000004</v>
          </cell>
        </row>
        <row r="21">
          <cell r="A21">
            <v>35827</v>
          </cell>
          <cell r="B21">
            <v>0.34499999999999997</v>
          </cell>
          <cell r="C21">
            <v>0</v>
          </cell>
          <cell r="G21">
            <v>-1.2999999999999999E-3</v>
          </cell>
          <cell r="H21">
            <v>8.5000000000000006E-3</v>
          </cell>
          <cell r="I21">
            <v>0.35219999999999996</v>
          </cell>
          <cell r="K21">
            <v>0.39</v>
          </cell>
          <cell r="L21">
            <v>0</v>
          </cell>
          <cell r="P21">
            <v>-1.2999999999999999E-3</v>
          </cell>
          <cell r="Q21">
            <v>8.5000000000000006E-3</v>
          </cell>
          <cell r="R21">
            <v>0.3972</v>
          </cell>
          <cell r="T21">
            <v>0.45</v>
          </cell>
          <cell r="U21">
            <v>0</v>
          </cell>
          <cell r="Y21">
            <v>-1.2999999999999999E-3</v>
          </cell>
          <cell r="Z21">
            <v>8.5000000000000006E-3</v>
          </cell>
          <cell r="AA21">
            <v>0.4572</v>
          </cell>
        </row>
        <row r="22">
          <cell r="A22">
            <v>35947</v>
          </cell>
          <cell r="B22">
            <v>0.32090000000000002</v>
          </cell>
          <cell r="C22">
            <v>0</v>
          </cell>
          <cell r="G22">
            <v>-1.2999999999999999E-3</v>
          </cell>
          <cell r="H22">
            <v>8.5000000000000006E-3</v>
          </cell>
          <cell r="I22">
            <v>0.3281</v>
          </cell>
          <cell r="K22">
            <v>0.35489999999999999</v>
          </cell>
          <cell r="L22">
            <v>0</v>
          </cell>
          <cell r="P22">
            <v>-1.2999999999999999E-3</v>
          </cell>
          <cell r="Q22">
            <v>8.5000000000000006E-3</v>
          </cell>
          <cell r="R22">
            <v>0.36209999999999998</v>
          </cell>
          <cell r="T22">
            <v>0.41470000000000001</v>
          </cell>
          <cell r="U22">
            <v>0</v>
          </cell>
          <cell r="Y22">
            <v>-1.2999999999999999E-3</v>
          </cell>
          <cell r="Z22">
            <v>8.5000000000000006E-3</v>
          </cell>
          <cell r="AA22">
            <v>0.4219</v>
          </cell>
        </row>
        <row r="23">
          <cell r="A23">
            <v>35977</v>
          </cell>
          <cell r="B23">
            <v>0.31580000000000003</v>
          </cell>
          <cell r="C23">
            <v>0</v>
          </cell>
          <cell r="G23">
            <v>-1E-4</v>
          </cell>
          <cell r="H23">
            <v>8.5000000000000006E-3</v>
          </cell>
          <cell r="I23">
            <v>0.32420000000000004</v>
          </cell>
          <cell r="K23">
            <v>0.3498</v>
          </cell>
          <cell r="L23">
            <v>0</v>
          </cell>
          <cell r="P23">
            <v>-1E-4</v>
          </cell>
          <cell r="Q23">
            <v>8.5000000000000006E-3</v>
          </cell>
          <cell r="R23">
            <v>0.35820000000000002</v>
          </cell>
          <cell r="T23">
            <v>0.40960000000000002</v>
          </cell>
          <cell r="U23">
            <v>0</v>
          </cell>
          <cell r="Y23">
            <v>-1E-4</v>
          </cell>
          <cell r="Z23">
            <v>8.5000000000000006E-3</v>
          </cell>
          <cell r="AA23">
            <v>0.41800000000000004</v>
          </cell>
        </row>
        <row r="24">
          <cell r="A24">
            <v>36192</v>
          </cell>
          <cell r="B24">
            <v>0.31580000000000003</v>
          </cell>
          <cell r="C24">
            <v>0</v>
          </cell>
          <cell r="G24">
            <v>-1E-3</v>
          </cell>
          <cell r="H24">
            <v>7.6E-3</v>
          </cell>
          <cell r="I24">
            <v>0.32240000000000002</v>
          </cell>
          <cell r="K24">
            <v>0.3498</v>
          </cell>
          <cell r="L24">
            <v>0</v>
          </cell>
          <cell r="P24">
            <v>-1E-3</v>
          </cell>
          <cell r="Q24">
            <v>7.6E-3</v>
          </cell>
          <cell r="R24">
            <v>0.35639999999999999</v>
          </cell>
          <cell r="T24">
            <v>0.40960000000000002</v>
          </cell>
          <cell r="U24">
            <v>0</v>
          </cell>
          <cell r="Y24">
            <v>-1E-3</v>
          </cell>
          <cell r="Z24">
            <v>7.6E-3</v>
          </cell>
          <cell r="AA24">
            <v>0.41620000000000001</v>
          </cell>
        </row>
        <row r="25">
          <cell r="A25">
            <v>36831</v>
          </cell>
          <cell r="B25">
            <v>0.31330000000000002</v>
          </cell>
          <cell r="C25">
            <v>0</v>
          </cell>
          <cell r="G25">
            <v>0</v>
          </cell>
          <cell r="H25">
            <v>6.6E-3</v>
          </cell>
          <cell r="I25">
            <v>0.31990000000000002</v>
          </cell>
          <cell r="K25">
            <v>0.3473</v>
          </cell>
          <cell r="L25">
            <v>0</v>
          </cell>
          <cell r="P25">
            <v>0</v>
          </cell>
          <cell r="Q25">
            <v>6.6E-3</v>
          </cell>
          <cell r="R25">
            <v>0.35389999999999999</v>
          </cell>
          <cell r="T25">
            <v>0.40710000000000002</v>
          </cell>
          <cell r="U25">
            <v>0</v>
          </cell>
          <cell r="Y25">
            <v>0</v>
          </cell>
          <cell r="Z25">
            <v>6.6E-3</v>
          </cell>
          <cell r="AA25">
            <v>0.41370000000000001</v>
          </cell>
        </row>
        <row r="26">
          <cell r="A26">
            <v>36923</v>
          </cell>
          <cell r="B26">
            <v>0.41560000000000002</v>
          </cell>
          <cell r="C26">
            <v>0</v>
          </cell>
          <cell r="G26">
            <v>0</v>
          </cell>
          <cell r="H26">
            <v>6.6E-3</v>
          </cell>
          <cell r="I26">
            <v>0.42220000000000002</v>
          </cell>
          <cell r="K26">
            <v>0.47170000000000001</v>
          </cell>
          <cell r="L26">
            <v>0</v>
          </cell>
          <cell r="P26">
            <v>0</v>
          </cell>
          <cell r="Q26">
            <v>6.6E-3</v>
          </cell>
          <cell r="R26">
            <v>0.4783</v>
          </cell>
          <cell r="T26">
            <v>0.55459999999999998</v>
          </cell>
          <cell r="U26">
            <v>0</v>
          </cell>
          <cell r="Y26">
            <v>0</v>
          </cell>
          <cell r="Z26">
            <v>6.6E-3</v>
          </cell>
          <cell r="AA26">
            <v>0.56120000000000003</v>
          </cell>
        </row>
        <row r="27">
          <cell r="A27">
            <v>37012</v>
          </cell>
          <cell r="B27">
            <v>0.35499999999999998</v>
          </cell>
          <cell r="C27">
            <v>0</v>
          </cell>
          <cell r="G27">
            <v>0</v>
          </cell>
          <cell r="H27">
            <v>3.0000000000000001E-3</v>
          </cell>
          <cell r="I27">
            <v>0.35799999999999998</v>
          </cell>
          <cell r="K27">
            <v>0.4</v>
          </cell>
          <cell r="L27">
            <v>0</v>
          </cell>
          <cell r="P27">
            <v>0</v>
          </cell>
          <cell r="Q27">
            <v>3.0000000000000001E-3</v>
          </cell>
          <cell r="R27">
            <v>0.40300000000000002</v>
          </cell>
          <cell r="T27">
            <v>0.47</v>
          </cell>
          <cell r="U27">
            <v>0</v>
          </cell>
          <cell r="Y27">
            <v>0</v>
          </cell>
          <cell r="Z27">
            <v>3.0000000000000001E-3</v>
          </cell>
          <cell r="AA27">
            <v>0.47299999999999998</v>
          </cell>
        </row>
        <row r="28">
          <cell r="A28">
            <v>37104</v>
          </cell>
          <cell r="B28">
            <v>0.35499999999999998</v>
          </cell>
          <cell r="C28">
            <v>0</v>
          </cell>
          <cell r="G28">
            <v>0</v>
          </cell>
          <cell r="H28">
            <v>3.0000000000000001E-3</v>
          </cell>
          <cell r="I28">
            <v>0.35799999999999998</v>
          </cell>
          <cell r="K28">
            <v>0.4</v>
          </cell>
          <cell r="L28">
            <v>0</v>
          </cell>
          <cell r="P28">
            <v>0</v>
          </cell>
          <cell r="Q28">
            <v>3.0000000000000001E-3</v>
          </cell>
          <cell r="R28">
            <v>0.40300000000000002</v>
          </cell>
          <cell r="T28">
            <v>0.47</v>
          </cell>
          <cell r="U28">
            <v>0</v>
          </cell>
          <cell r="Y28">
            <v>0</v>
          </cell>
          <cell r="Z28">
            <v>3.0000000000000001E-3</v>
          </cell>
          <cell r="AA28">
            <v>0.47299999999999998</v>
          </cell>
        </row>
        <row r="29">
          <cell r="A29">
            <v>37561</v>
          </cell>
          <cell r="B29">
            <v>0.31879999999999997</v>
          </cell>
          <cell r="H29">
            <v>2.2000000000000001E-3</v>
          </cell>
          <cell r="I29">
            <v>0.32099999999999995</v>
          </cell>
          <cell r="K29">
            <v>0.35759999999999997</v>
          </cell>
          <cell r="Q29">
            <v>2.2000000000000001E-3</v>
          </cell>
          <cell r="R29">
            <v>0.35979999999999995</v>
          </cell>
          <cell r="T29">
            <v>0.4204</v>
          </cell>
          <cell r="Z29">
            <v>2.2000000000000001E-3</v>
          </cell>
          <cell r="AA29">
            <v>0.42259999999999998</v>
          </cell>
        </row>
        <row r="30">
          <cell r="A30">
            <v>37834</v>
          </cell>
          <cell r="B30">
            <v>0.31219999999999998</v>
          </cell>
          <cell r="H30">
            <v>1.6000000000000001E-3</v>
          </cell>
          <cell r="I30">
            <v>0.31379999999999997</v>
          </cell>
          <cell r="K30">
            <v>0.35099999999999998</v>
          </cell>
          <cell r="Q30">
            <v>1.6000000000000001E-3</v>
          </cell>
          <cell r="R30">
            <v>0.35259999999999997</v>
          </cell>
          <cell r="T30">
            <v>0.4138</v>
          </cell>
          <cell r="Z30">
            <v>1.6000000000000001E-3</v>
          </cell>
          <cell r="AA30">
            <v>0.41539999999999999</v>
          </cell>
        </row>
        <row r="31">
          <cell r="A31">
            <v>38200</v>
          </cell>
          <cell r="B31">
            <v>0.31219999999999998</v>
          </cell>
          <cell r="H31">
            <v>0</v>
          </cell>
          <cell r="I31">
            <v>0.31219999999999998</v>
          </cell>
          <cell r="K31">
            <v>0.35099999999999998</v>
          </cell>
          <cell r="L31">
            <v>0</v>
          </cell>
          <cell r="Q31">
            <v>0</v>
          </cell>
          <cell r="R31">
            <v>0.35099999999999998</v>
          </cell>
          <cell r="T31">
            <v>0.4138</v>
          </cell>
          <cell r="U31">
            <v>0</v>
          </cell>
          <cell r="Z31">
            <v>0</v>
          </cell>
          <cell r="AA31">
            <v>0.4138</v>
          </cell>
        </row>
        <row r="32">
          <cell r="A32">
            <v>38384</v>
          </cell>
          <cell r="B32">
            <v>0.31219999999999998</v>
          </cell>
          <cell r="H32">
            <v>0</v>
          </cell>
          <cell r="I32">
            <v>0.31219999999999998</v>
          </cell>
          <cell r="K32">
            <v>0.35099999999999998</v>
          </cell>
          <cell r="L32">
            <v>0</v>
          </cell>
          <cell r="Q32">
            <v>0</v>
          </cell>
          <cell r="R32">
            <v>0.35099999999999998</v>
          </cell>
          <cell r="T32">
            <v>0.4138</v>
          </cell>
          <cell r="U32">
            <v>0</v>
          </cell>
          <cell r="Z32">
            <v>0</v>
          </cell>
          <cell r="AA32">
            <v>0.4138</v>
          </cell>
        </row>
        <row r="33">
          <cell r="A33">
            <v>38473</v>
          </cell>
          <cell r="B33">
            <v>0.31219999999999998</v>
          </cell>
          <cell r="H33">
            <v>0</v>
          </cell>
          <cell r="I33">
            <v>0.31219999999999998</v>
          </cell>
          <cell r="K33">
            <v>0.35099999999999998</v>
          </cell>
          <cell r="L33">
            <v>0</v>
          </cell>
          <cell r="Q33">
            <v>0</v>
          </cell>
          <cell r="R33">
            <v>0.35099999999999998</v>
          </cell>
          <cell r="T33">
            <v>0.4138</v>
          </cell>
          <cell r="U33">
            <v>0</v>
          </cell>
          <cell r="Z33">
            <v>0</v>
          </cell>
          <cell r="AA33">
            <v>0.4138</v>
          </cell>
        </row>
        <row r="34">
          <cell r="A34">
            <v>38565</v>
          </cell>
          <cell r="B34">
            <v>0.31219999999999998</v>
          </cell>
          <cell r="H34">
            <v>0</v>
          </cell>
          <cell r="I34">
            <v>0.31219999999999998</v>
          </cell>
          <cell r="K34">
            <v>0.35099999999999998</v>
          </cell>
          <cell r="L34">
            <v>0</v>
          </cell>
          <cell r="Q34">
            <v>0</v>
          </cell>
          <cell r="R34">
            <v>0.35099999999999998</v>
          </cell>
          <cell r="T34">
            <v>0.4138</v>
          </cell>
          <cell r="U34">
            <v>0</v>
          </cell>
          <cell r="Z34">
            <v>0</v>
          </cell>
          <cell r="AA34">
            <v>0.4138</v>
          </cell>
        </row>
        <row r="35">
          <cell r="A35">
            <v>38687</v>
          </cell>
          <cell r="B35">
            <v>0.37240000000000001</v>
          </cell>
          <cell r="H35">
            <v>0</v>
          </cell>
          <cell r="I35">
            <v>0.37240000000000001</v>
          </cell>
          <cell r="K35">
            <v>0.42959999999999998</v>
          </cell>
          <cell r="L35">
            <v>0</v>
          </cell>
          <cell r="Q35">
            <v>0</v>
          </cell>
          <cell r="R35">
            <v>0.42959999999999998</v>
          </cell>
          <cell r="T35">
            <v>0.49759999999999999</v>
          </cell>
          <cell r="U35">
            <v>0</v>
          </cell>
          <cell r="Z35">
            <v>0</v>
          </cell>
          <cell r="AA35">
            <v>0.49759999999999999</v>
          </cell>
        </row>
        <row r="36">
          <cell r="A36">
            <v>38838</v>
          </cell>
          <cell r="B36">
            <v>0.30880000000000002</v>
          </cell>
          <cell r="H36">
            <v>0</v>
          </cell>
          <cell r="I36">
            <v>0.30880000000000002</v>
          </cell>
          <cell r="K36">
            <v>0.3543</v>
          </cell>
          <cell r="L36">
            <v>0</v>
          </cell>
          <cell r="Q36">
            <v>0</v>
          </cell>
          <cell r="R36">
            <v>0.3543</v>
          </cell>
          <cell r="T36">
            <v>0.41899999999999998</v>
          </cell>
          <cell r="U36">
            <v>0</v>
          </cell>
          <cell r="Z36">
            <v>0</v>
          </cell>
          <cell r="AA36">
            <v>0.41899999999999998</v>
          </cell>
        </row>
        <row r="37">
          <cell r="A37">
            <v>39114</v>
          </cell>
          <cell r="B37">
            <v>0.30880000000000002</v>
          </cell>
          <cell r="H37">
            <v>0</v>
          </cell>
          <cell r="I37">
            <v>0.30880000000000002</v>
          </cell>
          <cell r="K37">
            <v>0.3543</v>
          </cell>
          <cell r="L37">
            <v>0</v>
          </cell>
          <cell r="Q37">
            <v>0</v>
          </cell>
          <cell r="R37">
            <v>0.3543</v>
          </cell>
          <cell r="T37">
            <v>0.41899999999999998</v>
          </cell>
          <cell r="U37">
            <v>0</v>
          </cell>
          <cell r="Z37">
            <v>0</v>
          </cell>
          <cell r="AA37">
            <v>0.41899999999999998</v>
          </cell>
        </row>
        <row r="38">
          <cell r="A38">
            <v>54789</v>
          </cell>
        </row>
      </sheetData>
      <sheetData sheetId="66">
        <row r="9">
          <cell r="A9">
            <v>34973</v>
          </cell>
          <cell r="B9">
            <v>3.0300000000000001E-2</v>
          </cell>
          <cell r="E9">
            <v>8.5000000000000006E-3</v>
          </cell>
          <cell r="F9">
            <v>2.1000000000000003E-3</v>
          </cell>
          <cell r="G9">
            <v>4.0899999999999999E-2</v>
          </cell>
          <cell r="I9">
            <v>3.5500000000000004E-2</v>
          </cell>
          <cell r="L9">
            <v>8.5000000000000006E-3</v>
          </cell>
          <cell r="M9">
            <v>2.1000000000000003E-3</v>
          </cell>
          <cell r="N9">
            <v>4.6100000000000002E-2</v>
          </cell>
          <cell r="P9">
            <v>3.9800000000000002E-2</v>
          </cell>
          <cell r="S9">
            <v>8.5000000000000006E-3</v>
          </cell>
          <cell r="T9">
            <v>2.1000000000000003E-3</v>
          </cell>
          <cell r="U9">
            <v>5.04E-2</v>
          </cell>
        </row>
        <row r="10">
          <cell r="A10">
            <v>35065</v>
          </cell>
          <cell r="B10">
            <v>3.0300000000000001E-2</v>
          </cell>
          <cell r="E10">
            <v>8.8000000000000005E-3</v>
          </cell>
          <cell r="F10">
            <v>2.1000000000000003E-3</v>
          </cell>
          <cell r="G10">
            <v>4.1200000000000001E-2</v>
          </cell>
          <cell r="I10">
            <v>3.5500000000000004E-2</v>
          </cell>
          <cell r="L10">
            <v>8.8000000000000005E-3</v>
          </cell>
          <cell r="M10">
            <v>2.1000000000000003E-3</v>
          </cell>
          <cell r="N10">
            <v>4.6400000000000004E-2</v>
          </cell>
          <cell r="P10">
            <v>3.9800000000000002E-2</v>
          </cell>
          <cell r="S10">
            <v>8.8000000000000005E-3</v>
          </cell>
          <cell r="T10">
            <v>2.1000000000000003E-3</v>
          </cell>
          <cell r="U10">
            <v>5.0700000000000002E-2</v>
          </cell>
        </row>
        <row r="11">
          <cell r="A11">
            <v>35096</v>
          </cell>
          <cell r="B11">
            <v>2.9600000000000001E-2</v>
          </cell>
          <cell r="E11">
            <v>8.8000000000000005E-3</v>
          </cell>
          <cell r="F11">
            <v>2.1000000000000003E-3</v>
          </cell>
          <cell r="G11">
            <v>4.0500000000000001E-2</v>
          </cell>
          <cell r="I11">
            <v>3.3599999999999998E-2</v>
          </cell>
          <cell r="L11">
            <v>8.8000000000000005E-3</v>
          </cell>
          <cell r="M11">
            <v>2.1000000000000003E-3</v>
          </cell>
          <cell r="N11">
            <v>4.4499999999999998E-2</v>
          </cell>
          <cell r="P11">
            <v>3.7699999999999997E-2</v>
          </cell>
          <cell r="S11">
            <v>8.8000000000000005E-3</v>
          </cell>
          <cell r="T11">
            <v>2.1000000000000003E-3</v>
          </cell>
          <cell r="U11">
            <v>4.8599999999999997E-2</v>
          </cell>
        </row>
        <row r="12">
          <cell r="A12">
            <v>35125</v>
          </cell>
          <cell r="B12">
            <v>2.0299999999999999E-2</v>
          </cell>
          <cell r="E12">
            <v>8.8000000000000005E-3</v>
          </cell>
          <cell r="F12">
            <v>2.0999999999999999E-3</v>
          </cell>
          <cell r="G12">
            <v>3.1200000000000002E-2</v>
          </cell>
          <cell r="I12">
            <v>2.4299999999999999E-2</v>
          </cell>
          <cell r="L12">
            <v>8.8000000000000005E-3</v>
          </cell>
          <cell r="M12">
            <v>2.0999999999999999E-3</v>
          </cell>
          <cell r="N12">
            <v>3.5199999999999995E-2</v>
          </cell>
          <cell r="P12">
            <v>2.8400000000000002E-2</v>
          </cell>
          <cell r="S12">
            <v>8.8000000000000005E-3</v>
          </cell>
          <cell r="T12">
            <v>2.0999999999999999E-3</v>
          </cell>
          <cell r="U12">
            <v>3.9300000000000002E-2</v>
          </cell>
        </row>
        <row r="13">
          <cell r="A13">
            <v>35247</v>
          </cell>
          <cell r="B13">
            <v>2.9600000000000001E-2</v>
          </cell>
          <cell r="C13">
            <v>-6.7000000000000002E-3</v>
          </cell>
          <cell r="D13">
            <v>-2.5999999999999999E-3</v>
          </cell>
          <cell r="E13">
            <v>8.8000000000000005E-3</v>
          </cell>
          <cell r="F13">
            <v>2.0999999999999999E-3</v>
          </cell>
          <cell r="G13">
            <v>3.1200000000000002E-2</v>
          </cell>
          <cell r="I13">
            <v>3.3599999999999998E-2</v>
          </cell>
          <cell r="J13">
            <v>-6.7000000000000002E-3</v>
          </cell>
          <cell r="K13">
            <v>-2.5999999999999999E-3</v>
          </cell>
          <cell r="L13">
            <v>8.8000000000000005E-3</v>
          </cell>
          <cell r="M13">
            <v>2.0999999999999999E-3</v>
          </cell>
          <cell r="N13">
            <v>3.5199999999999995E-2</v>
          </cell>
          <cell r="P13">
            <v>3.7699999999999997E-2</v>
          </cell>
          <cell r="Q13">
            <v>-6.7000000000000002E-3</v>
          </cell>
          <cell r="R13">
            <v>-2.5999999999999999E-3</v>
          </cell>
          <cell r="S13">
            <v>8.8000000000000005E-3</v>
          </cell>
          <cell r="T13">
            <v>2.0999999999999999E-3</v>
          </cell>
          <cell r="U13">
            <v>3.9299999999999995E-2</v>
          </cell>
        </row>
        <row r="14">
          <cell r="A14">
            <v>35309</v>
          </cell>
          <cell r="B14">
            <v>2.9600000000000001E-2</v>
          </cell>
          <cell r="C14">
            <v>-7.1999999999999998E-3</v>
          </cell>
          <cell r="D14">
            <v>-5.0000000000000001E-3</v>
          </cell>
          <cell r="E14">
            <v>8.8000000000000005E-3</v>
          </cell>
          <cell r="F14">
            <v>2.0999999999999999E-3</v>
          </cell>
          <cell r="G14">
            <v>2.8300000000000002E-2</v>
          </cell>
          <cell r="I14">
            <v>3.3599999999999998E-2</v>
          </cell>
          <cell r="J14">
            <v>-7.1999999999999998E-3</v>
          </cell>
          <cell r="K14">
            <v>-5.0000000000000001E-3</v>
          </cell>
          <cell r="L14">
            <v>8.8000000000000005E-3</v>
          </cell>
          <cell r="M14">
            <v>2.0999999999999999E-3</v>
          </cell>
          <cell r="N14">
            <v>3.2299999999999995E-2</v>
          </cell>
          <cell r="P14">
            <v>3.7699999999999997E-2</v>
          </cell>
          <cell r="Q14">
            <v>-7.1999999999999998E-3</v>
          </cell>
          <cell r="R14">
            <v>-5.0000000000000001E-3</v>
          </cell>
          <cell r="S14">
            <v>8.8000000000000005E-3</v>
          </cell>
          <cell r="T14">
            <v>2.0999999999999999E-3</v>
          </cell>
          <cell r="U14">
            <v>3.6399999999999995E-2</v>
          </cell>
        </row>
        <row r="15">
          <cell r="A15">
            <v>35339</v>
          </cell>
          <cell r="B15">
            <v>2.9600000000000001E-2</v>
          </cell>
          <cell r="C15">
            <v>-7.1999999999999998E-3</v>
          </cell>
          <cell r="D15">
            <v>-5.0000000000000001E-3</v>
          </cell>
          <cell r="E15">
            <v>8.8000000000000005E-3</v>
          </cell>
          <cell r="F15">
            <v>1.8E-3</v>
          </cell>
          <cell r="G15">
            <v>2.8000000000000001E-2</v>
          </cell>
          <cell r="I15">
            <v>3.3599999999999998E-2</v>
          </cell>
          <cell r="J15">
            <v>-7.1999999999999998E-3</v>
          </cell>
          <cell r="K15">
            <v>-5.0000000000000001E-3</v>
          </cell>
          <cell r="L15">
            <v>8.8000000000000005E-3</v>
          </cell>
          <cell r="M15">
            <v>1.8E-3</v>
          </cell>
          <cell r="N15">
            <v>3.2000000000000001E-2</v>
          </cell>
          <cell r="P15">
            <v>3.7699999999999997E-2</v>
          </cell>
          <cell r="Q15">
            <v>-7.1999999999999998E-3</v>
          </cell>
          <cell r="R15">
            <v>-5.0000000000000001E-3</v>
          </cell>
          <cell r="S15">
            <v>8.8000000000000005E-3</v>
          </cell>
          <cell r="T15">
            <v>1.8E-3</v>
          </cell>
          <cell r="U15">
            <v>3.61E-2</v>
          </cell>
        </row>
        <row r="16">
          <cell r="A16">
            <v>35462</v>
          </cell>
          <cell r="B16">
            <v>2.9600000000000001E-2</v>
          </cell>
          <cell r="C16">
            <v>-7.1999999999999998E-3</v>
          </cell>
          <cell r="D16">
            <v>-5.0000000000000001E-3</v>
          </cell>
          <cell r="E16">
            <v>8.8000000000000005E-3</v>
          </cell>
          <cell r="F16">
            <v>1.8E-3</v>
          </cell>
          <cell r="G16">
            <v>2.8000000000000001E-2</v>
          </cell>
          <cell r="I16">
            <v>3.3599999999999998E-2</v>
          </cell>
          <cell r="J16">
            <v>-7.1999999999999998E-3</v>
          </cell>
          <cell r="K16">
            <v>-5.0000000000000001E-3</v>
          </cell>
          <cell r="L16">
            <v>8.8000000000000005E-3</v>
          </cell>
          <cell r="M16">
            <v>1.8E-3</v>
          </cell>
          <cell r="N16">
            <v>3.2000000000000001E-2</v>
          </cell>
          <cell r="P16">
            <v>3.7699999999999997E-2</v>
          </cell>
          <cell r="Q16">
            <v>-7.1999999999999998E-3</v>
          </cell>
          <cell r="R16">
            <v>-5.0000000000000001E-3</v>
          </cell>
          <cell r="S16">
            <v>8.8000000000000005E-3</v>
          </cell>
          <cell r="T16">
            <v>1.8E-3</v>
          </cell>
          <cell r="U16">
            <v>3.61E-2</v>
          </cell>
        </row>
        <row r="17">
          <cell r="A17">
            <v>35490</v>
          </cell>
          <cell r="B17">
            <v>2.9600000000000001E-2</v>
          </cell>
          <cell r="C17">
            <v>-6.8999999999999999E-3</v>
          </cell>
          <cell r="D17">
            <v>1E-4</v>
          </cell>
          <cell r="E17">
            <v>8.8000000000000005E-3</v>
          </cell>
          <cell r="F17">
            <v>1.8E-3</v>
          </cell>
          <cell r="G17">
            <v>3.3400000000000006E-2</v>
          </cell>
          <cell r="I17">
            <v>3.3599999999999998E-2</v>
          </cell>
          <cell r="J17">
            <v>-6.8999999999999999E-3</v>
          </cell>
          <cell r="K17">
            <v>1E-4</v>
          </cell>
          <cell r="L17">
            <v>8.8000000000000005E-3</v>
          </cell>
          <cell r="M17">
            <v>1.8E-3</v>
          </cell>
          <cell r="N17">
            <v>3.7400000000000003E-2</v>
          </cell>
          <cell r="P17">
            <v>3.7699999999999997E-2</v>
          </cell>
          <cell r="Q17">
            <v>-6.8999999999999999E-3</v>
          </cell>
          <cell r="R17">
            <v>1E-4</v>
          </cell>
          <cell r="S17">
            <v>8.8000000000000005E-3</v>
          </cell>
          <cell r="T17">
            <v>1.8E-3</v>
          </cell>
          <cell r="U17">
            <v>4.1500000000000002E-2</v>
          </cell>
        </row>
        <row r="18">
          <cell r="A18">
            <v>35612</v>
          </cell>
          <cell r="B18">
            <v>2.9600000000000001E-2</v>
          </cell>
          <cell r="C18">
            <v>-6.8999999999999999E-3</v>
          </cell>
          <cell r="D18">
            <v>1E-4</v>
          </cell>
          <cell r="E18">
            <v>8.8000000000000005E-3</v>
          </cell>
          <cell r="F18">
            <v>1.8E-3</v>
          </cell>
          <cell r="G18">
            <v>3.3400000000000006E-2</v>
          </cell>
          <cell r="I18">
            <v>3.3599999999999998E-2</v>
          </cell>
          <cell r="J18">
            <v>-6.8999999999999999E-3</v>
          </cell>
          <cell r="K18">
            <v>1E-4</v>
          </cell>
          <cell r="L18">
            <v>8.8000000000000005E-3</v>
          </cell>
          <cell r="M18">
            <v>1.8E-3</v>
          </cell>
          <cell r="N18">
            <v>3.7400000000000003E-2</v>
          </cell>
          <cell r="P18">
            <v>3.7699999999999997E-2</v>
          </cell>
          <cell r="Q18">
            <v>-6.8999999999999999E-3</v>
          </cell>
          <cell r="R18">
            <v>1E-4</v>
          </cell>
          <cell r="S18">
            <v>8.8000000000000005E-3</v>
          </cell>
          <cell r="T18">
            <v>1.8E-3</v>
          </cell>
          <cell r="U18">
            <v>4.1500000000000002E-2</v>
          </cell>
        </row>
        <row r="19">
          <cell r="A19">
            <v>35704</v>
          </cell>
          <cell r="B19">
            <v>2.7400000000000001E-2</v>
          </cell>
          <cell r="E19">
            <v>8.8000000000000005E-3</v>
          </cell>
          <cell r="F19">
            <v>1.8E-3</v>
          </cell>
          <cell r="G19">
            <v>3.8000000000000006E-2</v>
          </cell>
          <cell r="I19">
            <v>3.3500000000000002E-2</v>
          </cell>
          <cell r="L19">
            <v>8.8000000000000005E-3</v>
          </cell>
          <cell r="M19">
            <v>1.8E-3</v>
          </cell>
          <cell r="N19">
            <v>4.4100000000000007E-2</v>
          </cell>
          <cell r="P19">
            <v>4.0399999999999998E-2</v>
          </cell>
          <cell r="S19">
            <v>8.8000000000000005E-3</v>
          </cell>
          <cell r="T19">
            <v>1.8E-3</v>
          </cell>
          <cell r="U19">
            <v>5.1000000000000004E-2</v>
          </cell>
        </row>
        <row r="20">
          <cell r="A20">
            <v>35796</v>
          </cell>
          <cell r="B20">
            <v>2.7400000000000001E-2</v>
          </cell>
          <cell r="E20">
            <v>8.8000000000000005E-3</v>
          </cell>
          <cell r="F20">
            <v>2.2000000000000001E-3</v>
          </cell>
          <cell r="G20">
            <v>3.8400000000000004E-2</v>
          </cell>
          <cell r="I20">
            <v>3.3500000000000002E-2</v>
          </cell>
          <cell r="L20">
            <v>8.8000000000000005E-3</v>
          </cell>
          <cell r="M20">
            <v>2.2000000000000001E-3</v>
          </cell>
          <cell r="N20">
            <v>4.4500000000000005E-2</v>
          </cell>
          <cell r="P20">
            <v>4.0300000000000002E-2</v>
          </cell>
          <cell r="S20">
            <v>8.8000000000000005E-3</v>
          </cell>
          <cell r="T20">
            <v>2.2000000000000001E-3</v>
          </cell>
          <cell r="U20">
            <v>5.1300000000000005E-2</v>
          </cell>
        </row>
        <row r="21">
          <cell r="A21">
            <v>35947</v>
          </cell>
          <cell r="B21">
            <v>2.63E-2</v>
          </cell>
          <cell r="E21">
            <v>8.8000000000000005E-3</v>
          </cell>
          <cell r="F21">
            <v>2.2000000000000001E-3</v>
          </cell>
          <cell r="G21">
            <v>3.73E-2</v>
          </cell>
          <cell r="I21">
            <v>3.1E-2</v>
          </cell>
          <cell r="L21">
            <v>8.8000000000000005E-3</v>
          </cell>
          <cell r="M21">
            <v>2.2000000000000001E-3</v>
          </cell>
          <cell r="N21">
            <v>4.2000000000000003E-2</v>
          </cell>
          <cell r="P21">
            <v>3.61E-2</v>
          </cell>
          <cell r="S21">
            <v>8.8000000000000005E-3</v>
          </cell>
          <cell r="T21">
            <v>2.2000000000000001E-3</v>
          </cell>
          <cell r="U21">
            <v>4.7100000000000003E-2</v>
          </cell>
        </row>
        <row r="22">
          <cell r="A22">
            <v>35977</v>
          </cell>
          <cell r="B22">
            <v>2.35E-2</v>
          </cell>
          <cell r="E22">
            <v>8.8000000000000005E-3</v>
          </cell>
          <cell r="F22">
            <v>2.2000000000000001E-3</v>
          </cell>
          <cell r="G22">
            <v>3.4500000000000003E-2</v>
          </cell>
          <cell r="I22">
            <v>2.8199999999999999E-2</v>
          </cell>
          <cell r="L22">
            <v>8.8000000000000005E-3</v>
          </cell>
          <cell r="M22">
            <v>2.2000000000000001E-3</v>
          </cell>
          <cell r="N22">
            <v>3.9199999999999999E-2</v>
          </cell>
          <cell r="P22">
            <v>3.3300000000000003E-2</v>
          </cell>
          <cell r="S22">
            <v>8.8000000000000005E-3</v>
          </cell>
          <cell r="T22">
            <v>2.2000000000000001E-3</v>
          </cell>
          <cell r="U22">
            <v>4.4300000000000006E-2</v>
          </cell>
        </row>
        <row r="23">
          <cell r="A23">
            <v>36192</v>
          </cell>
          <cell r="B23">
            <v>2.6800000000000001E-2</v>
          </cell>
          <cell r="E23">
            <v>7.4999999999999997E-3</v>
          </cell>
          <cell r="F23">
            <v>2.2000000000000001E-3</v>
          </cell>
          <cell r="G23">
            <v>3.6499999999999998E-2</v>
          </cell>
          <cell r="I23">
            <v>3.15E-2</v>
          </cell>
          <cell r="L23">
            <v>7.4999999999999997E-3</v>
          </cell>
          <cell r="M23">
            <v>2.2000000000000001E-3</v>
          </cell>
          <cell r="N23">
            <v>4.1200000000000001E-2</v>
          </cell>
          <cell r="P23">
            <v>3.6600000000000001E-2</v>
          </cell>
          <cell r="S23">
            <v>7.4999999999999997E-3</v>
          </cell>
          <cell r="T23">
            <v>2.2000000000000001E-3</v>
          </cell>
          <cell r="U23">
            <v>4.6300000000000001E-2</v>
          </cell>
        </row>
        <row r="24">
          <cell r="A24">
            <v>36831</v>
          </cell>
          <cell r="B24">
            <v>2.5899999999999999E-2</v>
          </cell>
          <cell r="E24">
            <v>7.1999999999999998E-3</v>
          </cell>
          <cell r="F24">
            <v>2.2000000000000001E-3</v>
          </cell>
          <cell r="G24">
            <v>3.5299999999999998E-2</v>
          </cell>
          <cell r="I24">
            <v>3.0599999999999999E-2</v>
          </cell>
          <cell r="L24">
            <v>7.1999999999999998E-3</v>
          </cell>
          <cell r="M24">
            <v>2.2000000000000001E-3</v>
          </cell>
          <cell r="N24">
            <v>0.04</v>
          </cell>
          <cell r="P24">
            <v>3.5700000000000003E-2</v>
          </cell>
          <cell r="S24">
            <v>7.1999999999999998E-3</v>
          </cell>
          <cell r="T24">
            <v>2.2000000000000001E-3</v>
          </cell>
          <cell r="U24">
            <v>4.5100000000000001E-2</v>
          </cell>
        </row>
        <row r="25">
          <cell r="A25">
            <v>36923</v>
          </cell>
          <cell r="B25">
            <v>2.58E-2</v>
          </cell>
          <cell r="E25">
            <v>7.1999999999999998E-3</v>
          </cell>
          <cell r="F25">
            <v>2.2000000000000001E-3</v>
          </cell>
          <cell r="G25">
            <v>3.5200000000000002E-2</v>
          </cell>
          <cell r="I25">
            <v>2.53E-2</v>
          </cell>
          <cell r="L25">
            <v>7.1999999999999998E-3</v>
          </cell>
          <cell r="M25">
            <v>2.2000000000000001E-3</v>
          </cell>
          <cell r="N25">
            <v>3.4700000000000002E-2</v>
          </cell>
          <cell r="P25">
            <v>3.1300000000000001E-2</v>
          </cell>
          <cell r="S25">
            <v>7.1999999999999998E-3</v>
          </cell>
          <cell r="T25">
            <v>2.2000000000000001E-3</v>
          </cell>
          <cell r="U25">
            <v>4.07E-2</v>
          </cell>
        </row>
        <row r="26">
          <cell r="A26">
            <v>37012</v>
          </cell>
          <cell r="B26">
            <v>2.58E-2</v>
          </cell>
          <cell r="E26">
            <v>7.0000000000000001E-3</v>
          </cell>
          <cell r="F26">
            <v>2.2000000000000001E-3</v>
          </cell>
          <cell r="G26">
            <v>3.5000000000000003E-2</v>
          </cell>
          <cell r="I26">
            <v>2.53E-2</v>
          </cell>
          <cell r="L26">
            <v>7.0000000000000001E-3</v>
          </cell>
          <cell r="M26">
            <v>2.2000000000000001E-3</v>
          </cell>
          <cell r="N26">
            <v>3.4500000000000003E-2</v>
          </cell>
          <cell r="P26">
            <v>3.1300000000000001E-2</v>
          </cell>
          <cell r="S26">
            <v>7.0000000000000001E-3</v>
          </cell>
          <cell r="T26">
            <v>2.2000000000000001E-3</v>
          </cell>
          <cell r="U26">
            <v>4.0500000000000001E-2</v>
          </cell>
        </row>
        <row r="27">
          <cell r="A27">
            <v>37012</v>
          </cell>
          <cell r="B27">
            <v>2.58E-2</v>
          </cell>
          <cell r="E27">
            <v>7.0000000000000001E-3</v>
          </cell>
          <cell r="F27">
            <v>2.0999999999999999E-3</v>
          </cell>
          <cell r="G27">
            <v>3.49E-2</v>
          </cell>
          <cell r="I27">
            <v>2.53E-2</v>
          </cell>
          <cell r="L27">
            <v>7.0000000000000001E-3</v>
          </cell>
          <cell r="M27">
            <v>2.0999999999999999E-3</v>
          </cell>
          <cell r="N27">
            <v>3.44E-2</v>
          </cell>
          <cell r="P27">
            <v>3.1300000000000001E-2</v>
          </cell>
          <cell r="S27">
            <v>7.0000000000000001E-3</v>
          </cell>
          <cell r="T27">
            <v>2.0999999999999999E-3</v>
          </cell>
          <cell r="U27">
            <v>4.0399999999999998E-2</v>
          </cell>
        </row>
        <row r="28">
          <cell r="A28">
            <v>37561</v>
          </cell>
          <cell r="B28">
            <v>3.9300000000000002E-2</v>
          </cell>
          <cell r="E28">
            <v>5.4999999999999997E-3</v>
          </cell>
          <cell r="F28">
            <v>2.0999999999999999E-3</v>
          </cell>
          <cell r="G28">
            <v>4.6899999999999997E-2</v>
          </cell>
          <cell r="I28">
            <v>4.9399999999999999E-2</v>
          </cell>
          <cell r="L28">
            <v>5.4999999999999997E-3</v>
          </cell>
          <cell r="M28">
            <v>2.0999999999999999E-3</v>
          </cell>
          <cell r="N28">
            <v>5.6999999999999995E-2</v>
          </cell>
          <cell r="P28">
            <v>5.7000000000000002E-2</v>
          </cell>
          <cell r="S28">
            <v>5.4999999999999997E-3</v>
          </cell>
          <cell r="T28">
            <v>2.0999999999999999E-3</v>
          </cell>
          <cell r="U28">
            <v>6.4600000000000005E-2</v>
          </cell>
        </row>
        <row r="29">
          <cell r="A29">
            <v>37834</v>
          </cell>
          <cell r="B29">
            <v>3.9199999999999999E-2</v>
          </cell>
          <cell r="E29">
            <v>4.0000000000000001E-3</v>
          </cell>
          <cell r="F29">
            <v>2.0999999999999999E-3</v>
          </cell>
          <cell r="G29">
            <v>4.53E-2</v>
          </cell>
          <cell r="I29">
            <v>4.9299999999999997E-2</v>
          </cell>
          <cell r="L29">
            <v>4.0000000000000001E-3</v>
          </cell>
          <cell r="M29">
            <v>2.0999999999999999E-3</v>
          </cell>
          <cell r="N29">
            <v>5.5399999999999998E-2</v>
          </cell>
          <cell r="P29">
            <v>5.6899999999999999E-2</v>
          </cell>
          <cell r="S29">
            <v>4.0000000000000001E-3</v>
          </cell>
          <cell r="T29">
            <v>2.0999999999999999E-3</v>
          </cell>
          <cell r="U29">
            <v>6.3E-2</v>
          </cell>
        </row>
        <row r="30">
          <cell r="A30">
            <v>38292</v>
          </cell>
          <cell r="B30">
            <v>3.9199999999999999E-2</v>
          </cell>
          <cell r="E30">
            <v>0</v>
          </cell>
          <cell r="F30">
            <v>2.0999999999999999E-3</v>
          </cell>
          <cell r="G30">
            <v>4.1299999999999996E-2</v>
          </cell>
          <cell r="I30">
            <v>4.9299999999999997E-2</v>
          </cell>
          <cell r="L30">
            <v>0</v>
          </cell>
          <cell r="M30">
            <v>2.0999999999999999E-3</v>
          </cell>
          <cell r="N30">
            <v>5.1399999999999994E-2</v>
          </cell>
          <cell r="P30">
            <v>5.6899999999999999E-2</v>
          </cell>
          <cell r="S30">
            <v>0</v>
          </cell>
          <cell r="T30">
            <v>2.0999999999999999E-3</v>
          </cell>
          <cell r="U30">
            <v>5.8999999999999997E-2</v>
          </cell>
        </row>
        <row r="31">
          <cell r="A31">
            <v>38384</v>
          </cell>
          <cell r="B31">
            <v>3.9199999999999999E-2</v>
          </cell>
          <cell r="E31">
            <v>0</v>
          </cell>
          <cell r="F31">
            <v>1.9E-3</v>
          </cell>
          <cell r="G31">
            <v>4.1099999999999998E-2</v>
          </cell>
          <cell r="I31">
            <v>4.9299999999999997E-2</v>
          </cell>
          <cell r="L31">
            <v>0</v>
          </cell>
          <cell r="M31">
            <v>1.9E-3</v>
          </cell>
          <cell r="N31">
            <v>5.1199999999999996E-2</v>
          </cell>
          <cell r="P31">
            <v>5.6899999999999999E-2</v>
          </cell>
          <cell r="S31">
            <v>0</v>
          </cell>
          <cell r="T31">
            <v>1.9E-3</v>
          </cell>
          <cell r="U31">
            <v>5.8799999999999998E-2</v>
          </cell>
        </row>
        <row r="32">
          <cell r="A32">
            <v>38473</v>
          </cell>
          <cell r="B32">
            <v>3.9199999999999999E-2</v>
          </cell>
          <cell r="E32">
            <v>0</v>
          </cell>
          <cell r="F32">
            <v>1.9E-3</v>
          </cell>
          <cell r="G32">
            <v>4.1099999999999998E-2</v>
          </cell>
          <cell r="I32">
            <v>4.9299999999999997E-2</v>
          </cell>
          <cell r="L32">
            <v>0</v>
          </cell>
          <cell r="M32">
            <v>1.9E-3</v>
          </cell>
          <cell r="N32">
            <v>5.1199999999999996E-2</v>
          </cell>
          <cell r="P32">
            <v>5.6899999999999999E-2</v>
          </cell>
          <cell r="S32">
            <v>0</v>
          </cell>
          <cell r="T32">
            <v>1.9E-3</v>
          </cell>
          <cell r="U32">
            <v>5.8799999999999998E-2</v>
          </cell>
        </row>
        <row r="33">
          <cell r="A33">
            <v>38565</v>
          </cell>
          <cell r="B33">
            <v>3.9199999999999999E-2</v>
          </cell>
          <cell r="E33">
            <v>0</v>
          </cell>
          <cell r="F33">
            <v>1.9E-3</v>
          </cell>
          <cell r="G33">
            <v>4.1099999999999998E-2</v>
          </cell>
          <cell r="I33">
            <v>4.9299999999999997E-2</v>
          </cell>
          <cell r="L33">
            <v>0</v>
          </cell>
          <cell r="M33">
            <v>1.9E-3</v>
          </cell>
          <cell r="N33">
            <v>5.1199999999999996E-2</v>
          </cell>
          <cell r="P33">
            <v>5.6899999999999999E-2</v>
          </cell>
          <cell r="S33">
            <v>0</v>
          </cell>
          <cell r="T33">
            <v>1.9E-3</v>
          </cell>
          <cell r="U33">
            <v>5.8799999999999998E-2</v>
          </cell>
        </row>
        <row r="34">
          <cell r="A34">
            <v>38687</v>
          </cell>
          <cell r="B34">
            <v>5.1200000000000002E-2</v>
          </cell>
          <cell r="E34">
            <v>0</v>
          </cell>
          <cell r="F34">
            <v>1.8E-3</v>
          </cell>
          <cell r="G34">
            <v>5.3000000000000005E-2</v>
          </cell>
          <cell r="I34">
            <v>5.45E-2</v>
          </cell>
          <cell r="L34">
            <v>0</v>
          </cell>
          <cell r="M34">
            <v>1.8E-3</v>
          </cell>
          <cell r="N34">
            <v>5.6300000000000003E-2</v>
          </cell>
          <cell r="P34">
            <v>6.6699999999999995E-2</v>
          </cell>
          <cell r="S34">
            <v>0</v>
          </cell>
          <cell r="T34">
            <v>1.8E-3</v>
          </cell>
          <cell r="U34">
            <v>6.8499999999999991E-2</v>
          </cell>
        </row>
        <row r="35">
          <cell r="A35">
            <v>38838</v>
          </cell>
          <cell r="B35">
            <v>4.5999999999999999E-2</v>
          </cell>
          <cell r="E35">
            <v>0</v>
          </cell>
          <cell r="F35">
            <v>1.8E-3</v>
          </cell>
          <cell r="G35">
            <v>4.7800000000000002E-2</v>
          </cell>
          <cell r="I35">
            <v>4.9000000000000002E-2</v>
          </cell>
          <cell r="L35">
            <v>0</v>
          </cell>
          <cell r="M35">
            <v>1.8E-3</v>
          </cell>
          <cell r="N35">
            <v>5.0800000000000005E-2</v>
          </cell>
          <cell r="P35">
            <v>6.1400000000000003E-2</v>
          </cell>
          <cell r="S35">
            <v>0</v>
          </cell>
          <cell r="T35">
            <v>1.8E-3</v>
          </cell>
          <cell r="U35">
            <v>6.3200000000000006E-2</v>
          </cell>
        </row>
        <row r="36">
          <cell r="A36">
            <v>39114</v>
          </cell>
          <cell r="B36">
            <v>4.5999999999999999E-2</v>
          </cell>
          <cell r="E36">
            <v>0</v>
          </cell>
          <cell r="F36">
            <v>1.6000000000000001E-3</v>
          </cell>
          <cell r="G36">
            <v>4.7599999999999996E-2</v>
          </cell>
          <cell r="I36">
            <v>4.9000000000000002E-2</v>
          </cell>
          <cell r="L36">
            <v>0</v>
          </cell>
          <cell r="M36">
            <v>1.6000000000000001E-3</v>
          </cell>
          <cell r="N36">
            <v>5.0599999999999999E-2</v>
          </cell>
          <cell r="P36">
            <v>6.1400000000000003E-2</v>
          </cell>
          <cell r="S36">
            <v>0</v>
          </cell>
          <cell r="T36">
            <v>1.6000000000000001E-3</v>
          </cell>
          <cell r="U36">
            <v>6.3E-2</v>
          </cell>
        </row>
        <row r="37">
          <cell r="A37">
            <v>54789</v>
          </cell>
        </row>
      </sheetData>
      <sheetData sheetId="67">
        <row r="10">
          <cell r="A10">
            <v>34973</v>
          </cell>
          <cell r="B10">
            <v>0.29920000000000002</v>
          </cell>
          <cell r="C10">
            <v>2.46E-2</v>
          </cell>
          <cell r="H10">
            <v>7.2000000000000007E-3</v>
          </cell>
          <cell r="I10">
            <v>0.33100000000000002</v>
          </cell>
          <cell r="K10">
            <v>0.3422</v>
          </cell>
          <cell r="L10">
            <v>2.46E-2</v>
          </cell>
          <cell r="Q10">
            <v>7.2000000000000007E-3</v>
          </cell>
          <cell r="R10">
            <v>0.374</v>
          </cell>
          <cell r="T10">
            <v>0.40029999999999999</v>
          </cell>
          <cell r="U10">
            <v>2.46E-2</v>
          </cell>
          <cell r="Z10">
            <v>7.2000000000000007E-3</v>
          </cell>
          <cell r="AA10">
            <v>0.43209999999999998</v>
          </cell>
          <cell r="AC10">
            <v>0.31909999999999999</v>
          </cell>
          <cell r="AD10">
            <v>2.46E-2</v>
          </cell>
          <cell r="AI10">
            <v>7.2000000000000007E-3</v>
          </cell>
          <cell r="AJ10">
            <v>0.35089999999999999</v>
          </cell>
        </row>
        <row r="11">
          <cell r="A11">
            <v>35065</v>
          </cell>
          <cell r="B11">
            <v>0.29920000000000002</v>
          </cell>
          <cell r="C11">
            <v>1.7500000000000002E-2</v>
          </cell>
          <cell r="H11">
            <v>8.5000000000000006E-3</v>
          </cell>
          <cell r="I11">
            <v>0.32520000000000004</v>
          </cell>
          <cell r="K11">
            <v>0.3422</v>
          </cell>
          <cell r="L11">
            <v>1.7500000000000002E-2</v>
          </cell>
          <cell r="Q11">
            <v>8.5000000000000006E-3</v>
          </cell>
          <cell r="R11">
            <v>0.36820000000000003</v>
          </cell>
          <cell r="T11">
            <v>0.40029999999999999</v>
          </cell>
          <cell r="U11">
            <v>1.7500000000000002E-2</v>
          </cell>
          <cell r="Z11">
            <v>8.5000000000000006E-3</v>
          </cell>
          <cell r="AA11">
            <v>0.42630000000000001</v>
          </cell>
          <cell r="AC11">
            <v>0.31909999999999999</v>
          </cell>
          <cell r="AD11">
            <v>1.7500000000000002E-2</v>
          </cell>
          <cell r="AI11">
            <v>8.5000000000000006E-3</v>
          </cell>
          <cell r="AJ11">
            <v>0.34510000000000002</v>
          </cell>
        </row>
        <row r="12">
          <cell r="A12">
            <v>35096</v>
          </cell>
          <cell r="B12">
            <v>0.30020000000000002</v>
          </cell>
          <cell r="C12">
            <v>1.7500000000000002E-2</v>
          </cell>
          <cell r="H12">
            <v>8.5000000000000006E-3</v>
          </cell>
          <cell r="I12">
            <v>0.32620000000000005</v>
          </cell>
          <cell r="K12">
            <v>0.34320000000000001</v>
          </cell>
          <cell r="L12">
            <v>1.7500000000000002E-2</v>
          </cell>
          <cell r="Q12">
            <v>8.5000000000000006E-3</v>
          </cell>
          <cell r="R12">
            <v>0.36920000000000003</v>
          </cell>
          <cell r="T12">
            <v>0.40129999999999999</v>
          </cell>
          <cell r="U12">
            <v>1.7500000000000002E-2</v>
          </cell>
          <cell r="Z12">
            <v>8.5000000000000006E-3</v>
          </cell>
          <cell r="AA12">
            <v>0.42730000000000001</v>
          </cell>
          <cell r="AC12">
            <v>0.3201</v>
          </cell>
          <cell r="AD12">
            <v>1.7500000000000002E-2</v>
          </cell>
          <cell r="AI12">
            <v>8.5000000000000006E-3</v>
          </cell>
          <cell r="AJ12">
            <v>0.34610000000000002</v>
          </cell>
        </row>
        <row r="13">
          <cell r="A13">
            <v>35125</v>
          </cell>
          <cell r="B13">
            <v>0.24440000000000001</v>
          </cell>
          <cell r="C13">
            <v>1.7500000000000002E-2</v>
          </cell>
          <cell r="H13">
            <v>8.5000000000000006E-3</v>
          </cell>
          <cell r="I13">
            <v>0.27040000000000003</v>
          </cell>
          <cell r="K13">
            <v>0.28189999999999998</v>
          </cell>
          <cell r="L13">
            <v>1.7500000000000002E-2</v>
          </cell>
          <cell r="Q13">
            <v>8.5000000000000006E-3</v>
          </cell>
          <cell r="R13">
            <v>0.30790000000000001</v>
          </cell>
          <cell r="T13">
            <v>0.32969999999999999</v>
          </cell>
          <cell r="U13">
            <v>1.7500000000000002E-2</v>
          </cell>
          <cell r="Z13">
            <v>8.5000000000000006E-3</v>
          </cell>
          <cell r="AA13">
            <v>0.35570000000000002</v>
          </cell>
          <cell r="AC13">
            <v>0.26250000000000001</v>
          </cell>
          <cell r="AD13">
            <v>1.7500000000000002E-2</v>
          </cell>
          <cell r="AI13">
            <v>8.5000000000000006E-3</v>
          </cell>
          <cell r="AJ13">
            <v>0.28850000000000003</v>
          </cell>
        </row>
        <row r="14">
          <cell r="A14">
            <v>35247</v>
          </cell>
          <cell r="B14">
            <v>0.25729999999999997</v>
          </cell>
          <cell r="C14">
            <v>1.7500000000000002E-2</v>
          </cell>
          <cell r="D14">
            <v>-1.4999999999999999E-2</v>
          </cell>
          <cell r="E14">
            <v>2.2000000000000001E-3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0.26919999999999999</v>
          </cell>
          <cell r="K14">
            <v>0.29480000000000001</v>
          </cell>
          <cell r="L14">
            <v>1.7500000000000002E-2</v>
          </cell>
          <cell r="M14">
            <v>-1.4999999999999999E-2</v>
          </cell>
          <cell r="N14">
            <v>2.2000000000000001E-3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0.30670000000000003</v>
          </cell>
          <cell r="T14">
            <v>0.34260000000000002</v>
          </cell>
          <cell r="U14">
            <v>1.7500000000000002E-2</v>
          </cell>
          <cell r="V14">
            <v>-1.4999999999999999E-2</v>
          </cell>
          <cell r="W14">
            <v>2.2000000000000001E-3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0.35450000000000004</v>
          </cell>
          <cell r="AC14">
            <v>0.27539999999999998</v>
          </cell>
          <cell r="AD14">
            <v>1.7500000000000002E-2</v>
          </cell>
          <cell r="AE14">
            <v>-1.4999999999999999E-2</v>
          </cell>
          <cell r="AF14">
            <v>2.2000000000000001E-3</v>
          </cell>
          <cell r="AG14">
            <v>-1E-4</v>
          </cell>
          <cell r="AH14">
            <v>-1.1999999999999999E-3</v>
          </cell>
          <cell r="AI14">
            <v>8.5000000000000006E-3</v>
          </cell>
          <cell r="AJ14">
            <v>0.2873</v>
          </cell>
        </row>
        <row r="15">
          <cell r="A15">
            <v>35309</v>
          </cell>
          <cell r="B15">
            <v>0.25729999999999997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0.2545</v>
          </cell>
          <cell r="K15">
            <v>0.29480000000000001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0.29200000000000004</v>
          </cell>
          <cell r="T15">
            <v>0.34260000000000002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0.33980000000000005</v>
          </cell>
          <cell r="AC15">
            <v>0.27539999999999998</v>
          </cell>
          <cell r="AD15">
            <v>1.7500000000000002E-2</v>
          </cell>
          <cell r="AE15">
            <v>-1.8100000000000002E-2</v>
          </cell>
          <cell r="AF15">
            <v>-9.4000000000000004E-3</v>
          </cell>
          <cell r="AG15">
            <v>-1E-4</v>
          </cell>
          <cell r="AH15">
            <v>-1.1999999999999999E-3</v>
          </cell>
          <cell r="AI15">
            <v>8.5000000000000006E-3</v>
          </cell>
          <cell r="AJ15">
            <v>0.27260000000000001</v>
          </cell>
        </row>
        <row r="16">
          <cell r="A16">
            <v>35462</v>
          </cell>
          <cell r="B16">
            <v>0.25729999999999997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0.25459999999999999</v>
          </cell>
          <cell r="K16">
            <v>0.29480000000000001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0.29210000000000003</v>
          </cell>
          <cell r="T16">
            <v>0.34260000000000002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0.33990000000000004</v>
          </cell>
          <cell r="AC16">
            <v>0.27539999999999998</v>
          </cell>
          <cell r="AD16">
            <v>1.7500000000000002E-2</v>
          </cell>
          <cell r="AE16">
            <v>-1.8100000000000002E-2</v>
          </cell>
          <cell r="AF16">
            <v>-9.4000000000000004E-3</v>
          </cell>
          <cell r="AH16">
            <v>-1.1999999999999999E-3</v>
          </cell>
          <cell r="AI16">
            <v>8.5000000000000006E-3</v>
          </cell>
          <cell r="AJ16">
            <v>0.2727</v>
          </cell>
        </row>
        <row r="17">
          <cell r="A17">
            <v>35490</v>
          </cell>
          <cell r="B17">
            <v>0.25729999999999997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0.26790000000000003</v>
          </cell>
          <cell r="K17">
            <v>0.29480000000000001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0.30540000000000006</v>
          </cell>
          <cell r="T17">
            <v>0.34260000000000002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0.35320000000000007</v>
          </cell>
          <cell r="AC17">
            <v>0.27539999999999998</v>
          </cell>
          <cell r="AD17">
            <v>1.7500000000000002E-2</v>
          </cell>
          <cell r="AE17">
            <v>-1.7999999999999999E-2</v>
          </cell>
          <cell r="AF17">
            <v>3.8E-3</v>
          </cell>
          <cell r="AH17">
            <v>-1.1999999999999999E-3</v>
          </cell>
          <cell r="AI17">
            <v>8.5000000000000006E-3</v>
          </cell>
          <cell r="AJ17">
            <v>0.28600000000000003</v>
          </cell>
        </row>
        <row r="18">
          <cell r="A18">
            <v>35612</v>
          </cell>
          <cell r="B18">
            <v>0.25729999999999997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F18">
            <v>-1E-4</v>
          </cell>
          <cell r="G18">
            <v>-1.1999999999999999E-3</v>
          </cell>
          <cell r="H18">
            <v>8.5000000000000006E-3</v>
          </cell>
          <cell r="I18">
            <v>0.26780000000000004</v>
          </cell>
          <cell r="K18">
            <v>0.29480000000000001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O18">
            <v>-1E-4</v>
          </cell>
          <cell r="P18">
            <v>-1.1999999999999999E-3</v>
          </cell>
          <cell r="Q18">
            <v>8.5000000000000006E-3</v>
          </cell>
          <cell r="R18">
            <v>0.30530000000000007</v>
          </cell>
          <cell r="T18">
            <v>0.34260000000000002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X18">
            <v>-1E-4</v>
          </cell>
          <cell r="Y18">
            <v>-1.1999999999999999E-3</v>
          </cell>
          <cell r="Z18">
            <v>8.5000000000000006E-3</v>
          </cell>
          <cell r="AA18">
            <v>0.35310000000000008</v>
          </cell>
          <cell r="AC18">
            <v>0.27539999999999998</v>
          </cell>
          <cell r="AD18">
            <v>1.7500000000000002E-2</v>
          </cell>
          <cell r="AE18">
            <v>-1.7999999999999999E-2</v>
          </cell>
          <cell r="AF18">
            <v>3.8E-3</v>
          </cell>
          <cell r="AG18">
            <v>-1E-4</v>
          </cell>
          <cell r="AH18">
            <v>-1.1999999999999999E-3</v>
          </cell>
          <cell r="AI18">
            <v>8.5000000000000006E-3</v>
          </cell>
          <cell r="AJ18">
            <v>0.28590000000000004</v>
          </cell>
        </row>
        <row r="19">
          <cell r="A19">
            <v>35735</v>
          </cell>
          <cell r="B19">
            <v>0.30230000000000001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0.32710000000000006</v>
          </cell>
          <cell r="K19">
            <v>0.35339999999999999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0.37820000000000004</v>
          </cell>
          <cell r="T19">
            <v>0.4138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0.43860000000000005</v>
          </cell>
          <cell r="AC19">
            <v>0.3392</v>
          </cell>
          <cell r="AD19">
            <v>1.7500000000000002E-2</v>
          </cell>
          <cell r="AH19">
            <v>-1.1999999999999999E-3</v>
          </cell>
          <cell r="AI19">
            <v>8.5000000000000006E-3</v>
          </cell>
          <cell r="AJ19">
            <v>0.36400000000000005</v>
          </cell>
        </row>
        <row r="20">
          <cell r="A20">
            <v>35796</v>
          </cell>
          <cell r="B20">
            <v>0.26</v>
          </cell>
          <cell r="C20">
            <v>0</v>
          </cell>
          <cell r="F20">
            <v>-1E-4</v>
          </cell>
          <cell r="G20">
            <v>-1.1999999999999999E-3</v>
          </cell>
          <cell r="H20">
            <v>8.5000000000000006E-3</v>
          </cell>
          <cell r="I20">
            <v>0.26720000000000005</v>
          </cell>
          <cell r="K20">
            <v>0.30499999999999999</v>
          </cell>
          <cell r="L20">
            <v>0</v>
          </cell>
          <cell r="O20">
            <v>-1E-4</v>
          </cell>
          <cell r="P20">
            <v>-1.1999999999999999E-3</v>
          </cell>
          <cell r="Q20">
            <v>8.5000000000000006E-3</v>
          </cell>
          <cell r="R20">
            <v>0.31220000000000003</v>
          </cell>
          <cell r="T20">
            <v>0.33500000000000002</v>
          </cell>
          <cell r="U20">
            <v>0</v>
          </cell>
          <cell r="X20">
            <v>-1E-4</v>
          </cell>
          <cell r="Y20">
            <v>-1.1999999999999999E-3</v>
          </cell>
          <cell r="Z20">
            <v>8.5000000000000006E-3</v>
          </cell>
          <cell r="AA20">
            <v>0.34220000000000006</v>
          </cell>
          <cell r="AC20">
            <v>0.29249999999999998</v>
          </cell>
          <cell r="AD20">
            <v>0</v>
          </cell>
          <cell r="AG20">
            <v>-1E-4</v>
          </cell>
          <cell r="AH20">
            <v>-1.1999999999999999E-3</v>
          </cell>
          <cell r="AI20">
            <v>8.5000000000000006E-3</v>
          </cell>
          <cell r="AJ20">
            <v>0.29970000000000002</v>
          </cell>
        </row>
        <row r="21">
          <cell r="A21">
            <v>35827</v>
          </cell>
          <cell r="B21">
            <v>0.26</v>
          </cell>
          <cell r="C21">
            <v>0</v>
          </cell>
          <cell r="F21">
            <v>-8.0000000000000004E-4</v>
          </cell>
          <cell r="G21">
            <v>-1.2999999999999999E-3</v>
          </cell>
          <cell r="H21">
            <v>8.5000000000000006E-3</v>
          </cell>
          <cell r="I21">
            <v>0.26639999999999997</v>
          </cell>
          <cell r="K21">
            <v>0.30499999999999999</v>
          </cell>
          <cell r="L21">
            <v>0</v>
          </cell>
          <cell r="O21">
            <v>-8.0000000000000004E-4</v>
          </cell>
          <cell r="P21">
            <v>-1.2999999999999999E-3</v>
          </cell>
          <cell r="Q21">
            <v>8.5000000000000006E-3</v>
          </cell>
          <cell r="R21">
            <v>0.31139999999999995</v>
          </cell>
          <cell r="T21">
            <v>0.33500000000000002</v>
          </cell>
          <cell r="U21">
            <v>0</v>
          </cell>
          <cell r="X21">
            <v>-8.0000000000000004E-4</v>
          </cell>
          <cell r="Y21">
            <v>-1.2999999999999999E-3</v>
          </cell>
          <cell r="Z21">
            <v>8.5000000000000006E-3</v>
          </cell>
          <cell r="AA21">
            <v>0.34139999999999998</v>
          </cell>
          <cell r="AC21">
            <v>0.29249999999999998</v>
          </cell>
          <cell r="AD21">
            <v>0</v>
          </cell>
          <cell r="AG21">
            <v>-8.0000000000000004E-4</v>
          </cell>
          <cell r="AH21">
            <v>-1.2999999999999999E-3</v>
          </cell>
          <cell r="AI21">
            <v>8.5000000000000006E-3</v>
          </cell>
          <cell r="AJ21">
            <v>0.29889999999999994</v>
          </cell>
        </row>
        <row r="22">
          <cell r="A22">
            <v>35947</v>
          </cell>
          <cell r="B22">
            <v>0.21729999999999999</v>
          </cell>
          <cell r="C22">
            <v>0</v>
          </cell>
          <cell r="F22">
            <v>-8.0000000000000004E-4</v>
          </cell>
          <cell r="G22">
            <v>-1.2999999999999999E-3</v>
          </cell>
          <cell r="H22">
            <v>8.5000000000000006E-3</v>
          </cell>
          <cell r="I22">
            <v>0.22370000000000001</v>
          </cell>
          <cell r="K22">
            <v>0.25800000000000001</v>
          </cell>
          <cell r="L22">
            <v>0</v>
          </cell>
          <cell r="O22">
            <v>-8.0000000000000004E-4</v>
          </cell>
          <cell r="P22">
            <v>-1.2999999999999999E-3</v>
          </cell>
          <cell r="Q22">
            <v>8.5000000000000006E-3</v>
          </cell>
          <cell r="R22">
            <v>0.26439999999999997</v>
          </cell>
          <cell r="T22">
            <v>0.31119999999999998</v>
          </cell>
          <cell r="U22">
            <v>0</v>
          </cell>
          <cell r="X22">
            <v>-8.0000000000000004E-4</v>
          </cell>
          <cell r="Y22">
            <v>-1.2999999999999999E-3</v>
          </cell>
          <cell r="Z22">
            <v>8.5000000000000006E-3</v>
          </cell>
          <cell r="AA22">
            <v>0.31759999999999994</v>
          </cell>
          <cell r="AC22">
            <v>0.24990000000000001</v>
          </cell>
          <cell r="AD22">
            <v>0</v>
          </cell>
          <cell r="AG22">
            <v>-8.0000000000000004E-4</v>
          </cell>
          <cell r="AH22">
            <v>-1.2999999999999999E-3</v>
          </cell>
          <cell r="AI22">
            <v>8.5000000000000006E-3</v>
          </cell>
          <cell r="AJ22">
            <v>0.25630000000000003</v>
          </cell>
        </row>
        <row r="23">
          <cell r="A23">
            <v>35977</v>
          </cell>
          <cell r="B23">
            <v>0.2122</v>
          </cell>
          <cell r="C23">
            <v>0</v>
          </cell>
          <cell r="F23">
            <v>-6.9999999999999999E-4</v>
          </cell>
          <cell r="G23">
            <v>-1E-4</v>
          </cell>
          <cell r="H23">
            <v>8.5000000000000006E-3</v>
          </cell>
          <cell r="I23">
            <v>0.21990000000000001</v>
          </cell>
          <cell r="K23">
            <v>0.25290000000000001</v>
          </cell>
          <cell r="L23">
            <v>0</v>
          </cell>
          <cell r="O23">
            <v>-6.9999999999999999E-4</v>
          </cell>
          <cell r="P23">
            <v>-1E-4</v>
          </cell>
          <cell r="Q23">
            <v>8.5000000000000006E-3</v>
          </cell>
          <cell r="R23">
            <v>0.26060000000000005</v>
          </cell>
          <cell r="T23">
            <v>0.30609999999999998</v>
          </cell>
          <cell r="U23">
            <v>0</v>
          </cell>
          <cell r="X23">
            <v>-6.9999999999999999E-4</v>
          </cell>
          <cell r="Y23">
            <v>-1E-4</v>
          </cell>
          <cell r="Z23">
            <v>8.5000000000000006E-3</v>
          </cell>
          <cell r="AA23">
            <v>0.31380000000000002</v>
          </cell>
          <cell r="AC23">
            <v>0.24479999999999999</v>
          </cell>
          <cell r="AD23">
            <v>0</v>
          </cell>
          <cell r="AG23">
            <v>-6.9999999999999999E-4</v>
          </cell>
          <cell r="AH23">
            <v>-1E-4</v>
          </cell>
          <cell r="AI23">
            <v>8.5000000000000006E-3</v>
          </cell>
          <cell r="AJ23">
            <v>0.2525</v>
          </cell>
        </row>
        <row r="24">
          <cell r="A24">
            <v>36192</v>
          </cell>
          <cell r="B24">
            <v>0.2122</v>
          </cell>
          <cell r="C24">
            <v>0</v>
          </cell>
          <cell r="F24">
            <v>0</v>
          </cell>
          <cell r="G24">
            <v>-1E-3</v>
          </cell>
          <cell r="H24">
            <v>7.6E-3</v>
          </cell>
          <cell r="I24">
            <v>0.21879999999999999</v>
          </cell>
          <cell r="K24">
            <v>0.25290000000000001</v>
          </cell>
          <cell r="L24">
            <v>0</v>
          </cell>
          <cell r="O24">
            <v>0</v>
          </cell>
          <cell r="P24">
            <v>-1E-3</v>
          </cell>
          <cell r="Q24">
            <v>7.6E-3</v>
          </cell>
          <cell r="R24">
            <v>0.25950000000000001</v>
          </cell>
          <cell r="T24">
            <v>0.30430000000000001</v>
          </cell>
          <cell r="U24">
            <v>0</v>
          </cell>
          <cell r="X24">
            <v>0</v>
          </cell>
          <cell r="Y24">
            <v>-1E-3</v>
          </cell>
          <cell r="Z24">
            <v>7.6E-3</v>
          </cell>
          <cell r="AA24">
            <v>0.31090000000000001</v>
          </cell>
          <cell r="AC24">
            <v>0.22270000000000001</v>
          </cell>
          <cell r="AD24">
            <v>0</v>
          </cell>
          <cell r="AG24">
            <v>0</v>
          </cell>
          <cell r="AH24">
            <v>-1E-3</v>
          </cell>
          <cell r="AI24">
            <v>7.6E-3</v>
          </cell>
          <cell r="AJ24">
            <v>0.2293</v>
          </cell>
        </row>
        <row r="25">
          <cell r="A25">
            <v>36831</v>
          </cell>
          <cell r="B25">
            <v>0.2097</v>
          </cell>
          <cell r="C25">
            <v>0</v>
          </cell>
          <cell r="F25">
            <v>0</v>
          </cell>
          <cell r="G25">
            <v>0</v>
          </cell>
          <cell r="H25">
            <v>6.6E-3</v>
          </cell>
          <cell r="I25">
            <v>0.21629999999999999</v>
          </cell>
          <cell r="K25">
            <v>0.25040000000000001</v>
          </cell>
          <cell r="L25">
            <v>0</v>
          </cell>
          <cell r="O25">
            <v>0</v>
          </cell>
          <cell r="P25">
            <v>0</v>
          </cell>
          <cell r="Q25">
            <v>6.6E-3</v>
          </cell>
          <cell r="R25">
            <v>0.25700000000000001</v>
          </cell>
          <cell r="T25">
            <v>0.30180000000000001</v>
          </cell>
          <cell r="U25">
            <v>0</v>
          </cell>
          <cell r="X25">
            <v>0</v>
          </cell>
          <cell r="Y25">
            <v>0</v>
          </cell>
          <cell r="Z25">
            <v>6.6E-3</v>
          </cell>
          <cell r="AA25">
            <v>0.30840000000000001</v>
          </cell>
          <cell r="AC25">
            <v>0.22020000000000001</v>
          </cell>
          <cell r="AD25">
            <v>0</v>
          </cell>
          <cell r="AG25">
            <v>0</v>
          </cell>
          <cell r="AH25">
            <v>0</v>
          </cell>
          <cell r="AI25">
            <v>6.6E-3</v>
          </cell>
          <cell r="AJ25">
            <v>0.2268</v>
          </cell>
        </row>
        <row r="26">
          <cell r="A26">
            <v>36923</v>
          </cell>
          <cell r="B26">
            <v>0.2838</v>
          </cell>
          <cell r="C26">
            <v>0</v>
          </cell>
          <cell r="F26">
            <v>0</v>
          </cell>
          <cell r="G26">
            <v>0</v>
          </cell>
          <cell r="H26">
            <v>6.6E-3</v>
          </cell>
          <cell r="I26">
            <v>0.29039999999999999</v>
          </cell>
          <cell r="K26">
            <v>0.34370000000000001</v>
          </cell>
          <cell r="L26">
            <v>0</v>
          </cell>
          <cell r="O26">
            <v>0</v>
          </cell>
          <cell r="P26">
            <v>0</v>
          </cell>
          <cell r="Q26">
            <v>6.6E-3</v>
          </cell>
          <cell r="R26">
            <v>0.3503</v>
          </cell>
          <cell r="T26">
            <v>0.41749999999999998</v>
          </cell>
          <cell r="U26">
            <v>0</v>
          </cell>
          <cell r="X26">
            <v>0</v>
          </cell>
          <cell r="Y26">
            <v>0</v>
          </cell>
          <cell r="Z26">
            <v>6.6E-3</v>
          </cell>
          <cell r="AA26">
            <v>0.42409999999999998</v>
          </cell>
          <cell r="AC26">
            <v>0.31369999999999998</v>
          </cell>
          <cell r="AD26">
            <v>0</v>
          </cell>
          <cell r="AG26">
            <v>0</v>
          </cell>
          <cell r="AH26">
            <v>0</v>
          </cell>
          <cell r="AI26">
            <v>6.6E-3</v>
          </cell>
          <cell r="AJ26">
            <v>0.32029999999999997</v>
          </cell>
        </row>
        <row r="27">
          <cell r="A27">
            <v>37012</v>
          </cell>
          <cell r="B27">
            <v>0.245</v>
          </cell>
          <cell r="C27">
            <v>0</v>
          </cell>
          <cell r="F27">
            <v>0</v>
          </cell>
          <cell r="G27">
            <v>0</v>
          </cell>
          <cell r="H27">
            <v>3.0000000000000001E-3</v>
          </cell>
          <cell r="I27">
            <v>0.248</v>
          </cell>
          <cell r="K27">
            <v>0.28999999999999998</v>
          </cell>
          <cell r="L27">
            <v>0</v>
          </cell>
          <cell r="O27">
            <v>0</v>
          </cell>
          <cell r="P27">
            <v>0</v>
          </cell>
          <cell r="Q27">
            <v>3.0000000000000001E-3</v>
          </cell>
          <cell r="R27">
            <v>0.29299999999999998</v>
          </cell>
          <cell r="T27">
            <v>0.35</v>
          </cell>
          <cell r="U27">
            <v>0</v>
          </cell>
          <cell r="X27">
            <v>0</v>
          </cell>
          <cell r="Y27">
            <v>0</v>
          </cell>
          <cell r="Z27">
            <v>3.0000000000000001E-3</v>
          </cell>
          <cell r="AA27">
            <v>0.35299999999999998</v>
          </cell>
          <cell r="AC27">
            <v>0.26</v>
          </cell>
          <cell r="AD27">
            <v>0</v>
          </cell>
          <cell r="AG27">
            <v>0</v>
          </cell>
          <cell r="AH27">
            <v>0</v>
          </cell>
          <cell r="AI27">
            <v>3.0000000000000001E-3</v>
          </cell>
          <cell r="AJ27">
            <v>0.26300000000000001</v>
          </cell>
        </row>
        <row r="28">
          <cell r="A28">
            <v>37561</v>
          </cell>
          <cell r="B28">
            <v>0.21229999999999999</v>
          </cell>
          <cell r="C28">
            <v>0</v>
          </cell>
          <cell r="F28">
            <v>0</v>
          </cell>
          <cell r="G28">
            <v>0</v>
          </cell>
          <cell r="H28">
            <v>2.2000000000000001E-3</v>
          </cell>
          <cell r="I28">
            <v>0.2145</v>
          </cell>
          <cell r="K28">
            <v>0.25369999999999998</v>
          </cell>
          <cell r="L28">
            <v>0</v>
          </cell>
          <cell r="O28">
            <v>0</v>
          </cell>
          <cell r="P28">
            <v>0</v>
          </cell>
          <cell r="Q28">
            <v>2.2000000000000001E-3</v>
          </cell>
          <cell r="R28">
            <v>0.25589999999999996</v>
          </cell>
          <cell r="T28">
            <v>0.30599999999999999</v>
          </cell>
          <cell r="U28">
            <v>0</v>
          </cell>
          <cell r="X28">
            <v>0</v>
          </cell>
          <cell r="Y28">
            <v>0</v>
          </cell>
          <cell r="Z28">
            <v>2.2000000000000001E-3</v>
          </cell>
          <cell r="AA28">
            <v>0.30819999999999997</v>
          </cell>
          <cell r="AC28">
            <v>0.22270000000000001</v>
          </cell>
          <cell r="AD28">
            <v>0</v>
          </cell>
          <cell r="AG28">
            <v>0</v>
          </cell>
          <cell r="AH28">
            <v>0</v>
          </cell>
          <cell r="AI28">
            <v>2.2000000000000001E-3</v>
          </cell>
          <cell r="AJ28">
            <v>0.22490000000000002</v>
          </cell>
        </row>
        <row r="29">
          <cell r="A29">
            <v>37834</v>
          </cell>
          <cell r="B29">
            <v>0.20569999999999999</v>
          </cell>
          <cell r="C29">
            <v>0</v>
          </cell>
          <cell r="F29">
            <v>0</v>
          </cell>
          <cell r="G29">
            <v>0</v>
          </cell>
          <cell r="H29">
            <v>1.6000000000000001E-3</v>
          </cell>
          <cell r="I29">
            <v>0.20729999999999998</v>
          </cell>
          <cell r="K29">
            <v>0.24709999999999999</v>
          </cell>
          <cell r="L29">
            <v>0</v>
          </cell>
          <cell r="O29">
            <v>0</v>
          </cell>
          <cell r="P29">
            <v>0</v>
          </cell>
          <cell r="Q29">
            <v>1.6000000000000001E-3</v>
          </cell>
          <cell r="R29">
            <v>0.24869999999999998</v>
          </cell>
          <cell r="T29">
            <v>0.2994</v>
          </cell>
          <cell r="U29">
            <v>0</v>
          </cell>
          <cell r="X29">
            <v>0</v>
          </cell>
          <cell r="Y29">
            <v>0</v>
          </cell>
          <cell r="Z29">
            <v>1.6000000000000001E-3</v>
          </cell>
          <cell r="AA29">
            <v>0.30099999999999999</v>
          </cell>
          <cell r="AC29">
            <v>0.21609999999999999</v>
          </cell>
          <cell r="AD29">
            <v>0</v>
          </cell>
          <cell r="AG29">
            <v>0</v>
          </cell>
          <cell r="AH29">
            <v>0</v>
          </cell>
          <cell r="AI29">
            <v>1.6000000000000001E-3</v>
          </cell>
          <cell r="AJ29">
            <v>0.21769999999999998</v>
          </cell>
        </row>
        <row r="30">
          <cell r="A30">
            <v>38200</v>
          </cell>
          <cell r="B30">
            <v>0.20569999999999999</v>
          </cell>
          <cell r="H30">
            <v>0</v>
          </cell>
          <cell r="I30">
            <v>0.20569999999999999</v>
          </cell>
          <cell r="K30">
            <v>0.24709999999999999</v>
          </cell>
          <cell r="Q30">
            <v>0</v>
          </cell>
          <cell r="R30">
            <v>0.24709999999999999</v>
          </cell>
          <cell r="T30">
            <v>0.2994</v>
          </cell>
          <cell r="Z30">
            <v>0</v>
          </cell>
          <cell r="AA30">
            <v>0.2994</v>
          </cell>
          <cell r="AC30">
            <v>0.21609999999999999</v>
          </cell>
          <cell r="AI30">
            <v>0</v>
          </cell>
          <cell r="AJ30">
            <v>0.21609999999999999</v>
          </cell>
        </row>
        <row r="31">
          <cell r="A31">
            <v>38384</v>
          </cell>
          <cell r="B31">
            <v>0.20569999999999999</v>
          </cell>
          <cell r="H31">
            <v>0</v>
          </cell>
          <cell r="I31">
            <v>0.20569999999999999</v>
          </cell>
          <cell r="K31">
            <v>0.24709999999999999</v>
          </cell>
          <cell r="Q31">
            <v>0</v>
          </cell>
          <cell r="R31">
            <v>0.24709999999999999</v>
          </cell>
          <cell r="T31">
            <v>0.2994</v>
          </cell>
          <cell r="Z31">
            <v>0</v>
          </cell>
          <cell r="AA31">
            <v>0.2994</v>
          </cell>
          <cell r="AC31">
            <v>0.21609999999999999</v>
          </cell>
          <cell r="AI31">
            <v>0</v>
          </cell>
          <cell r="AJ31">
            <v>0.21609999999999999</v>
          </cell>
        </row>
        <row r="32">
          <cell r="A32">
            <v>38473</v>
          </cell>
          <cell r="B32">
            <v>0.20569999999999999</v>
          </cell>
          <cell r="H32">
            <v>0</v>
          </cell>
          <cell r="I32">
            <v>0.20569999999999999</v>
          </cell>
          <cell r="K32">
            <v>0.24709999999999999</v>
          </cell>
          <cell r="Q32">
            <v>0</v>
          </cell>
          <cell r="R32">
            <v>0.24709999999999999</v>
          </cell>
          <cell r="T32">
            <v>0.2994</v>
          </cell>
          <cell r="Z32">
            <v>0</v>
          </cell>
          <cell r="AA32">
            <v>0.2994</v>
          </cell>
          <cell r="AC32">
            <v>0.21609999999999999</v>
          </cell>
          <cell r="AI32">
            <v>0</v>
          </cell>
          <cell r="AJ32">
            <v>0.21609999999999999</v>
          </cell>
        </row>
        <row r="33">
          <cell r="A33">
            <v>38687</v>
          </cell>
          <cell r="B33">
            <v>0.26229999999999998</v>
          </cell>
          <cell r="H33">
            <v>0</v>
          </cell>
          <cell r="I33">
            <v>0.26229999999999998</v>
          </cell>
          <cell r="K33">
            <v>0.3125</v>
          </cell>
          <cell r="Q33">
            <v>0</v>
          </cell>
          <cell r="R33">
            <v>0.3125</v>
          </cell>
          <cell r="T33">
            <v>0.37380000000000002</v>
          </cell>
          <cell r="Z33">
            <v>0</v>
          </cell>
          <cell r="AA33">
            <v>0.37380000000000002</v>
          </cell>
          <cell r="AC33">
            <v>0.28249999999999997</v>
          </cell>
          <cell r="AI33">
            <v>0</v>
          </cell>
          <cell r="AJ33">
            <v>0.28249999999999997</v>
          </cell>
        </row>
        <row r="34">
          <cell r="A34">
            <v>38838</v>
          </cell>
          <cell r="B34">
            <v>0.21199999999999999</v>
          </cell>
          <cell r="H34">
            <v>0</v>
          </cell>
          <cell r="I34">
            <v>0.21199999999999999</v>
          </cell>
          <cell r="K34">
            <v>0.24940000000000001</v>
          </cell>
          <cell r="Q34">
            <v>0</v>
          </cell>
          <cell r="R34">
            <v>0.24940000000000001</v>
          </cell>
          <cell r="T34">
            <v>0.31419999999999998</v>
          </cell>
          <cell r="Z34">
            <v>0</v>
          </cell>
          <cell r="AA34">
            <v>0.31419999999999998</v>
          </cell>
          <cell r="AC34">
            <v>0.21940000000000001</v>
          </cell>
          <cell r="AI34">
            <v>0</v>
          </cell>
          <cell r="AJ34">
            <v>0.21940000000000001</v>
          </cell>
        </row>
        <row r="35">
          <cell r="A35">
            <v>39114</v>
          </cell>
          <cell r="B35">
            <v>0.21199999999999999</v>
          </cell>
          <cell r="H35">
            <v>0</v>
          </cell>
          <cell r="I35">
            <v>0.21199999999999999</v>
          </cell>
          <cell r="K35">
            <v>0.24940000000000001</v>
          </cell>
          <cell r="Q35">
            <v>0</v>
          </cell>
          <cell r="R35">
            <v>0.24940000000000001</v>
          </cell>
          <cell r="T35">
            <v>0.31419999999999998</v>
          </cell>
          <cell r="Z35">
            <v>0</v>
          </cell>
          <cell r="AA35">
            <v>0.31419999999999998</v>
          </cell>
          <cell r="AC35">
            <v>0.21940000000000001</v>
          </cell>
          <cell r="AI35">
            <v>0</v>
          </cell>
          <cell r="AJ35">
            <v>0.21940000000000001</v>
          </cell>
        </row>
        <row r="36">
          <cell r="A36">
            <v>54789</v>
          </cell>
        </row>
      </sheetData>
      <sheetData sheetId="68">
        <row r="10">
          <cell r="A10">
            <v>34973</v>
          </cell>
          <cell r="B10">
            <v>2.7800000000000002E-2</v>
          </cell>
          <cell r="F10">
            <v>8.5000000000000006E-3</v>
          </cell>
          <cell r="G10">
            <v>2.1000000000000003E-3</v>
          </cell>
          <cell r="H10">
            <v>3.8399999999999997E-2</v>
          </cell>
          <cell r="J10">
            <v>3.3100000000000004E-2</v>
          </cell>
          <cell r="N10">
            <v>8.5000000000000006E-3</v>
          </cell>
          <cell r="O10">
            <v>2.1000000000000003E-3</v>
          </cell>
          <cell r="P10">
            <v>4.3700000000000003E-2</v>
          </cell>
          <cell r="R10">
            <v>3.6000000000000004E-2</v>
          </cell>
          <cell r="V10">
            <v>8.5000000000000006E-3</v>
          </cell>
          <cell r="W10">
            <v>2.1000000000000003E-3</v>
          </cell>
          <cell r="X10">
            <v>4.6600000000000003E-2</v>
          </cell>
          <cell r="Z10">
            <v>3.1300000000000001E-2</v>
          </cell>
          <cell r="AD10">
            <v>8.5000000000000006E-3</v>
          </cell>
          <cell r="AE10">
            <v>2.1000000000000003E-3</v>
          </cell>
          <cell r="AF10">
            <v>4.19E-2</v>
          </cell>
        </row>
        <row r="11">
          <cell r="A11">
            <v>35065</v>
          </cell>
          <cell r="B11">
            <v>2.7800000000000002E-2</v>
          </cell>
          <cell r="F11">
            <v>8.8000000000000005E-3</v>
          </cell>
          <cell r="G11">
            <v>2.1000000000000003E-3</v>
          </cell>
          <cell r="H11">
            <v>3.8699999999999998E-2</v>
          </cell>
          <cell r="J11">
            <v>3.3100000000000004E-2</v>
          </cell>
          <cell r="N11">
            <v>8.8000000000000005E-3</v>
          </cell>
          <cell r="O11">
            <v>2.1000000000000003E-3</v>
          </cell>
          <cell r="P11">
            <v>4.4000000000000004E-2</v>
          </cell>
          <cell r="R11">
            <v>3.6000000000000004E-2</v>
          </cell>
          <cell r="V11">
            <v>8.8000000000000005E-3</v>
          </cell>
          <cell r="W11">
            <v>2.1000000000000003E-3</v>
          </cell>
          <cell r="X11">
            <v>4.6900000000000004E-2</v>
          </cell>
          <cell r="Z11">
            <v>3.1300000000000001E-2</v>
          </cell>
          <cell r="AD11">
            <v>8.8000000000000005E-3</v>
          </cell>
          <cell r="AE11">
            <v>2.1000000000000003E-3</v>
          </cell>
          <cell r="AF11">
            <v>4.2200000000000001E-2</v>
          </cell>
        </row>
        <row r="12">
          <cell r="A12">
            <v>35096</v>
          </cell>
          <cell r="B12">
            <v>2.7800000000000002E-2</v>
          </cell>
          <cell r="F12">
            <v>8.8000000000000005E-3</v>
          </cell>
          <cell r="G12">
            <v>2.1000000000000003E-3</v>
          </cell>
          <cell r="H12">
            <v>3.8699999999999998E-2</v>
          </cell>
          <cell r="J12">
            <v>3.3100000000000004E-2</v>
          </cell>
          <cell r="N12">
            <v>8.8000000000000005E-3</v>
          </cell>
          <cell r="O12">
            <v>2.1000000000000003E-3</v>
          </cell>
          <cell r="P12">
            <v>4.4000000000000004E-2</v>
          </cell>
          <cell r="R12">
            <v>3.6000000000000004E-2</v>
          </cell>
          <cell r="V12">
            <v>8.8000000000000005E-3</v>
          </cell>
          <cell r="W12">
            <v>2.1000000000000003E-3</v>
          </cell>
          <cell r="X12">
            <v>4.6900000000000004E-2</v>
          </cell>
          <cell r="Z12">
            <v>3.1300000000000001E-2</v>
          </cell>
          <cell r="AD12">
            <v>8.8000000000000005E-3</v>
          </cell>
          <cell r="AE12">
            <v>2.1000000000000003E-3</v>
          </cell>
          <cell r="AF12">
            <v>4.2200000000000001E-2</v>
          </cell>
        </row>
        <row r="13">
          <cell r="A13">
            <v>35125</v>
          </cell>
          <cell r="B13">
            <v>1.41E-2</v>
          </cell>
          <cell r="F13">
            <v>8.8000000000000005E-3</v>
          </cell>
          <cell r="G13">
            <v>2.1000000000000003E-3</v>
          </cell>
          <cell r="H13">
            <v>2.5000000000000001E-2</v>
          </cell>
          <cell r="J13">
            <v>1.8800000000000001E-2</v>
          </cell>
          <cell r="N13">
            <v>8.8000000000000005E-3</v>
          </cell>
          <cell r="O13">
            <v>2.1000000000000003E-3</v>
          </cell>
          <cell r="P13">
            <v>2.9700000000000001E-2</v>
          </cell>
          <cell r="R13">
            <v>2.1600000000000001E-2</v>
          </cell>
          <cell r="V13">
            <v>8.8000000000000005E-3</v>
          </cell>
          <cell r="W13">
            <v>2.1000000000000003E-3</v>
          </cell>
          <cell r="X13">
            <v>3.2500000000000001E-2</v>
          </cell>
          <cell r="Z13">
            <v>1.7100000000000001E-2</v>
          </cell>
          <cell r="AD13">
            <v>8.8000000000000005E-3</v>
          </cell>
          <cell r="AE13">
            <v>2.1000000000000003E-3</v>
          </cell>
          <cell r="AF13">
            <v>2.8000000000000001E-2</v>
          </cell>
        </row>
        <row r="14">
          <cell r="A14">
            <v>35247</v>
          </cell>
          <cell r="B14">
            <v>2.5999999999999999E-2</v>
          </cell>
          <cell r="C14">
            <v>-6.7000000000000002E-3</v>
          </cell>
          <cell r="D14">
            <v>-2.5999999999999999E-3</v>
          </cell>
          <cell r="E14">
            <v>-2.5999999999999999E-3</v>
          </cell>
          <cell r="F14">
            <v>8.8000000000000005E-3</v>
          </cell>
          <cell r="G14">
            <v>2.1000000000000003E-3</v>
          </cell>
          <cell r="H14">
            <v>2.5000000000000001E-2</v>
          </cell>
          <cell r="J14">
            <v>3.0700000000000002E-2</v>
          </cell>
          <cell r="K14">
            <v>-6.7000000000000002E-3</v>
          </cell>
          <cell r="L14">
            <v>-2.5999999999999999E-3</v>
          </cell>
          <cell r="M14">
            <v>-2.5999999999999999E-3</v>
          </cell>
          <cell r="N14">
            <v>8.8000000000000005E-3</v>
          </cell>
          <cell r="O14">
            <v>2.1000000000000003E-3</v>
          </cell>
          <cell r="P14">
            <v>2.9700000000000008E-2</v>
          </cell>
          <cell r="R14">
            <v>3.3500000000000002E-2</v>
          </cell>
          <cell r="S14">
            <v>-6.7000000000000002E-3</v>
          </cell>
          <cell r="T14">
            <v>-2.5999999999999999E-3</v>
          </cell>
          <cell r="U14">
            <v>-2.5999999999999999E-3</v>
          </cell>
          <cell r="V14">
            <v>8.8000000000000005E-3</v>
          </cell>
          <cell r="W14">
            <v>2.1000000000000003E-3</v>
          </cell>
          <cell r="X14">
            <v>3.2500000000000001E-2</v>
          </cell>
          <cell r="Z14">
            <v>2.9000000000000001E-2</v>
          </cell>
          <cell r="AA14">
            <v>-6.7000000000000002E-3</v>
          </cell>
          <cell r="AB14">
            <v>-2.5999999999999999E-3</v>
          </cell>
          <cell r="AC14">
            <v>-2.5999999999999999E-3</v>
          </cell>
          <cell r="AD14">
            <v>8.8000000000000005E-3</v>
          </cell>
          <cell r="AE14">
            <v>2.1000000000000003E-3</v>
          </cell>
          <cell r="AF14">
            <v>2.8000000000000008E-2</v>
          </cell>
        </row>
        <row r="15">
          <cell r="A15">
            <v>35309</v>
          </cell>
          <cell r="B15">
            <v>2.5999999999999999E-2</v>
          </cell>
          <cell r="C15">
            <v>-7.1999999999999998E-3</v>
          </cell>
          <cell r="D15">
            <v>-5.0000000000000001E-3</v>
          </cell>
          <cell r="E15">
            <v>-2.5999999999999999E-3</v>
          </cell>
          <cell r="F15">
            <v>8.8000000000000005E-3</v>
          </cell>
          <cell r="G15">
            <v>2.1000000000000003E-3</v>
          </cell>
          <cell r="H15">
            <v>2.2099999999999998E-2</v>
          </cell>
          <cell r="J15">
            <v>3.0700000000000002E-2</v>
          </cell>
          <cell r="K15">
            <v>-7.1999999999999998E-3</v>
          </cell>
          <cell r="L15">
            <v>-5.0000000000000001E-3</v>
          </cell>
          <cell r="M15">
            <v>-2.5999999999999999E-3</v>
          </cell>
          <cell r="N15">
            <v>8.8000000000000005E-3</v>
          </cell>
          <cell r="O15">
            <v>2.1000000000000003E-3</v>
          </cell>
          <cell r="P15">
            <v>2.6800000000000001E-2</v>
          </cell>
          <cell r="R15">
            <v>3.3500000000000002E-2</v>
          </cell>
          <cell r="S15">
            <v>-7.1999999999999998E-3</v>
          </cell>
          <cell r="T15">
            <v>-5.0000000000000001E-3</v>
          </cell>
          <cell r="U15">
            <v>-2.5999999999999999E-3</v>
          </cell>
          <cell r="V15">
            <v>8.8000000000000005E-3</v>
          </cell>
          <cell r="W15">
            <v>2.1000000000000003E-3</v>
          </cell>
          <cell r="X15">
            <v>2.9600000000000005E-2</v>
          </cell>
          <cell r="Z15">
            <v>2.9000000000000001E-2</v>
          </cell>
          <cell r="AA15">
            <v>-7.1999999999999998E-3</v>
          </cell>
          <cell r="AB15">
            <v>-5.0000000000000001E-3</v>
          </cell>
          <cell r="AC15">
            <v>-2.5999999999999999E-3</v>
          </cell>
          <cell r="AD15">
            <v>8.8000000000000005E-3</v>
          </cell>
          <cell r="AE15">
            <v>2.1000000000000003E-3</v>
          </cell>
          <cell r="AF15">
            <v>2.5100000000000001E-2</v>
          </cell>
        </row>
        <row r="16">
          <cell r="A16">
            <v>35339</v>
          </cell>
          <cell r="B16">
            <v>2.5999999999999999E-2</v>
          </cell>
          <cell r="C16">
            <v>-7.1999999999999998E-3</v>
          </cell>
          <cell r="D16">
            <v>-5.0000000000000001E-3</v>
          </cell>
          <cell r="E16">
            <v>-2.5999999999999999E-3</v>
          </cell>
          <cell r="F16">
            <v>8.8000000000000005E-3</v>
          </cell>
          <cell r="G16">
            <v>1.8E-3</v>
          </cell>
          <cell r="H16">
            <v>2.1799999999999996E-2</v>
          </cell>
          <cell r="J16">
            <v>3.0700000000000002E-2</v>
          </cell>
          <cell r="K16">
            <v>-7.1999999999999998E-3</v>
          </cell>
          <cell r="L16">
            <v>-5.0000000000000001E-3</v>
          </cell>
          <cell r="M16">
            <v>-2.5999999999999999E-3</v>
          </cell>
          <cell r="N16">
            <v>8.8000000000000005E-3</v>
          </cell>
          <cell r="O16">
            <v>1.8E-3</v>
          </cell>
          <cell r="P16">
            <v>2.6499999999999999E-2</v>
          </cell>
          <cell r="R16">
            <v>3.3500000000000002E-2</v>
          </cell>
          <cell r="S16">
            <v>-7.1999999999999998E-3</v>
          </cell>
          <cell r="T16">
            <v>-5.0000000000000001E-3</v>
          </cell>
          <cell r="U16">
            <v>-2.5999999999999999E-3</v>
          </cell>
          <cell r="V16">
            <v>8.8000000000000005E-3</v>
          </cell>
          <cell r="W16">
            <v>1.8E-3</v>
          </cell>
          <cell r="X16">
            <v>2.9300000000000003E-2</v>
          </cell>
          <cell r="Z16">
            <v>2.9000000000000001E-2</v>
          </cell>
          <cell r="AA16">
            <v>-7.1999999999999998E-3</v>
          </cell>
          <cell r="AB16">
            <v>-5.0000000000000001E-3</v>
          </cell>
          <cell r="AC16">
            <v>-2.5999999999999999E-3</v>
          </cell>
          <cell r="AD16">
            <v>8.8000000000000005E-3</v>
          </cell>
          <cell r="AE16">
            <v>1.8E-3</v>
          </cell>
          <cell r="AF16">
            <v>2.4799999999999999E-2</v>
          </cell>
        </row>
        <row r="17">
          <cell r="A17">
            <v>35490</v>
          </cell>
          <cell r="B17">
            <v>2.5999999999999999E-2</v>
          </cell>
          <cell r="C17">
            <v>-6.8999999999999999E-3</v>
          </cell>
          <cell r="D17">
            <v>1E-4</v>
          </cell>
          <cell r="F17">
            <v>8.8000000000000005E-3</v>
          </cell>
          <cell r="G17">
            <v>1.8E-3</v>
          </cell>
          <cell r="H17">
            <v>2.9799999999999997E-2</v>
          </cell>
          <cell r="J17">
            <v>3.0700000000000002E-2</v>
          </cell>
          <cell r="K17">
            <v>-6.8999999999999999E-3</v>
          </cell>
          <cell r="L17">
            <v>1E-4</v>
          </cell>
          <cell r="N17">
            <v>8.8000000000000005E-3</v>
          </cell>
          <cell r="O17">
            <v>1.8E-3</v>
          </cell>
          <cell r="P17">
            <v>3.4500000000000003E-2</v>
          </cell>
          <cell r="R17">
            <v>3.3500000000000002E-2</v>
          </cell>
          <cell r="S17">
            <v>-6.8999999999999999E-3</v>
          </cell>
          <cell r="T17">
            <v>1E-4</v>
          </cell>
          <cell r="V17">
            <v>8.8000000000000005E-3</v>
          </cell>
          <cell r="W17">
            <v>1.8E-3</v>
          </cell>
          <cell r="X17">
            <v>3.7300000000000007E-2</v>
          </cell>
          <cell r="Z17">
            <v>2.9000000000000001E-2</v>
          </cell>
          <cell r="AA17">
            <v>-6.8999999999999999E-3</v>
          </cell>
          <cell r="AB17">
            <v>1E-4</v>
          </cell>
          <cell r="AD17">
            <v>8.8000000000000005E-3</v>
          </cell>
          <cell r="AE17">
            <v>1.8E-3</v>
          </cell>
          <cell r="AF17">
            <v>3.2800000000000003E-2</v>
          </cell>
        </row>
        <row r="18">
          <cell r="A18">
            <v>35674</v>
          </cell>
          <cell r="B18">
            <v>2.5999999999999999E-2</v>
          </cell>
          <cell r="C18">
            <v>-7.1999999999999998E-3</v>
          </cell>
          <cell r="F18">
            <v>8.8000000000000005E-3</v>
          </cell>
          <cell r="G18">
            <v>1.8E-3</v>
          </cell>
          <cell r="H18">
            <v>2.9399999999999999E-2</v>
          </cell>
          <cell r="J18">
            <v>3.0700000000000002E-2</v>
          </cell>
          <cell r="K18">
            <v>-7.1999999999999998E-3</v>
          </cell>
          <cell r="N18">
            <v>8.8000000000000005E-3</v>
          </cell>
          <cell r="O18">
            <v>1.8E-3</v>
          </cell>
          <cell r="P18">
            <v>3.4100000000000005E-2</v>
          </cell>
          <cell r="R18">
            <v>3.3500000000000002E-2</v>
          </cell>
          <cell r="S18">
            <v>-7.1999999999999998E-3</v>
          </cell>
          <cell r="V18">
            <v>8.8000000000000005E-3</v>
          </cell>
          <cell r="W18">
            <v>1.8E-3</v>
          </cell>
          <cell r="X18">
            <v>3.6900000000000009E-2</v>
          </cell>
          <cell r="Z18">
            <v>2.9000000000000001E-2</v>
          </cell>
          <cell r="AA18">
            <v>-7.1999999999999998E-3</v>
          </cell>
          <cell r="AD18">
            <v>8.8000000000000005E-3</v>
          </cell>
          <cell r="AE18">
            <v>1.8E-3</v>
          </cell>
          <cell r="AF18">
            <v>3.2400000000000005E-2</v>
          </cell>
        </row>
        <row r="19">
          <cell r="A19">
            <v>36161</v>
          </cell>
          <cell r="B19">
            <v>2.2100000000000002E-2</v>
          </cell>
          <cell r="C19">
            <v>0</v>
          </cell>
          <cell r="F19">
            <v>7.4999999999999997E-3</v>
          </cell>
          <cell r="G19">
            <v>2.2000000000000001E-3</v>
          </cell>
          <cell r="H19">
            <v>3.1800000000000002E-2</v>
          </cell>
          <cell r="J19">
            <v>2.81E-2</v>
          </cell>
          <cell r="K19">
            <v>0</v>
          </cell>
          <cell r="N19">
            <v>7.4999999999999997E-3</v>
          </cell>
          <cell r="O19">
            <v>2.2000000000000001E-3</v>
          </cell>
          <cell r="P19">
            <v>3.78E-2</v>
          </cell>
          <cell r="R19">
            <v>3.1199999999999999E-2</v>
          </cell>
          <cell r="S19">
            <v>0</v>
          </cell>
          <cell r="V19">
            <v>7.4999999999999997E-3</v>
          </cell>
          <cell r="W19">
            <v>2.2000000000000001E-3</v>
          </cell>
          <cell r="X19">
            <v>4.0899999999999999E-2</v>
          </cell>
          <cell r="Z19">
            <v>2.6200000000000001E-2</v>
          </cell>
          <cell r="AA19">
            <v>0</v>
          </cell>
          <cell r="AD19">
            <v>7.4999999999999997E-3</v>
          </cell>
          <cell r="AE19">
            <v>2.2000000000000001E-3</v>
          </cell>
          <cell r="AF19">
            <v>3.5900000000000001E-2</v>
          </cell>
        </row>
        <row r="20">
          <cell r="A20">
            <v>36831</v>
          </cell>
          <cell r="B20">
            <v>2.12E-2</v>
          </cell>
          <cell r="C20">
            <v>0</v>
          </cell>
          <cell r="F20">
            <v>7.1999999999999998E-3</v>
          </cell>
          <cell r="G20">
            <v>2.2000000000000001E-3</v>
          </cell>
          <cell r="H20">
            <v>3.0600000000000002E-2</v>
          </cell>
          <cell r="J20">
            <v>2.7199999999999998E-2</v>
          </cell>
          <cell r="K20">
            <v>0</v>
          </cell>
          <cell r="N20">
            <v>7.1999999999999998E-3</v>
          </cell>
          <cell r="O20">
            <v>2.2000000000000001E-3</v>
          </cell>
          <cell r="P20">
            <v>3.6600000000000001E-2</v>
          </cell>
          <cell r="R20">
            <v>3.0300000000000001E-2</v>
          </cell>
          <cell r="S20">
            <v>0</v>
          </cell>
          <cell r="V20">
            <v>7.1999999999999998E-3</v>
          </cell>
          <cell r="W20">
            <v>2.2000000000000001E-3</v>
          </cell>
          <cell r="X20">
            <v>3.9699999999999999E-2</v>
          </cell>
          <cell r="Z20">
            <v>2.53E-2</v>
          </cell>
          <cell r="AA20">
            <v>0</v>
          </cell>
          <cell r="AD20">
            <v>7.1999999999999998E-3</v>
          </cell>
          <cell r="AE20">
            <v>2.2000000000000001E-3</v>
          </cell>
          <cell r="AF20">
            <v>3.4700000000000002E-2</v>
          </cell>
        </row>
        <row r="21">
          <cell r="A21">
            <v>36923</v>
          </cell>
          <cell r="B21">
            <v>1.55E-2</v>
          </cell>
          <cell r="C21">
            <v>0</v>
          </cell>
          <cell r="F21">
            <v>7.1999999999999998E-3</v>
          </cell>
          <cell r="G21">
            <v>2.2000000000000001E-3</v>
          </cell>
          <cell r="H21">
            <v>2.4899999999999999E-2</v>
          </cell>
          <cell r="J21">
            <v>1.9400000000000001E-2</v>
          </cell>
          <cell r="K21">
            <v>0</v>
          </cell>
          <cell r="N21">
            <v>7.1999999999999998E-3</v>
          </cell>
          <cell r="O21">
            <v>2.2000000000000001E-3</v>
          </cell>
          <cell r="P21">
            <v>2.8799999999999999E-2</v>
          </cell>
          <cell r="R21">
            <v>2.1999999999999999E-2</v>
          </cell>
          <cell r="S21">
            <v>0</v>
          </cell>
          <cell r="V21">
            <v>7.1999999999999998E-3</v>
          </cell>
          <cell r="W21">
            <v>2.2000000000000001E-3</v>
          </cell>
          <cell r="X21">
            <v>3.1399999999999997E-2</v>
          </cell>
          <cell r="Z21">
            <v>1.7899999999999999E-2</v>
          </cell>
          <cell r="AA21">
            <v>0</v>
          </cell>
          <cell r="AD21">
            <v>7.1999999999999998E-3</v>
          </cell>
          <cell r="AE21">
            <v>2.2000000000000001E-3</v>
          </cell>
          <cell r="AF21">
            <v>2.7299999999999998E-2</v>
          </cell>
        </row>
        <row r="22">
          <cell r="A22">
            <v>37196</v>
          </cell>
          <cell r="B22">
            <v>1.55E-2</v>
          </cell>
          <cell r="C22">
            <v>0</v>
          </cell>
          <cell r="F22">
            <v>7.0000000000000001E-3</v>
          </cell>
          <cell r="G22">
            <v>2.2000000000000001E-3</v>
          </cell>
          <cell r="H22">
            <v>2.47E-2</v>
          </cell>
          <cell r="J22">
            <v>1.9400000000000001E-2</v>
          </cell>
          <cell r="K22">
            <v>0</v>
          </cell>
          <cell r="N22">
            <v>7.0000000000000001E-3</v>
          </cell>
          <cell r="O22">
            <v>2.2000000000000001E-3</v>
          </cell>
          <cell r="P22">
            <v>2.86E-2</v>
          </cell>
          <cell r="R22">
            <v>2.1999999999999999E-2</v>
          </cell>
          <cell r="S22">
            <v>0</v>
          </cell>
          <cell r="V22">
            <v>7.0000000000000001E-3</v>
          </cell>
          <cell r="W22">
            <v>2.2000000000000001E-3</v>
          </cell>
          <cell r="X22">
            <v>3.1199999999999999E-2</v>
          </cell>
          <cell r="Z22">
            <v>1.7899999999999999E-2</v>
          </cell>
          <cell r="AA22">
            <v>0</v>
          </cell>
          <cell r="AD22">
            <v>7.0000000000000001E-3</v>
          </cell>
          <cell r="AE22">
            <v>2.2000000000000001E-3</v>
          </cell>
          <cell r="AF22">
            <v>2.7099999999999999E-2</v>
          </cell>
        </row>
        <row r="23">
          <cell r="A23">
            <v>37561</v>
          </cell>
          <cell r="B23">
            <v>3.5499999999999997E-2</v>
          </cell>
          <cell r="C23">
            <v>0</v>
          </cell>
          <cell r="F23">
            <v>5.4999999999999997E-3</v>
          </cell>
          <cell r="G23">
            <v>2.0999999999999999E-3</v>
          </cell>
          <cell r="H23">
            <v>4.3099999999999992E-2</v>
          </cell>
          <cell r="J23">
            <v>4.5900000000000003E-2</v>
          </cell>
          <cell r="K23">
            <v>0</v>
          </cell>
          <cell r="N23">
            <v>5.4999999999999997E-3</v>
          </cell>
          <cell r="O23">
            <v>2.0999999999999999E-3</v>
          </cell>
          <cell r="P23">
            <v>5.3499999999999999E-2</v>
          </cell>
          <cell r="R23">
            <v>5.1799999999999999E-2</v>
          </cell>
          <cell r="S23">
            <v>0</v>
          </cell>
          <cell r="V23">
            <v>5.4999999999999997E-3</v>
          </cell>
          <cell r="W23">
            <v>2.0999999999999999E-3</v>
          </cell>
          <cell r="X23">
            <v>5.9399999999999994E-2</v>
          </cell>
          <cell r="Z23">
            <v>4.1799999999999997E-2</v>
          </cell>
          <cell r="AA23">
            <v>0</v>
          </cell>
          <cell r="AD23">
            <v>5.4999999999999997E-3</v>
          </cell>
          <cell r="AE23">
            <v>2.0999999999999999E-3</v>
          </cell>
          <cell r="AF23">
            <v>4.9399999999999993E-2</v>
          </cell>
        </row>
        <row r="24">
          <cell r="A24">
            <v>37834</v>
          </cell>
          <cell r="B24">
            <v>3.5400000000000001E-2</v>
          </cell>
          <cell r="C24">
            <v>0</v>
          </cell>
          <cell r="F24">
            <v>4.0000000000000001E-3</v>
          </cell>
          <cell r="G24">
            <v>2.0999999999999999E-3</v>
          </cell>
          <cell r="H24">
            <v>4.1500000000000002E-2</v>
          </cell>
          <cell r="J24">
            <v>4.58E-2</v>
          </cell>
          <cell r="K24">
            <v>0</v>
          </cell>
          <cell r="N24">
            <v>4.0000000000000001E-3</v>
          </cell>
          <cell r="O24">
            <v>2.0999999999999999E-3</v>
          </cell>
          <cell r="P24">
            <v>5.1899999999999995E-2</v>
          </cell>
          <cell r="R24">
            <v>5.1700000000000003E-2</v>
          </cell>
          <cell r="S24">
            <v>0</v>
          </cell>
          <cell r="V24">
            <v>4.0000000000000001E-3</v>
          </cell>
          <cell r="W24">
            <v>2.0999999999999999E-3</v>
          </cell>
          <cell r="X24">
            <v>5.7799999999999997E-2</v>
          </cell>
          <cell r="Z24">
            <v>4.1700000000000001E-2</v>
          </cell>
          <cell r="AA24">
            <v>0</v>
          </cell>
          <cell r="AD24">
            <v>4.0000000000000001E-3</v>
          </cell>
          <cell r="AE24">
            <v>2.0999999999999999E-3</v>
          </cell>
          <cell r="AF24">
            <v>4.7800000000000002E-2</v>
          </cell>
        </row>
        <row r="25">
          <cell r="A25">
            <v>38200</v>
          </cell>
          <cell r="B25">
            <v>3.5400000000000001E-2</v>
          </cell>
          <cell r="F25">
            <v>0</v>
          </cell>
          <cell r="G25">
            <v>2.0999999999999999E-3</v>
          </cell>
          <cell r="H25">
            <v>3.7499999999999999E-2</v>
          </cell>
          <cell r="J25">
            <v>4.58E-2</v>
          </cell>
          <cell r="N25">
            <v>0</v>
          </cell>
          <cell r="O25">
            <v>2.0999999999999999E-3</v>
          </cell>
          <cell r="P25">
            <v>4.7899999999999998E-2</v>
          </cell>
          <cell r="R25">
            <v>5.1700000000000003E-2</v>
          </cell>
          <cell r="V25">
            <v>0</v>
          </cell>
          <cell r="W25">
            <v>2.0999999999999999E-3</v>
          </cell>
          <cell r="X25">
            <v>5.3800000000000001E-2</v>
          </cell>
          <cell r="Z25">
            <v>4.1700000000000001E-2</v>
          </cell>
          <cell r="AD25">
            <v>0</v>
          </cell>
          <cell r="AE25">
            <v>2.0999999999999999E-3</v>
          </cell>
          <cell r="AF25">
            <v>4.3799999999999999E-2</v>
          </cell>
        </row>
        <row r="26">
          <cell r="A26">
            <v>38384</v>
          </cell>
          <cell r="B26">
            <v>3.5400000000000001E-2</v>
          </cell>
          <cell r="F26">
            <v>0</v>
          </cell>
          <cell r="G26">
            <v>1.9E-3</v>
          </cell>
          <cell r="H26">
            <v>3.73E-2</v>
          </cell>
          <cell r="J26">
            <v>4.58E-2</v>
          </cell>
          <cell r="N26">
            <v>0</v>
          </cell>
          <cell r="O26">
            <v>1.9E-3</v>
          </cell>
          <cell r="P26">
            <v>4.7699999999999999E-2</v>
          </cell>
          <cell r="R26">
            <v>5.1700000000000003E-2</v>
          </cell>
          <cell r="V26">
            <v>0</v>
          </cell>
          <cell r="W26">
            <v>1.9E-3</v>
          </cell>
          <cell r="X26">
            <v>5.3600000000000002E-2</v>
          </cell>
          <cell r="Z26">
            <v>4.1700000000000001E-2</v>
          </cell>
          <cell r="AD26">
            <v>0</v>
          </cell>
          <cell r="AE26">
            <v>1.9E-3</v>
          </cell>
          <cell r="AF26">
            <v>4.36E-2</v>
          </cell>
        </row>
        <row r="27">
          <cell r="A27">
            <v>38473</v>
          </cell>
          <cell r="B27">
            <v>3.5400000000000001E-2</v>
          </cell>
          <cell r="F27">
            <v>0</v>
          </cell>
          <cell r="G27">
            <v>1.9E-3</v>
          </cell>
          <cell r="H27">
            <v>3.73E-2</v>
          </cell>
          <cell r="J27">
            <v>4.58E-2</v>
          </cell>
          <cell r="N27">
            <v>0</v>
          </cell>
          <cell r="O27">
            <v>1.9E-3</v>
          </cell>
          <cell r="P27">
            <v>4.7699999999999999E-2</v>
          </cell>
          <cell r="R27">
            <v>5.1700000000000003E-2</v>
          </cell>
          <cell r="V27">
            <v>0</v>
          </cell>
          <cell r="W27">
            <v>1.9E-3</v>
          </cell>
          <cell r="X27">
            <v>5.3600000000000002E-2</v>
          </cell>
          <cell r="Z27">
            <v>4.1700000000000001E-2</v>
          </cell>
          <cell r="AD27">
            <v>0</v>
          </cell>
          <cell r="AE27">
            <v>1.9E-3</v>
          </cell>
          <cell r="AF27">
            <v>4.36E-2</v>
          </cell>
        </row>
        <row r="28">
          <cell r="A28">
            <v>38687</v>
          </cell>
          <cell r="B28">
            <v>4.36E-2</v>
          </cell>
          <cell r="F28">
            <v>0</v>
          </cell>
          <cell r="G28">
            <v>1.8E-3</v>
          </cell>
          <cell r="H28">
            <v>4.5400000000000003E-2</v>
          </cell>
          <cell r="J28">
            <v>4.9700000000000001E-2</v>
          </cell>
          <cell r="N28">
            <v>0</v>
          </cell>
          <cell r="O28">
            <v>1.8E-3</v>
          </cell>
          <cell r="P28">
            <v>5.1500000000000004E-2</v>
          </cell>
          <cell r="R28">
            <v>5.7200000000000001E-2</v>
          </cell>
          <cell r="V28">
            <v>0</v>
          </cell>
          <cell r="W28">
            <v>1.8E-3</v>
          </cell>
          <cell r="X28">
            <v>5.9000000000000004E-2</v>
          </cell>
          <cell r="Z28">
            <v>4.6600000000000003E-2</v>
          </cell>
          <cell r="AD28">
            <v>0</v>
          </cell>
          <cell r="AE28">
            <v>1.8E-3</v>
          </cell>
          <cell r="AF28">
            <v>4.8400000000000006E-2</v>
          </cell>
        </row>
        <row r="29">
          <cell r="A29">
            <v>38838</v>
          </cell>
          <cell r="B29">
            <v>3.9899999999999998E-2</v>
          </cell>
          <cell r="F29">
            <v>0</v>
          </cell>
          <cell r="G29">
            <v>1.8E-3</v>
          </cell>
          <cell r="H29">
            <v>4.1700000000000001E-2</v>
          </cell>
          <cell r="J29">
            <v>4.4499999999999998E-2</v>
          </cell>
          <cell r="N29">
            <v>0</v>
          </cell>
          <cell r="O29">
            <v>1.8E-3</v>
          </cell>
          <cell r="P29">
            <v>4.6300000000000001E-2</v>
          </cell>
          <cell r="R29">
            <v>5.28E-2</v>
          </cell>
          <cell r="V29">
            <v>0</v>
          </cell>
          <cell r="W29">
            <v>1.8E-3</v>
          </cell>
          <cell r="X29">
            <v>5.4600000000000003E-2</v>
          </cell>
          <cell r="Z29">
            <v>4.2200000000000001E-2</v>
          </cell>
          <cell r="AD29">
            <v>0</v>
          </cell>
          <cell r="AE29">
            <v>1.8E-3</v>
          </cell>
          <cell r="AF29">
            <v>4.4000000000000004E-2</v>
          </cell>
        </row>
        <row r="30">
          <cell r="A30">
            <v>39114</v>
          </cell>
          <cell r="B30">
            <v>3.9899999999999998E-2</v>
          </cell>
          <cell r="F30">
            <v>0</v>
          </cell>
          <cell r="G30">
            <v>1.6000000000000001E-3</v>
          </cell>
          <cell r="H30">
            <v>4.1499999999999995E-2</v>
          </cell>
          <cell r="J30">
            <v>4.4499999999999998E-2</v>
          </cell>
          <cell r="N30">
            <v>0</v>
          </cell>
          <cell r="O30">
            <v>1.6000000000000001E-3</v>
          </cell>
          <cell r="P30">
            <v>4.6099999999999995E-2</v>
          </cell>
          <cell r="R30">
            <v>5.28E-2</v>
          </cell>
          <cell r="V30">
            <v>0</v>
          </cell>
          <cell r="W30">
            <v>1.6000000000000001E-3</v>
          </cell>
          <cell r="X30">
            <v>5.4399999999999997E-2</v>
          </cell>
          <cell r="Z30">
            <v>4.2200000000000001E-2</v>
          </cell>
          <cell r="AD30">
            <v>0</v>
          </cell>
          <cell r="AE30">
            <v>1.6000000000000001E-3</v>
          </cell>
          <cell r="AF30">
            <v>4.3799999999999999E-2</v>
          </cell>
        </row>
        <row r="31">
          <cell r="A31">
            <v>54789</v>
          </cell>
        </row>
      </sheetData>
      <sheetData sheetId="69">
        <row r="10">
          <cell r="A10">
            <v>35004</v>
          </cell>
          <cell r="B10">
            <v>3.2399999999999998E-2</v>
          </cell>
          <cell r="C10">
            <v>1.72E-2</v>
          </cell>
          <cell r="D10">
            <v>2.6700000000000002E-2</v>
          </cell>
          <cell r="E10">
            <v>2.35E-2</v>
          </cell>
          <cell r="G10">
            <v>4.5100000000000001E-2</v>
          </cell>
          <cell r="H10">
            <v>2.18E-2</v>
          </cell>
          <cell r="I10">
            <v>3.7100000000000001E-2</v>
          </cell>
          <cell r="J10">
            <v>3.1800000000000002E-2</v>
          </cell>
          <cell r="L10">
            <v>5.6500000000000002E-2</v>
          </cell>
          <cell r="M10">
            <v>2.63E-2</v>
          </cell>
          <cell r="N10">
            <v>4.1700000000000001E-2</v>
          </cell>
          <cell r="O10">
            <v>2.7200000000000002E-2</v>
          </cell>
        </row>
        <row r="11">
          <cell r="A11">
            <v>35370</v>
          </cell>
          <cell r="B11">
            <v>2.6200000000000001E-2</v>
          </cell>
          <cell r="C11">
            <v>2.9100000000000001E-2</v>
          </cell>
          <cell r="D11">
            <v>2.6499999999999999E-2</v>
          </cell>
          <cell r="E11">
            <v>2.69E-2</v>
          </cell>
          <cell r="G11">
            <v>4.5600000000000002E-2</v>
          </cell>
          <cell r="H11">
            <v>2.6100000000000002E-2</v>
          </cell>
          <cell r="I11">
            <v>3.7699999999999997E-2</v>
          </cell>
          <cell r="J11">
            <v>3.32E-2</v>
          </cell>
          <cell r="L11">
            <v>5.9900000000000002E-2</v>
          </cell>
          <cell r="M11">
            <v>2.01E-2</v>
          </cell>
          <cell r="N11">
            <v>3.6200000000000003E-2</v>
          </cell>
          <cell r="O11">
            <v>3.9600000000000003E-2</v>
          </cell>
        </row>
        <row r="12">
          <cell r="A12">
            <v>35735</v>
          </cell>
          <cell r="B12">
            <v>2.4E-2</v>
          </cell>
          <cell r="C12">
            <v>3.0200000000000001E-2</v>
          </cell>
          <cell r="D12">
            <v>2.1100000000000001E-2</v>
          </cell>
          <cell r="E12">
            <v>2.63E-2</v>
          </cell>
          <cell r="G12">
            <v>3.0300000000000001E-2</v>
          </cell>
          <cell r="H12">
            <v>3.1199999999999999E-2</v>
          </cell>
          <cell r="I12">
            <v>2.6499999999999999E-2</v>
          </cell>
          <cell r="J12">
            <v>2.7799999999999998E-2</v>
          </cell>
          <cell r="L12">
            <v>4.2599999999999999E-2</v>
          </cell>
          <cell r="M12">
            <v>2.29E-2</v>
          </cell>
          <cell r="N12">
            <v>3.0300000000000001E-2</v>
          </cell>
          <cell r="O12">
            <v>3.9E-2</v>
          </cell>
        </row>
        <row r="13">
          <cell r="A13">
            <v>36465</v>
          </cell>
          <cell r="B13">
            <v>2.7099999999999999E-2</v>
          </cell>
          <cell r="C13">
            <v>1.9E-2</v>
          </cell>
          <cell r="D13">
            <v>2.23E-2</v>
          </cell>
          <cell r="E13">
            <v>2.0799999999999999E-2</v>
          </cell>
          <cell r="G13">
            <v>3.3300000000000003E-2</v>
          </cell>
          <cell r="H13">
            <v>2.1399999999999999E-2</v>
          </cell>
          <cell r="I13">
            <v>2.93E-2</v>
          </cell>
          <cell r="J13">
            <v>2.6599999999999999E-2</v>
          </cell>
          <cell r="L13">
            <v>4.3099999999999999E-2</v>
          </cell>
          <cell r="M13">
            <v>2.9100000000000001E-2</v>
          </cell>
          <cell r="N13">
            <v>3.3700000000000001E-2</v>
          </cell>
          <cell r="O13">
            <v>2.6800000000000001E-2</v>
          </cell>
        </row>
        <row r="14">
          <cell r="A14">
            <v>36831</v>
          </cell>
          <cell r="B14">
            <v>2.7099999999999999E-2</v>
          </cell>
          <cell r="C14">
            <v>1.9E-2</v>
          </cell>
          <cell r="D14">
            <v>2.23E-2</v>
          </cell>
          <cell r="E14">
            <v>2.0799999999999999E-2</v>
          </cell>
          <cell r="G14">
            <v>3.3300000000000003E-2</v>
          </cell>
          <cell r="H14">
            <v>2.1399999999999999E-2</v>
          </cell>
          <cell r="I14">
            <v>2.93E-2</v>
          </cell>
          <cell r="J14">
            <v>2.6599999999999999E-2</v>
          </cell>
          <cell r="L14">
            <v>4.3099999999999999E-2</v>
          </cell>
          <cell r="M14">
            <v>2.9100000000000001E-2</v>
          </cell>
          <cell r="N14">
            <v>3.3700000000000001E-2</v>
          </cell>
          <cell r="O14">
            <v>2.6800000000000001E-2</v>
          </cell>
        </row>
        <row r="15">
          <cell r="A15">
            <v>37196</v>
          </cell>
          <cell r="B15">
            <v>1.8200000000000001E-2</v>
          </cell>
          <cell r="C15">
            <v>2.4500000000000001E-2</v>
          </cell>
          <cell r="D15">
            <v>2.29E-2</v>
          </cell>
          <cell r="E15">
            <v>2.2800000000000001E-2</v>
          </cell>
          <cell r="G15">
            <v>2.75E-2</v>
          </cell>
          <cell r="H15">
            <v>2.69E-2</v>
          </cell>
          <cell r="I15">
            <v>2.8000000000000001E-2</v>
          </cell>
          <cell r="J15">
            <v>2.5000000000000001E-2</v>
          </cell>
          <cell r="L15">
            <v>3.1800000000000002E-2</v>
          </cell>
          <cell r="M15">
            <v>3.1899999999999998E-2</v>
          </cell>
          <cell r="N15">
            <v>3.27E-2</v>
          </cell>
          <cell r="O15">
            <v>2.9600000000000001E-2</v>
          </cell>
        </row>
        <row r="16">
          <cell r="A16">
            <v>37561</v>
          </cell>
          <cell r="B16">
            <v>3.27E-2</v>
          </cell>
          <cell r="C16">
            <v>3.1300000000000001E-2</v>
          </cell>
          <cell r="D16">
            <v>2.07E-2</v>
          </cell>
          <cell r="E16">
            <v>2.3800000000000002E-2</v>
          </cell>
          <cell r="G16">
            <v>3.32E-2</v>
          </cell>
          <cell r="H16">
            <v>3.3099999999999997E-2</v>
          </cell>
          <cell r="I16">
            <v>2.76E-2</v>
          </cell>
          <cell r="J16">
            <v>3.0200000000000001E-2</v>
          </cell>
          <cell r="L16">
            <v>3.8899999999999997E-2</v>
          </cell>
          <cell r="M16">
            <v>3.6999999999999998E-2</v>
          </cell>
          <cell r="N16">
            <v>3.1699999999999999E-2</v>
          </cell>
          <cell r="O16">
            <v>3.49E-2</v>
          </cell>
        </row>
        <row r="17">
          <cell r="A17">
            <v>37926</v>
          </cell>
          <cell r="B17">
            <v>2.3099999999999999E-2</v>
          </cell>
          <cell r="C17">
            <v>2.5700000000000001E-2</v>
          </cell>
          <cell r="D17">
            <v>2.1399999999999999E-2</v>
          </cell>
          <cell r="E17">
            <v>2.18E-2</v>
          </cell>
          <cell r="G17">
            <v>2.98E-2</v>
          </cell>
          <cell r="H17">
            <v>3.4500000000000003E-2</v>
          </cell>
          <cell r="I17">
            <v>2.8400000000000002E-2</v>
          </cell>
          <cell r="J17">
            <v>3.2399999999999998E-2</v>
          </cell>
          <cell r="L17">
            <v>3.8699999999999998E-2</v>
          </cell>
          <cell r="M17">
            <v>3.6900000000000002E-2</v>
          </cell>
          <cell r="N17">
            <v>3.2899999999999999E-2</v>
          </cell>
          <cell r="O17">
            <v>3.7400000000000003E-2</v>
          </cell>
        </row>
        <row r="18">
          <cell r="A18">
            <v>38292</v>
          </cell>
          <cell r="B18">
            <v>1.9599999999999999E-2</v>
          </cell>
          <cell r="C18">
            <v>1.4500000000000001E-2</v>
          </cell>
          <cell r="D18">
            <v>1.6E-2</v>
          </cell>
          <cell r="E18">
            <v>1.2500000000000001E-2</v>
          </cell>
          <cell r="G18">
            <v>2.7699999999999999E-2</v>
          </cell>
          <cell r="H18">
            <v>2.23E-2</v>
          </cell>
          <cell r="I18">
            <v>2.12E-2</v>
          </cell>
          <cell r="J18">
            <v>1.89E-2</v>
          </cell>
          <cell r="L18">
            <v>3.44E-2</v>
          </cell>
          <cell r="M18">
            <v>2.35E-2</v>
          </cell>
          <cell r="N18">
            <v>2.86E-2</v>
          </cell>
          <cell r="O18">
            <v>2.2700000000000001E-2</v>
          </cell>
        </row>
        <row r="19">
          <cell r="A19">
            <v>38384</v>
          </cell>
          <cell r="B19">
            <v>2.4299999999999999E-2</v>
          </cell>
          <cell r="C19">
            <v>2.01E-2</v>
          </cell>
          <cell r="D19">
            <v>1.9199999999999998E-2</v>
          </cell>
          <cell r="E19">
            <v>1.0699999999999999E-2</v>
          </cell>
          <cell r="G19">
            <v>2.7300000000000001E-2</v>
          </cell>
          <cell r="H19">
            <v>2.1499999999999998E-2</v>
          </cell>
          <cell r="I19">
            <v>2.8400000000000002E-2</v>
          </cell>
          <cell r="J19">
            <v>1.9400000000000001E-2</v>
          </cell>
          <cell r="L19">
            <v>3.0200000000000001E-2</v>
          </cell>
          <cell r="M19">
            <v>2.1499999999999998E-2</v>
          </cell>
          <cell r="N19">
            <v>2.9000000000000001E-2</v>
          </cell>
          <cell r="O19">
            <v>2.5600000000000001E-2</v>
          </cell>
        </row>
        <row r="20">
          <cell r="A20">
            <v>38473</v>
          </cell>
          <cell r="B20">
            <v>2.4299999999999999E-2</v>
          </cell>
          <cell r="C20">
            <v>2.01E-2</v>
          </cell>
          <cell r="D20">
            <v>1.9199999999999998E-2</v>
          </cell>
          <cell r="E20">
            <v>1.0699999999999999E-2</v>
          </cell>
          <cell r="G20">
            <v>2.7300000000000001E-2</v>
          </cell>
          <cell r="H20">
            <v>2.1499999999999998E-2</v>
          </cell>
          <cell r="I20">
            <v>2.8400000000000002E-2</v>
          </cell>
          <cell r="J20">
            <v>1.9400000000000001E-2</v>
          </cell>
          <cell r="L20">
            <v>3.0200000000000001E-2</v>
          </cell>
          <cell r="M20">
            <v>2.1499999999999998E-2</v>
          </cell>
          <cell r="N20">
            <v>2.9000000000000001E-2</v>
          </cell>
          <cell r="O20">
            <v>2.5600000000000001E-2</v>
          </cell>
        </row>
        <row r="21">
          <cell r="A21">
            <v>39022</v>
          </cell>
          <cell r="B21">
            <v>2.07E-2</v>
          </cell>
          <cell r="C21">
            <v>2.7099999999999999E-2</v>
          </cell>
          <cell r="D21">
            <v>1.06E-2</v>
          </cell>
          <cell r="E21">
            <v>1.6199999999999999E-2</v>
          </cell>
          <cell r="G21">
            <v>2.0500000000000001E-2</v>
          </cell>
          <cell r="H21">
            <v>2.5600000000000001E-2</v>
          </cell>
          <cell r="I21">
            <v>2.1000000000000001E-2</v>
          </cell>
          <cell r="J21">
            <v>2.3E-2</v>
          </cell>
          <cell r="L21">
            <v>3.61E-2</v>
          </cell>
          <cell r="M21">
            <v>3.2300000000000002E-2</v>
          </cell>
          <cell r="N21">
            <v>2.4400000000000002E-2</v>
          </cell>
          <cell r="O21">
            <v>3.0800000000000001E-2</v>
          </cell>
        </row>
        <row r="22">
          <cell r="A22">
            <v>39114</v>
          </cell>
          <cell r="B22">
            <v>2.7E-2</v>
          </cell>
          <cell r="C22">
            <v>2.3599999999999999E-2</v>
          </cell>
          <cell r="D22">
            <v>1.5599999999999999E-2</v>
          </cell>
          <cell r="E22">
            <v>1.8700000000000001E-2</v>
          </cell>
          <cell r="G22">
            <v>3.1699999999999999E-2</v>
          </cell>
          <cell r="H22">
            <v>3.2300000000000002E-2</v>
          </cell>
          <cell r="I22">
            <v>1.7299999999999999E-2</v>
          </cell>
          <cell r="J22">
            <v>2.01E-2</v>
          </cell>
          <cell r="L22">
            <v>3.9600000000000003E-2</v>
          </cell>
          <cell r="M22">
            <v>0.03</v>
          </cell>
          <cell r="N22">
            <v>2.4899999999999999E-2</v>
          </cell>
          <cell r="O22">
            <v>2.2200000000000001E-2</v>
          </cell>
        </row>
        <row r="23">
          <cell r="A23">
            <v>54789</v>
          </cell>
        </row>
      </sheetData>
      <sheetData sheetId="70">
        <row r="10">
          <cell r="A10">
            <v>34912</v>
          </cell>
          <cell r="B10">
            <v>1.4259999999999999</v>
          </cell>
        </row>
        <row r="11">
          <cell r="A11">
            <v>34943</v>
          </cell>
          <cell r="B11">
            <v>1.605</v>
          </cell>
        </row>
        <row r="12">
          <cell r="A12">
            <v>34973</v>
          </cell>
          <cell r="B12">
            <v>1.6890000000000001</v>
          </cell>
        </row>
        <row r="13">
          <cell r="A13">
            <v>35004</v>
          </cell>
          <cell r="B13">
            <v>1.8169999999999999</v>
          </cell>
        </row>
        <row r="14">
          <cell r="A14">
            <v>35034</v>
          </cell>
          <cell r="B14">
            <v>2.2749999999999999</v>
          </cell>
        </row>
        <row r="15">
          <cell r="A15">
            <v>35065</v>
          </cell>
          <cell r="B15">
            <v>3.2410000000000001</v>
          </cell>
        </row>
        <row r="16">
          <cell r="A16">
            <v>35096</v>
          </cell>
          <cell r="B16">
            <v>3.82</v>
          </cell>
        </row>
        <row r="17">
          <cell r="A17">
            <v>35125</v>
          </cell>
          <cell r="B17">
            <v>2.839</v>
          </cell>
        </row>
        <row r="18">
          <cell r="A18">
            <v>35156</v>
          </cell>
          <cell r="B18">
            <v>2.536</v>
          </cell>
        </row>
        <row r="19">
          <cell r="A19">
            <v>35186</v>
          </cell>
          <cell r="B19">
            <v>2.198</v>
          </cell>
        </row>
        <row r="20">
          <cell r="A20">
            <v>35217</v>
          </cell>
          <cell r="B20">
            <v>2.339</v>
          </cell>
        </row>
        <row r="21">
          <cell r="A21">
            <v>35247</v>
          </cell>
          <cell r="B21">
            <v>2.61</v>
          </cell>
        </row>
        <row r="22">
          <cell r="A22">
            <v>35278</v>
          </cell>
          <cell r="B22">
            <v>2.2570000000000001</v>
          </cell>
        </row>
        <row r="23">
          <cell r="A23">
            <v>35309</v>
          </cell>
          <cell r="B23">
            <v>1.8280000000000001</v>
          </cell>
        </row>
        <row r="24">
          <cell r="A24">
            <v>35339</v>
          </cell>
          <cell r="B24">
            <v>2.0449999999999999</v>
          </cell>
        </row>
        <row r="25">
          <cell r="A25">
            <v>35370</v>
          </cell>
          <cell r="B25">
            <v>2.63</v>
          </cell>
        </row>
        <row r="26">
          <cell r="A26">
            <v>35400</v>
          </cell>
          <cell r="B26">
            <v>3.355</v>
          </cell>
        </row>
        <row r="27">
          <cell r="A27">
            <v>35431</v>
          </cell>
          <cell r="B27">
            <v>3.851</v>
          </cell>
        </row>
        <row r="28">
          <cell r="A28">
            <v>35462</v>
          </cell>
          <cell r="B28">
            <v>2.669</v>
          </cell>
        </row>
        <row r="29">
          <cell r="A29">
            <v>35490</v>
          </cell>
          <cell r="B29">
            <v>1.8540000000000001</v>
          </cell>
        </row>
        <row r="30">
          <cell r="A30">
            <v>35521</v>
          </cell>
          <cell r="B30">
            <v>1.893</v>
          </cell>
        </row>
        <row r="31">
          <cell r="A31">
            <v>35551</v>
          </cell>
          <cell r="B31">
            <v>2.1459999999999999</v>
          </cell>
        </row>
        <row r="32">
          <cell r="A32">
            <v>35582</v>
          </cell>
          <cell r="B32">
            <v>2.1930000000000001</v>
          </cell>
        </row>
        <row r="33">
          <cell r="A33">
            <v>35612</v>
          </cell>
          <cell r="B33">
            <v>2.1800000000000002</v>
          </cell>
        </row>
        <row r="34">
          <cell r="A34">
            <v>35643</v>
          </cell>
          <cell r="B34">
            <v>2.306</v>
          </cell>
        </row>
        <row r="35">
          <cell r="A35">
            <v>35674</v>
          </cell>
          <cell r="B35">
            <v>2.629</v>
          </cell>
        </row>
        <row r="36">
          <cell r="A36">
            <v>35704</v>
          </cell>
          <cell r="B36">
            <v>2.899</v>
          </cell>
        </row>
        <row r="37">
          <cell r="A37">
            <v>35735</v>
          </cell>
          <cell r="B37">
            <v>3.1789999999999998</v>
          </cell>
        </row>
        <row r="38">
          <cell r="A38">
            <v>35765</v>
          </cell>
          <cell r="B38">
            <v>2.3759999999999999</v>
          </cell>
        </row>
        <row r="39">
          <cell r="A39">
            <v>35796</v>
          </cell>
          <cell r="B39">
            <v>2.1139999999999999</v>
          </cell>
        </row>
        <row r="40">
          <cell r="A40">
            <v>35827</v>
          </cell>
          <cell r="B40">
            <v>2.169</v>
          </cell>
        </row>
        <row r="41">
          <cell r="A41">
            <v>35855</v>
          </cell>
          <cell r="B41">
            <v>2.2149999999999999</v>
          </cell>
        </row>
        <row r="42">
          <cell r="A42">
            <v>35886</v>
          </cell>
          <cell r="B42">
            <v>2.448</v>
          </cell>
        </row>
        <row r="43">
          <cell r="A43">
            <v>35916</v>
          </cell>
          <cell r="B43">
            <v>2.19</v>
          </cell>
        </row>
        <row r="44">
          <cell r="A44">
            <v>35947</v>
          </cell>
          <cell r="B44">
            <v>2.1320000000000001</v>
          </cell>
        </row>
        <row r="45">
          <cell r="A45">
            <v>35977</v>
          </cell>
          <cell r="B45">
            <v>2.2509999999999999</v>
          </cell>
        </row>
        <row r="46">
          <cell r="A46">
            <v>36008</v>
          </cell>
          <cell r="B46">
            <v>1.883</v>
          </cell>
        </row>
        <row r="47">
          <cell r="A47">
            <v>36039</v>
          </cell>
          <cell r="B47">
            <v>1.919</v>
          </cell>
        </row>
        <row r="48">
          <cell r="A48">
            <v>36069</v>
          </cell>
          <cell r="B48">
            <v>1.9590000000000001</v>
          </cell>
        </row>
        <row r="49">
          <cell r="A49">
            <v>36100</v>
          </cell>
          <cell r="B49">
            <v>2.0680000000000001</v>
          </cell>
        </row>
        <row r="50">
          <cell r="A50">
            <v>36130</v>
          </cell>
          <cell r="B50">
            <v>1.7330000000000001</v>
          </cell>
        </row>
        <row r="51">
          <cell r="A51">
            <v>36161</v>
          </cell>
          <cell r="B51">
            <v>1.855</v>
          </cell>
        </row>
        <row r="52">
          <cell r="A52">
            <v>36192</v>
          </cell>
          <cell r="B52">
            <v>1.7749999999999999</v>
          </cell>
        </row>
        <row r="53">
          <cell r="A53">
            <v>36220</v>
          </cell>
          <cell r="B53">
            <v>1.754</v>
          </cell>
        </row>
        <row r="54">
          <cell r="A54">
            <v>36251</v>
          </cell>
          <cell r="B54">
            <v>2.0430000000000001</v>
          </cell>
        </row>
        <row r="55">
          <cell r="A55">
            <v>36281</v>
          </cell>
          <cell r="B55">
            <v>2.2589999999999999</v>
          </cell>
        </row>
        <row r="56">
          <cell r="A56">
            <v>36312</v>
          </cell>
          <cell r="B56">
            <v>2.2789999999999999</v>
          </cell>
        </row>
        <row r="57">
          <cell r="A57">
            <v>36342</v>
          </cell>
          <cell r="B57">
            <v>2.2210000000000001</v>
          </cell>
        </row>
        <row r="58">
          <cell r="A58">
            <v>36373</v>
          </cell>
          <cell r="B58">
            <v>2.738</v>
          </cell>
        </row>
        <row r="59">
          <cell r="A59">
            <v>36404</v>
          </cell>
          <cell r="B59">
            <v>2.605</v>
          </cell>
        </row>
        <row r="60">
          <cell r="A60">
            <v>36434</v>
          </cell>
          <cell r="B60">
            <v>2.625</v>
          </cell>
        </row>
        <row r="61">
          <cell r="A61">
            <v>36465</v>
          </cell>
          <cell r="B61">
            <v>2.4700000000000002</v>
          </cell>
        </row>
        <row r="62">
          <cell r="A62">
            <v>36495</v>
          </cell>
          <cell r="B62">
            <v>2.3450000000000002</v>
          </cell>
        </row>
        <row r="63">
          <cell r="A63">
            <v>36526</v>
          </cell>
          <cell r="B63">
            <v>2.375</v>
          </cell>
        </row>
        <row r="64">
          <cell r="A64">
            <v>36557</v>
          </cell>
          <cell r="B64">
            <v>2.6389999999999998</v>
          </cell>
        </row>
        <row r="65">
          <cell r="A65">
            <v>36586</v>
          </cell>
          <cell r="B65">
            <v>2.7389999999999999</v>
          </cell>
        </row>
        <row r="66">
          <cell r="A66">
            <v>36617</v>
          </cell>
          <cell r="B66">
            <v>2.9849999999999999</v>
          </cell>
        </row>
        <row r="67">
          <cell r="A67">
            <v>36647</v>
          </cell>
          <cell r="B67">
            <v>3.411</v>
          </cell>
        </row>
        <row r="68">
          <cell r="A68">
            <v>36678</v>
          </cell>
          <cell r="B68">
            <v>4.2709999999999999</v>
          </cell>
        </row>
        <row r="69">
          <cell r="A69">
            <v>36708</v>
          </cell>
          <cell r="B69">
            <v>4.0659999999999998</v>
          </cell>
        </row>
        <row r="70">
          <cell r="A70">
            <v>36739</v>
          </cell>
          <cell r="B70">
            <v>4.3289999999999997</v>
          </cell>
        </row>
        <row r="71">
          <cell r="A71">
            <v>36770</v>
          </cell>
          <cell r="B71">
            <v>4.9189999999999996</v>
          </cell>
        </row>
        <row r="72">
          <cell r="A72">
            <v>36800</v>
          </cell>
          <cell r="B72">
            <v>5.101</v>
          </cell>
        </row>
        <row r="73">
          <cell r="A73">
            <v>36831</v>
          </cell>
          <cell r="B73">
            <v>5.3540000000000001</v>
          </cell>
        </row>
        <row r="74">
          <cell r="A74">
            <v>36861</v>
          </cell>
          <cell r="B74">
            <v>8.0909999999999993</v>
          </cell>
        </row>
        <row r="75">
          <cell r="A75">
            <v>36892</v>
          </cell>
          <cell r="B75">
            <v>8.8379999999999992</v>
          </cell>
        </row>
        <row r="76">
          <cell r="A76">
            <v>36923</v>
          </cell>
          <cell r="B76">
            <v>5.6980000000000004</v>
          </cell>
        </row>
        <row r="77">
          <cell r="A77">
            <v>36951</v>
          </cell>
          <cell r="B77">
            <v>5.1150000000000002</v>
          </cell>
        </row>
        <row r="78">
          <cell r="A78">
            <v>36982</v>
          </cell>
          <cell r="B78">
            <v>5.24</v>
          </cell>
        </row>
        <row r="79">
          <cell r="A79">
            <v>37012</v>
          </cell>
          <cell r="B79">
            <v>4.2759999999999998</v>
          </cell>
        </row>
        <row r="80">
          <cell r="A80">
            <v>37043</v>
          </cell>
          <cell r="B80">
            <v>3.835</v>
          </cell>
        </row>
        <row r="81">
          <cell r="A81">
            <v>37073</v>
          </cell>
          <cell r="B81">
            <v>3.1309999999999998</v>
          </cell>
        </row>
        <row r="82">
          <cell r="A82">
            <v>37104</v>
          </cell>
          <cell r="B82">
            <v>3.11</v>
          </cell>
        </row>
        <row r="83">
          <cell r="A83">
            <v>37135</v>
          </cell>
          <cell r="B83">
            <v>2.2989999999999999</v>
          </cell>
        </row>
        <row r="84">
          <cell r="A84">
            <v>37165</v>
          </cell>
          <cell r="B84">
            <v>2.4020000000000001</v>
          </cell>
        </row>
        <row r="85">
          <cell r="A85">
            <v>37196</v>
          </cell>
          <cell r="B85">
            <v>2.411</v>
          </cell>
        </row>
        <row r="86">
          <cell r="A86">
            <v>37226</v>
          </cell>
          <cell r="B86">
            <v>2.387</v>
          </cell>
        </row>
        <row r="87">
          <cell r="A87">
            <v>37257</v>
          </cell>
          <cell r="B87">
            <v>2.274</v>
          </cell>
        </row>
        <row r="88">
          <cell r="A88">
            <v>37288</v>
          </cell>
          <cell r="B88">
            <v>2.2690000000000001</v>
          </cell>
        </row>
        <row r="89">
          <cell r="A89">
            <v>37316</v>
          </cell>
          <cell r="B89">
            <v>2.9329999999999998</v>
          </cell>
        </row>
        <row r="90">
          <cell r="A90">
            <v>37347</v>
          </cell>
          <cell r="B90">
            <v>3.448</v>
          </cell>
        </row>
        <row r="91">
          <cell r="A91">
            <v>37377</v>
          </cell>
          <cell r="B91">
            <v>3.4830000000000001</v>
          </cell>
        </row>
        <row r="92">
          <cell r="A92">
            <v>37408</v>
          </cell>
          <cell r="B92">
            <v>3.23</v>
          </cell>
        </row>
        <row r="93">
          <cell r="A93">
            <v>37438</v>
          </cell>
          <cell r="B93">
            <v>3.05</v>
          </cell>
        </row>
        <row r="94">
          <cell r="A94">
            <v>37469</v>
          </cell>
          <cell r="B94">
            <v>3.07</v>
          </cell>
        </row>
        <row r="95">
          <cell r="A95">
            <v>37500</v>
          </cell>
          <cell r="B95">
            <v>3.4910000000000001</v>
          </cell>
        </row>
        <row r="96">
          <cell r="A96">
            <v>37530</v>
          </cell>
          <cell r="B96">
            <v>4.0830000000000002</v>
          </cell>
        </row>
        <row r="97">
          <cell r="A97">
            <v>37561</v>
          </cell>
          <cell r="B97">
            <v>4.0709999999999997</v>
          </cell>
        </row>
        <row r="98">
          <cell r="A98">
            <v>37591</v>
          </cell>
          <cell r="B98">
            <v>4.6379999999999999</v>
          </cell>
        </row>
        <row r="99">
          <cell r="A99">
            <v>37622</v>
          </cell>
          <cell r="B99">
            <v>5.3529999999999998</v>
          </cell>
        </row>
        <row r="100">
          <cell r="A100">
            <v>37653</v>
          </cell>
          <cell r="B100">
            <v>7.2919999999999998</v>
          </cell>
        </row>
        <row r="101">
          <cell r="A101">
            <v>37681</v>
          </cell>
          <cell r="B101">
            <v>6.8330000000000002</v>
          </cell>
        </row>
        <row r="102">
          <cell r="A102">
            <v>37712</v>
          </cell>
          <cell r="B102">
            <v>5.2460000000000004</v>
          </cell>
        </row>
        <row r="103">
          <cell r="A103">
            <v>37742</v>
          </cell>
          <cell r="B103">
            <v>5.6470000000000002</v>
          </cell>
        </row>
        <row r="104">
          <cell r="A104">
            <v>37773</v>
          </cell>
          <cell r="B104">
            <v>5.16</v>
          </cell>
        </row>
        <row r="105">
          <cell r="A105">
            <v>37803</v>
          </cell>
          <cell r="B105">
            <v>5.0190000000000001</v>
          </cell>
        </row>
        <row r="106">
          <cell r="A106">
            <v>37834</v>
          </cell>
          <cell r="B106">
            <v>4.8330000000000002</v>
          </cell>
        </row>
        <row r="107">
          <cell r="A107">
            <v>37865</v>
          </cell>
          <cell r="B107">
            <v>4.5819999999999999</v>
          </cell>
        </row>
        <row r="108">
          <cell r="A108">
            <v>37895</v>
          </cell>
          <cell r="B108">
            <v>4.6130000000000004</v>
          </cell>
        </row>
        <row r="109">
          <cell r="A109">
            <v>37926</v>
          </cell>
          <cell r="B109">
            <v>4.4539999999999997</v>
          </cell>
        </row>
        <row r="110">
          <cell r="A110">
            <v>37956</v>
          </cell>
          <cell r="B110">
            <v>5.7830000000000004</v>
          </cell>
        </row>
        <row r="111">
          <cell r="A111">
            <v>37987</v>
          </cell>
          <cell r="B111">
            <v>6.0380000000000003</v>
          </cell>
        </row>
        <row r="112">
          <cell r="A112">
            <v>38018</v>
          </cell>
          <cell r="B112">
            <v>5.4539999999999997</v>
          </cell>
        </row>
        <row r="113">
          <cell r="A113">
            <v>38047</v>
          </cell>
          <cell r="B113">
            <v>5.34</v>
          </cell>
        </row>
        <row r="114">
          <cell r="A114">
            <v>38078</v>
          </cell>
          <cell r="B114">
            <v>5.6509999999999998</v>
          </cell>
        </row>
        <row r="115">
          <cell r="A115">
            <v>38108</v>
          </cell>
          <cell r="B115">
            <v>6.218</v>
          </cell>
        </row>
        <row r="116">
          <cell r="A116">
            <v>38139</v>
          </cell>
          <cell r="B116">
            <v>6.2080000000000002</v>
          </cell>
        </row>
        <row r="117">
          <cell r="A117">
            <v>38169</v>
          </cell>
          <cell r="B117">
            <v>5.915</v>
          </cell>
        </row>
        <row r="118">
          <cell r="A118">
            <v>38200</v>
          </cell>
          <cell r="B118">
            <v>5.34</v>
          </cell>
        </row>
        <row r="119">
          <cell r="A119">
            <v>38231</v>
          </cell>
          <cell r="B119">
            <v>5.0149999999999997</v>
          </cell>
        </row>
        <row r="120">
          <cell r="A120">
            <v>38261</v>
          </cell>
          <cell r="B120">
            <v>6.14</v>
          </cell>
        </row>
        <row r="121">
          <cell r="A121">
            <v>38292</v>
          </cell>
          <cell r="B121">
            <v>6.1580000000000004</v>
          </cell>
        </row>
        <row r="122">
          <cell r="A122">
            <v>38322</v>
          </cell>
          <cell r="B122">
            <v>6.5860000000000003</v>
          </cell>
        </row>
        <row r="123">
          <cell r="A123">
            <v>38353</v>
          </cell>
          <cell r="B123">
            <v>6.181</v>
          </cell>
        </row>
        <row r="124">
          <cell r="A124">
            <v>38384</v>
          </cell>
          <cell r="B124">
            <v>6.1609999999999996</v>
          </cell>
        </row>
        <row r="125">
          <cell r="A125">
            <v>38412</v>
          </cell>
          <cell r="B125">
            <v>6.1609999999999996</v>
          </cell>
        </row>
        <row r="126">
          <cell r="A126">
            <v>38443</v>
          </cell>
          <cell r="B126">
            <v>7.0960000000000001</v>
          </cell>
        </row>
        <row r="127">
          <cell r="A127">
            <v>38473</v>
          </cell>
          <cell r="B127">
            <v>6.508</v>
          </cell>
        </row>
        <row r="128">
          <cell r="A128">
            <v>38504</v>
          </cell>
          <cell r="B128">
            <v>7.0880000000000001</v>
          </cell>
        </row>
        <row r="129">
          <cell r="A129">
            <v>38534</v>
          </cell>
          <cell r="B129">
            <v>7.5519999999999996</v>
          </cell>
        </row>
        <row r="130">
          <cell r="A130">
            <v>38565</v>
          </cell>
          <cell r="B130">
            <v>9.343</v>
          </cell>
        </row>
        <row r="131">
          <cell r="A131">
            <v>38596</v>
          </cell>
          <cell r="B131">
            <v>12.372</v>
          </cell>
        </row>
        <row r="132">
          <cell r="A132">
            <v>38626</v>
          </cell>
          <cell r="B132">
            <v>12.823</v>
          </cell>
        </row>
        <row r="133">
          <cell r="A133">
            <v>38657</v>
          </cell>
          <cell r="B133">
            <v>9.8360000000000003</v>
          </cell>
        </row>
        <row r="134">
          <cell r="A134">
            <v>38930</v>
          </cell>
          <cell r="B134">
            <v>6.99</v>
          </cell>
        </row>
        <row r="135">
          <cell r="A135">
            <v>39022</v>
          </cell>
          <cell r="B135">
            <v>7.3879999999999999</v>
          </cell>
        </row>
        <row r="136">
          <cell r="A136">
            <v>43831</v>
          </cell>
        </row>
      </sheetData>
      <sheetData sheetId="71"/>
      <sheetData sheetId="72">
        <row r="8">
          <cell r="A8" t="str">
            <v>Effective</v>
          </cell>
          <cell r="B8" t="str">
            <v>Base</v>
          </cell>
          <cell r="C8" t="str">
            <v>ACA</v>
          </cell>
          <cell r="D8" t="str">
            <v>GRI</v>
          </cell>
          <cell r="E8" t="str">
            <v>GSR</v>
          </cell>
          <cell r="F8" t="str">
            <v>CDT</v>
          </cell>
          <cell r="G8" t="str">
            <v>TCRA</v>
          </cell>
          <cell r="H8" t="str">
            <v>TCSM</v>
          </cell>
          <cell r="I8" t="str">
            <v>PCB Adj</v>
          </cell>
          <cell r="J8" t="str">
            <v>Settlemnt</v>
          </cell>
          <cell r="K8" t="str">
            <v xml:space="preserve">Total </v>
          </cell>
          <cell r="M8" t="str">
            <v>Base</v>
          </cell>
          <cell r="N8" t="str">
            <v>ACA</v>
          </cell>
          <cell r="O8" t="str">
            <v>GRI</v>
          </cell>
          <cell r="P8" t="str">
            <v>GSR</v>
          </cell>
          <cell r="Q8" t="str">
            <v>CDT</v>
          </cell>
          <cell r="R8" t="str">
            <v>TCRA</v>
          </cell>
          <cell r="S8" t="str">
            <v>TCSM</v>
          </cell>
          <cell r="T8" t="str">
            <v>PCB Adj</v>
          </cell>
          <cell r="U8" t="str">
            <v>Settlemnt</v>
          </cell>
          <cell r="V8" t="str">
            <v xml:space="preserve">Total </v>
          </cell>
        </row>
        <row r="9">
          <cell r="A9">
            <v>34881</v>
          </cell>
          <cell r="B9">
            <v>0.73680000000000001</v>
          </cell>
          <cell r="C9">
            <v>2.2000000000000001E-3</v>
          </cell>
          <cell r="D9">
            <v>0.02</v>
          </cell>
          <cell r="E9">
            <v>0.1244</v>
          </cell>
          <cell r="F9">
            <v>4.8999999999999998E-3</v>
          </cell>
          <cell r="G9">
            <v>2.41E-2</v>
          </cell>
          <cell r="H9">
            <v>3.1E-2</v>
          </cell>
          <cell r="K9">
            <v>0.94340000000000002</v>
          </cell>
          <cell r="M9">
            <v>0.62409999999999999</v>
          </cell>
          <cell r="N9">
            <v>2.2000000000000001E-3</v>
          </cell>
          <cell r="O9">
            <v>0.02</v>
          </cell>
          <cell r="P9">
            <v>0.1244</v>
          </cell>
          <cell r="Q9">
            <v>4.8999999999999998E-3</v>
          </cell>
          <cell r="R9">
            <v>2.41E-2</v>
          </cell>
          <cell r="S9">
            <v>3.1E-2</v>
          </cell>
          <cell r="V9">
            <v>0.83069999999999999</v>
          </cell>
        </row>
        <row r="10">
          <cell r="A10">
            <v>35004</v>
          </cell>
          <cell r="B10">
            <v>0.73680000000000001</v>
          </cell>
          <cell r="C10">
            <v>2.2000000000000001E-3</v>
          </cell>
          <cell r="D10">
            <v>0.02</v>
          </cell>
          <cell r="E10">
            <v>0.10630000000000001</v>
          </cell>
          <cell r="F10">
            <v>2.7000000000000001E-3</v>
          </cell>
          <cell r="G10">
            <v>2.41E-2</v>
          </cell>
          <cell r="H10">
            <v>3.1E-2</v>
          </cell>
          <cell r="K10">
            <v>0.92310000000000003</v>
          </cell>
          <cell r="M10">
            <v>0.62409999999999999</v>
          </cell>
          <cell r="N10">
            <v>2.2000000000000001E-3</v>
          </cell>
          <cell r="O10">
            <v>0.02</v>
          </cell>
          <cell r="P10">
            <v>0.10630000000000001</v>
          </cell>
          <cell r="Q10">
            <v>2.7000000000000001E-3</v>
          </cell>
          <cell r="R10">
            <v>2.41E-2</v>
          </cell>
          <cell r="S10">
            <v>3.1E-2</v>
          </cell>
          <cell r="V10">
            <v>0.81040000000000001</v>
          </cell>
        </row>
        <row r="11">
          <cell r="A11">
            <v>35096</v>
          </cell>
          <cell r="B11">
            <v>0.73680000000000001</v>
          </cell>
          <cell r="C11">
            <v>2.2000000000000001E-3</v>
          </cell>
          <cell r="D11">
            <v>0.02</v>
          </cell>
          <cell r="E11">
            <v>0.1024</v>
          </cell>
          <cell r="F11">
            <v>2.7000000000000001E-3</v>
          </cell>
          <cell r="G11">
            <v>1.4800000000000001E-2</v>
          </cell>
          <cell r="H11">
            <v>0</v>
          </cell>
          <cell r="K11">
            <v>0.87890000000000013</v>
          </cell>
          <cell r="M11">
            <v>0.62409999999999999</v>
          </cell>
          <cell r="N11">
            <v>2.2000000000000001E-3</v>
          </cell>
          <cell r="O11">
            <v>0.02</v>
          </cell>
          <cell r="P11">
            <v>0.1024</v>
          </cell>
          <cell r="Q11">
            <v>2.7000000000000001E-3</v>
          </cell>
          <cell r="R11">
            <v>1.4800000000000001E-2</v>
          </cell>
          <cell r="S11">
            <v>0</v>
          </cell>
          <cell r="V11">
            <v>0.7662000000000001</v>
          </cell>
        </row>
        <row r="12">
          <cell r="A12">
            <v>35186</v>
          </cell>
          <cell r="B12">
            <v>0.71760000000000002</v>
          </cell>
          <cell r="C12">
            <v>2.2000000000000001E-3</v>
          </cell>
          <cell r="D12">
            <v>0.02</v>
          </cell>
          <cell r="E12">
            <v>0.1145</v>
          </cell>
          <cell r="F12">
            <v>0</v>
          </cell>
          <cell r="G12">
            <v>1.4800000000000001E-2</v>
          </cell>
          <cell r="H12">
            <v>0</v>
          </cell>
          <cell r="K12">
            <v>0.86910000000000009</v>
          </cell>
          <cell r="M12">
            <v>0.60709999999999997</v>
          </cell>
          <cell r="N12">
            <v>2.2000000000000001E-3</v>
          </cell>
          <cell r="O12">
            <v>0.02</v>
          </cell>
          <cell r="P12">
            <v>0.1145</v>
          </cell>
          <cell r="Q12">
            <v>0</v>
          </cell>
          <cell r="R12">
            <v>1.4800000000000001E-2</v>
          </cell>
          <cell r="S12">
            <v>0</v>
          </cell>
          <cell r="V12">
            <v>0.75860000000000005</v>
          </cell>
        </row>
        <row r="13">
          <cell r="A13">
            <v>35278</v>
          </cell>
          <cell r="B13">
            <v>0.71760000000000002</v>
          </cell>
          <cell r="C13">
            <v>2.2000000000000001E-3</v>
          </cell>
          <cell r="D13">
            <v>0.02</v>
          </cell>
          <cell r="E13">
            <v>0.1419</v>
          </cell>
          <cell r="F13">
            <v>0</v>
          </cell>
          <cell r="G13">
            <v>1.4800000000000001E-2</v>
          </cell>
          <cell r="H13">
            <v>0</v>
          </cell>
          <cell r="K13">
            <v>0.89650000000000007</v>
          </cell>
          <cell r="M13">
            <v>0.60709999999999997</v>
          </cell>
          <cell r="N13">
            <v>2.2000000000000001E-3</v>
          </cell>
          <cell r="O13">
            <v>0.02</v>
          </cell>
          <cell r="P13">
            <v>0.1419</v>
          </cell>
          <cell r="Q13">
            <v>0</v>
          </cell>
          <cell r="R13">
            <v>1.4800000000000001E-2</v>
          </cell>
          <cell r="S13">
            <v>0</v>
          </cell>
          <cell r="V13">
            <v>0.78600000000000003</v>
          </cell>
        </row>
        <row r="14">
          <cell r="A14">
            <v>35400</v>
          </cell>
          <cell r="B14">
            <v>0.71760000000000002</v>
          </cell>
          <cell r="C14">
            <v>1.9E-3</v>
          </cell>
          <cell r="D14">
            <v>0.02</v>
          </cell>
          <cell r="E14">
            <v>0.22070000000000001</v>
          </cell>
          <cell r="F14">
            <v>0</v>
          </cell>
          <cell r="G14">
            <v>1.4800000000000001E-2</v>
          </cell>
          <cell r="H14">
            <v>0</v>
          </cell>
          <cell r="K14">
            <v>0.97500000000000009</v>
          </cell>
          <cell r="M14">
            <v>0.60709999999999997</v>
          </cell>
          <cell r="N14">
            <v>1.9E-3</v>
          </cell>
          <cell r="O14">
            <v>0.02</v>
          </cell>
          <cell r="P14">
            <v>0.22070000000000001</v>
          </cell>
          <cell r="Q14">
            <v>0</v>
          </cell>
          <cell r="R14">
            <v>1.4800000000000001E-2</v>
          </cell>
          <cell r="S14">
            <v>0</v>
          </cell>
          <cell r="V14">
            <v>0.86450000000000005</v>
          </cell>
        </row>
        <row r="15">
          <cell r="A15">
            <v>35462</v>
          </cell>
          <cell r="B15">
            <v>0.71760000000000002</v>
          </cell>
          <cell r="C15">
            <v>1.9E-3</v>
          </cell>
          <cell r="D15">
            <v>0.02</v>
          </cell>
          <cell r="E15">
            <v>0.22070000000000001</v>
          </cell>
          <cell r="F15">
            <v>0</v>
          </cell>
          <cell r="G15">
            <v>1.37E-2</v>
          </cell>
          <cell r="H15">
            <v>0</v>
          </cell>
          <cell r="K15">
            <v>0.9739000000000001</v>
          </cell>
          <cell r="M15">
            <v>0.60709999999999997</v>
          </cell>
          <cell r="N15">
            <v>1.9E-3</v>
          </cell>
          <cell r="O15">
            <v>0.02</v>
          </cell>
          <cell r="P15">
            <v>0.22070000000000001</v>
          </cell>
          <cell r="Q15">
            <v>0</v>
          </cell>
          <cell r="R15">
            <v>1.37E-2</v>
          </cell>
          <cell r="S15">
            <v>0</v>
          </cell>
          <cell r="V15">
            <v>0.86340000000000006</v>
          </cell>
        </row>
        <row r="16">
          <cell r="A16">
            <v>35490</v>
          </cell>
          <cell r="B16">
            <v>0.58560000000000001</v>
          </cell>
          <cell r="C16">
            <v>1.9E-3</v>
          </cell>
          <cell r="D16">
            <v>0.02</v>
          </cell>
          <cell r="E16">
            <v>0.22070000000000001</v>
          </cell>
          <cell r="F16">
            <v>0</v>
          </cell>
          <cell r="G16">
            <v>1.37E-2</v>
          </cell>
          <cell r="H16">
            <v>0</v>
          </cell>
          <cell r="K16">
            <v>0.84190000000000009</v>
          </cell>
          <cell r="M16">
            <v>0.49569999999999997</v>
          </cell>
          <cell r="N16">
            <v>1.9E-3</v>
          </cell>
          <cell r="O16">
            <v>0.02</v>
          </cell>
          <cell r="P16">
            <v>0.22070000000000001</v>
          </cell>
          <cell r="Q16">
            <v>0</v>
          </cell>
          <cell r="R16">
            <v>1.37E-2</v>
          </cell>
          <cell r="S16">
            <v>0</v>
          </cell>
          <cell r="V16">
            <v>0.752</v>
          </cell>
        </row>
        <row r="17">
          <cell r="A17">
            <v>35551</v>
          </cell>
          <cell r="B17">
            <v>0.58560000000000001</v>
          </cell>
          <cell r="C17">
            <v>1.9E-3</v>
          </cell>
          <cell r="D17">
            <v>0.02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1.9199999999999998E-2</v>
          </cell>
          <cell r="J17">
            <v>8.9300000000000004E-2</v>
          </cell>
          <cell r="K17">
            <v>0.71600000000000008</v>
          </cell>
          <cell r="M17">
            <v>0.49569999999999997</v>
          </cell>
          <cell r="N17">
            <v>1.9E-3</v>
          </cell>
          <cell r="O17">
            <v>0.02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1.7000000000000001E-2</v>
          </cell>
          <cell r="U17">
            <v>8.9300000000000004E-2</v>
          </cell>
          <cell r="V17">
            <v>0.62390000000000001</v>
          </cell>
        </row>
        <row r="18">
          <cell r="A18">
            <v>35704</v>
          </cell>
          <cell r="B18">
            <v>0.58560000000000001</v>
          </cell>
          <cell r="C18">
            <v>2.2000000000000001E-3</v>
          </cell>
          <cell r="D18">
            <v>0.02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1.9199999999999998E-2</v>
          </cell>
          <cell r="J18">
            <v>8.9300000000000004E-2</v>
          </cell>
          <cell r="K18">
            <v>0.71630000000000005</v>
          </cell>
          <cell r="M18">
            <v>0.49569999999999997</v>
          </cell>
          <cell r="N18">
            <v>2.2000000000000001E-3</v>
          </cell>
          <cell r="O18">
            <v>0.02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1.7000000000000001E-2</v>
          </cell>
          <cell r="U18">
            <v>8.9300000000000004E-2</v>
          </cell>
          <cell r="V18">
            <v>0.62419999999999998</v>
          </cell>
        </row>
        <row r="19">
          <cell r="A19">
            <v>36281</v>
          </cell>
          <cell r="B19">
            <v>0.58440000000000003</v>
          </cell>
          <cell r="C19">
            <v>2.2000000000000001E-3</v>
          </cell>
          <cell r="D19">
            <v>1.7999999999999999E-2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1.9199999999999998E-2</v>
          </cell>
          <cell r="J19">
            <v>0</v>
          </cell>
          <cell r="K19">
            <v>0.62380000000000002</v>
          </cell>
          <cell r="M19">
            <v>0.49509999999999998</v>
          </cell>
          <cell r="N19">
            <v>2.2000000000000001E-3</v>
          </cell>
          <cell r="O19">
            <v>1.7999999999999999E-2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1.7000000000000001E-2</v>
          </cell>
          <cell r="U19">
            <v>0</v>
          </cell>
          <cell r="V19">
            <v>0.5323</v>
          </cell>
        </row>
        <row r="20">
          <cell r="A20">
            <v>36831</v>
          </cell>
          <cell r="B20">
            <v>0.58440000000000003</v>
          </cell>
          <cell r="C20">
            <v>2.2000000000000001E-3</v>
          </cell>
          <cell r="D20">
            <v>1.6E-2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0.60260000000000002</v>
          </cell>
          <cell r="M20">
            <v>0.49509999999999998</v>
          </cell>
          <cell r="N20">
            <v>2.2000000000000001E-3</v>
          </cell>
          <cell r="O20">
            <v>1.6E-2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0.51329999999999998</v>
          </cell>
        </row>
        <row r="21">
          <cell r="A21">
            <v>37043</v>
          </cell>
          <cell r="B21">
            <v>0.58440000000000003</v>
          </cell>
          <cell r="C21">
            <v>2.2000000000000001E-3</v>
          </cell>
          <cell r="D21">
            <v>1.0999999999999999E-2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0.59760000000000002</v>
          </cell>
          <cell r="M21">
            <v>0.49509999999999998</v>
          </cell>
          <cell r="N21">
            <v>2.2000000000000001E-3</v>
          </cell>
          <cell r="O21">
            <v>1.0999999999999999E-2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0.50829999999999997</v>
          </cell>
        </row>
        <row r="22">
          <cell r="A22">
            <v>37561</v>
          </cell>
          <cell r="B22">
            <v>0.58440000000000003</v>
          </cell>
          <cell r="C22">
            <v>2.0999999999999999E-3</v>
          </cell>
          <cell r="D22">
            <v>8.8000000000000005E-3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0.59530000000000005</v>
          </cell>
          <cell r="M22">
            <v>0.49509999999999998</v>
          </cell>
          <cell r="N22">
            <v>2.0999999999999999E-3</v>
          </cell>
          <cell r="O22">
            <v>8.8000000000000005E-3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0.50600000000000001</v>
          </cell>
        </row>
        <row r="23">
          <cell r="A23">
            <v>37834</v>
          </cell>
          <cell r="B23">
            <v>0.58440000000000003</v>
          </cell>
          <cell r="C23">
            <v>2.0999999999999999E-3</v>
          </cell>
          <cell r="D23">
            <v>6.0000000000000001E-3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0.59250000000000003</v>
          </cell>
          <cell r="M23">
            <v>0.49509999999999998</v>
          </cell>
          <cell r="N23">
            <v>2.0999999999999999E-3</v>
          </cell>
          <cell r="O23">
            <v>6.0000000000000001E-3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0.50319999999999998</v>
          </cell>
        </row>
        <row r="24">
          <cell r="A24">
            <v>38200</v>
          </cell>
          <cell r="B24">
            <v>0.58440000000000003</v>
          </cell>
          <cell r="C24">
            <v>2.0999999999999999E-3</v>
          </cell>
          <cell r="D24">
            <v>0</v>
          </cell>
          <cell r="E24" t="str">
            <v/>
          </cell>
          <cell r="F24">
            <v>0</v>
          </cell>
          <cell r="K24">
            <v>0.58650000000000002</v>
          </cell>
          <cell r="M24">
            <v>0.49509999999999998</v>
          </cell>
          <cell r="N24">
            <v>2.0999999999999999E-3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0.49719999999999998</v>
          </cell>
        </row>
        <row r="25">
          <cell r="A25">
            <v>38384</v>
          </cell>
          <cell r="B25">
            <v>0.58440000000000003</v>
          </cell>
          <cell r="C25">
            <v>1.9E-3</v>
          </cell>
          <cell r="D25">
            <v>0</v>
          </cell>
          <cell r="E25" t="str">
            <v/>
          </cell>
          <cell r="F25">
            <v>0</v>
          </cell>
          <cell r="K25">
            <v>0.58630000000000004</v>
          </cell>
          <cell r="M25">
            <v>0.49509999999999998</v>
          </cell>
          <cell r="N25">
            <v>1.9E-3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0.497</v>
          </cell>
        </row>
        <row r="26">
          <cell r="A26">
            <v>38473</v>
          </cell>
          <cell r="B26">
            <v>0.58440000000000003</v>
          </cell>
          <cell r="C26">
            <v>1.9E-3</v>
          </cell>
          <cell r="D26">
            <v>0</v>
          </cell>
          <cell r="E26" t="str">
            <v/>
          </cell>
          <cell r="F26">
            <v>0</v>
          </cell>
          <cell r="K26">
            <v>0.58630000000000004</v>
          </cell>
          <cell r="M26">
            <v>0.49509999999999998</v>
          </cell>
          <cell r="N26">
            <v>1.9E-3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0.497</v>
          </cell>
        </row>
        <row r="27">
          <cell r="A27">
            <v>38687</v>
          </cell>
          <cell r="B27">
            <v>0.58440000000000003</v>
          </cell>
          <cell r="C27">
            <v>1.8E-3</v>
          </cell>
          <cell r="D27">
            <v>0</v>
          </cell>
          <cell r="E27" t="str">
            <v/>
          </cell>
          <cell r="F27">
            <v>0</v>
          </cell>
          <cell r="K27">
            <v>0.58620000000000005</v>
          </cell>
          <cell r="M27">
            <v>0.49509999999999998</v>
          </cell>
          <cell r="N27">
            <v>1.8E-3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0.49690000000000001</v>
          </cell>
        </row>
        <row r="28">
          <cell r="A28">
            <v>39114</v>
          </cell>
          <cell r="B28">
            <v>0.58440000000000003</v>
          </cell>
          <cell r="C28">
            <v>1.6000000000000001E-3</v>
          </cell>
          <cell r="D28">
            <v>0</v>
          </cell>
          <cell r="E28" t="str">
            <v/>
          </cell>
          <cell r="F28">
            <v>0</v>
          </cell>
          <cell r="K28">
            <v>0.58600000000000008</v>
          </cell>
          <cell r="M28">
            <v>0.49509999999999998</v>
          </cell>
          <cell r="N28">
            <v>1.6000000000000001E-3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0.49669999999999997</v>
          </cell>
        </row>
        <row r="29">
          <cell r="A29">
            <v>54789</v>
          </cell>
        </row>
      </sheetData>
      <sheetData sheetId="73">
        <row r="9">
          <cell r="A9">
            <v>35490</v>
          </cell>
          <cell r="B9">
            <v>1.61E-2</v>
          </cell>
          <cell r="C9">
            <v>1.9E-3</v>
          </cell>
          <cell r="D9">
            <v>8.8000000000000005E-3</v>
          </cell>
          <cell r="E9">
            <v>2.6799999999999997E-2</v>
          </cell>
        </row>
        <row r="10">
          <cell r="A10">
            <v>35704</v>
          </cell>
          <cell r="B10">
            <v>1.61E-2</v>
          </cell>
          <cell r="C10">
            <v>2.2000000000000001E-3</v>
          </cell>
          <cell r="D10">
            <v>8.8000000000000005E-3</v>
          </cell>
          <cell r="E10">
            <v>2.7099999999999999E-2</v>
          </cell>
        </row>
        <row r="11">
          <cell r="A11">
            <v>36281</v>
          </cell>
          <cell r="B11">
            <v>1.61E-2</v>
          </cell>
          <cell r="C11">
            <v>2.2000000000000001E-3</v>
          </cell>
          <cell r="D11">
            <v>7.4999999999999997E-3</v>
          </cell>
          <cell r="E11">
            <v>2.58E-2</v>
          </cell>
        </row>
        <row r="12">
          <cell r="A12">
            <v>36831</v>
          </cell>
          <cell r="B12">
            <v>1.61E-2</v>
          </cell>
          <cell r="C12">
            <v>2.2000000000000001E-3</v>
          </cell>
          <cell r="D12">
            <v>7.1999999999999998E-3</v>
          </cell>
          <cell r="E12">
            <v>2.5500000000000002E-2</v>
          </cell>
        </row>
        <row r="13">
          <cell r="A13">
            <v>37043</v>
          </cell>
          <cell r="B13">
            <v>1.61E-2</v>
          </cell>
          <cell r="C13">
            <v>2.2000000000000001E-3</v>
          </cell>
          <cell r="D13">
            <v>7.0000000000000001E-3</v>
          </cell>
          <cell r="E13">
            <v>2.53E-2</v>
          </cell>
        </row>
        <row r="14">
          <cell r="A14">
            <v>37165</v>
          </cell>
          <cell r="B14">
            <v>1.61E-2</v>
          </cell>
          <cell r="C14">
            <v>2.0999999999999999E-3</v>
          </cell>
          <cell r="D14">
            <v>7.0000000000000001E-3</v>
          </cell>
          <cell r="E14">
            <v>2.52E-2</v>
          </cell>
        </row>
        <row r="15">
          <cell r="A15">
            <v>37561</v>
          </cell>
          <cell r="B15">
            <v>1.61E-2</v>
          </cell>
          <cell r="C15">
            <v>2.0999999999999999E-3</v>
          </cell>
          <cell r="D15">
            <v>5.4999999999999997E-3</v>
          </cell>
          <cell r="E15">
            <v>2.3699999999999999E-2</v>
          </cell>
        </row>
        <row r="16">
          <cell r="A16">
            <v>37834</v>
          </cell>
          <cell r="B16">
            <v>1.61E-2</v>
          </cell>
          <cell r="C16">
            <v>2.0999999999999999E-3</v>
          </cell>
          <cell r="D16">
            <v>4.0000000000000001E-3</v>
          </cell>
          <cell r="E16">
            <v>2.2200000000000001E-2</v>
          </cell>
        </row>
        <row r="17">
          <cell r="A17">
            <v>38292</v>
          </cell>
          <cell r="B17">
            <v>1.61E-2</v>
          </cell>
          <cell r="C17">
            <v>2.0999999999999999E-3</v>
          </cell>
          <cell r="D17">
            <v>0</v>
          </cell>
          <cell r="E17">
            <v>1.8200000000000001E-2</v>
          </cell>
        </row>
        <row r="18">
          <cell r="A18">
            <v>38384</v>
          </cell>
          <cell r="B18">
            <v>1.61E-2</v>
          </cell>
          <cell r="C18">
            <v>1.9E-3</v>
          </cell>
          <cell r="D18">
            <v>0</v>
          </cell>
          <cell r="E18">
            <v>1.7999999999999999E-2</v>
          </cell>
        </row>
        <row r="19">
          <cell r="A19">
            <v>38473</v>
          </cell>
          <cell r="B19">
            <v>1.61E-2</v>
          </cell>
          <cell r="C19">
            <v>1.9E-3</v>
          </cell>
          <cell r="D19">
            <v>0</v>
          </cell>
          <cell r="E19">
            <v>1.7999999999999999E-2</v>
          </cell>
        </row>
        <row r="20">
          <cell r="A20">
            <v>38687</v>
          </cell>
          <cell r="B20">
            <v>1.61E-2</v>
          </cell>
          <cell r="C20">
            <v>1.8E-3</v>
          </cell>
          <cell r="D20">
            <v>0</v>
          </cell>
          <cell r="E20">
            <v>1.7899999999999999E-2</v>
          </cell>
        </row>
        <row r="21">
          <cell r="A21">
            <v>39114</v>
          </cell>
          <cell r="B21">
            <v>1.61E-2</v>
          </cell>
          <cell r="C21">
            <v>1.6000000000000001E-3</v>
          </cell>
          <cell r="D21">
            <v>0</v>
          </cell>
          <cell r="E21">
            <v>1.77E-2</v>
          </cell>
        </row>
        <row r="22">
          <cell r="A22">
            <v>54789</v>
          </cell>
        </row>
      </sheetData>
      <sheetData sheetId="74">
        <row r="9">
          <cell r="A9" t="str">
            <v>Effective</v>
          </cell>
          <cell r="B9" t="str">
            <v>Base</v>
          </cell>
          <cell r="C9" t="str">
            <v>GSR</v>
          </cell>
          <cell r="D9" t="str">
            <v>CDT</v>
          </cell>
          <cell r="E9" t="str">
            <v>PCB Adj</v>
          </cell>
          <cell r="F9" t="str">
            <v>TCRA</v>
          </cell>
          <cell r="G9" t="str">
            <v>Settlemnt</v>
          </cell>
          <cell r="H9" t="str">
            <v xml:space="preserve">Total </v>
          </cell>
          <cell r="J9" t="str">
            <v>Base</v>
          </cell>
          <cell r="K9" t="str">
            <v>GSR</v>
          </cell>
          <cell r="L9" t="str">
            <v>CDT</v>
          </cell>
          <cell r="M9" t="str">
            <v>PCB Adj</v>
          </cell>
          <cell r="N9" t="str">
            <v>TCRA</v>
          </cell>
          <cell r="O9" t="str">
            <v>Settlemnt</v>
          </cell>
          <cell r="P9" t="str">
            <v xml:space="preserve">Total </v>
          </cell>
        </row>
        <row r="10">
          <cell r="A10">
            <v>34973</v>
          </cell>
          <cell r="B10">
            <v>13.15</v>
          </cell>
          <cell r="C10">
            <v>2.27</v>
          </cell>
          <cell r="D10">
            <v>0.09</v>
          </cell>
          <cell r="F10">
            <v>0.44</v>
          </cell>
          <cell r="H10">
            <v>15.95</v>
          </cell>
          <cell r="J10">
            <v>11.15</v>
          </cell>
          <cell r="K10">
            <v>2.27</v>
          </cell>
          <cell r="L10">
            <v>0.09</v>
          </cell>
          <cell r="N10">
            <v>0.44</v>
          </cell>
          <cell r="P10">
            <v>13.95</v>
          </cell>
        </row>
        <row r="11">
          <cell r="A11">
            <v>35004.056410256409</v>
          </cell>
          <cell r="B11">
            <v>13.15</v>
          </cell>
          <cell r="C11">
            <v>1.94</v>
          </cell>
          <cell r="D11">
            <v>0.05</v>
          </cell>
          <cell r="F11">
            <v>0.44</v>
          </cell>
          <cell r="H11">
            <v>15.58</v>
          </cell>
          <cell r="J11">
            <v>11.15</v>
          </cell>
          <cell r="K11">
            <v>1.94</v>
          </cell>
          <cell r="L11">
            <v>0.05</v>
          </cell>
          <cell r="N11">
            <v>0.44</v>
          </cell>
          <cell r="P11">
            <v>13.58</v>
          </cell>
        </row>
        <row r="12">
          <cell r="A12">
            <v>35096</v>
          </cell>
          <cell r="B12">
            <v>13.15</v>
          </cell>
          <cell r="C12">
            <v>1.87</v>
          </cell>
          <cell r="D12">
            <v>0.05</v>
          </cell>
          <cell r="F12">
            <v>0.27</v>
          </cell>
          <cell r="H12">
            <v>15.34</v>
          </cell>
          <cell r="J12">
            <v>11.15</v>
          </cell>
          <cell r="K12">
            <v>1.87</v>
          </cell>
          <cell r="L12">
            <v>0.05</v>
          </cell>
          <cell r="N12">
            <v>0.27</v>
          </cell>
          <cell r="P12">
            <v>13.34</v>
          </cell>
        </row>
        <row r="13">
          <cell r="A13">
            <v>35186</v>
          </cell>
          <cell r="B13">
            <v>12.8</v>
          </cell>
          <cell r="C13">
            <v>2.09</v>
          </cell>
          <cell r="D13">
            <v>0</v>
          </cell>
          <cell r="F13">
            <v>0.27</v>
          </cell>
          <cell r="H13">
            <v>15.16</v>
          </cell>
          <cell r="J13">
            <v>10.84</v>
          </cell>
          <cell r="K13">
            <v>2.09</v>
          </cell>
          <cell r="L13">
            <v>0</v>
          </cell>
          <cell r="N13">
            <v>0.27</v>
          </cell>
          <cell r="P13">
            <v>13.2</v>
          </cell>
        </row>
        <row r="14">
          <cell r="A14">
            <v>35278</v>
          </cell>
          <cell r="B14">
            <v>12.8</v>
          </cell>
          <cell r="C14">
            <v>2.59</v>
          </cell>
          <cell r="D14">
            <v>0</v>
          </cell>
          <cell r="E14">
            <v>0.35</v>
          </cell>
          <cell r="F14">
            <v>0.27</v>
          </cell>
          <cell r="H14">
            <v>16.010000000000002</v>
          </cell>
          <cell r="J14">
            <v>10.84</v>
          </cell>
          <cell r="K14">
            <v>2.59</v>
          </cell>
          <cell r="L14">
            <v>0</v>
          </cell>
          <cell r="M14">
            <v>0.31</v>
          </cell>
          <cell r="N14">
            <v>0.27</v>
          </cell>
          <cell r="P14">
            <v>14.01</v>
          </cell>
        </row>
        <row r="15">
          <cell r="A15">
            <v>35400</v>
          </cell>
          <cell r="B15">
            <v>12.8</v>
          </cell>
          <cell r="C15">
            <v>4.03</v>
          </cell>
          <cell r="D15">
            <v>0</v>
          </cell>
          <cell r="E15">
            <v>0.35</v>
          </cell>
          <cell r="F15">
            <v>0.27</v>
          </cell>
          <cell r="H15">
            <v>17.450000000000003</v>
          </cell>
          <cell r="J15">
            <v>10.84</v>
          </cell>
          <cell r="K15">
            <v>4.03</v>
          </cell>
          <cell r="L15">
            <v>0</v>
          </cell>
          <cell r="M15">
            <v>0.31</v>
          </cell>
          <cell r="N15">
            <v>0.27</v>
          </cell>
          <cell r="P15">
            <v>15.450000000000001</v>
          </cell>
        </row>
        <row r="16">
          <cell r="A16">
            <v>35462</v>
          </cell>
          <cell r="B16">
            <v>12.8</v>
          </cell>
          <cell r="C16">
            <v>4.03</v>
          </cell>
          <cell r="D16">
            <v>0</v>
          </cell>
          <cell r="E16">
            <v>0.35</v>
          </cell>
          <cell r="F16">
            <v>0.25</v>
          </cell>
          <cell r="H16">
            <v>17.430000000000003</v>
          </cell>
          <cell r="J16">
            <v>10.84</v>
          </cell>
          <cell r="K16">
            <v>4.03</v>
          </cell>
          <cell r="L16">
            <v>0</v>
          </cell>
          <cell r="M16">
            <v>0.31</v>
          </cell>
          <cell r="N16">
            <v>0.25</v>
          </cell>
          <cell r="P16">
            <v>15.430000000000001</v>
          </cell>
        </row>
        <row r="17">
          <cell r="A17">
            <v>35490</v>
          </cell>
          <cell r="B17">
            <v>9.08</v>
          </cell>
          <cell r="C17">
            <v>4.03</v>
          </cell>
          <cell r="D17">
            <v>0</v>
          </cell>
          <cell r="E17">
            <v>0.35</v>
          </cell>
          <cell r="F17">
            <v>0.25</v>
          </cell>
          <cell r="H17">
            <v>13.709999999999999</v>
          </cell>
          <cell r="J17">
            <v>7.63</v>
          </cell>
          <cell r="K17">
            <v>4.03</v>
          </cell>
          <cell r="L17">
            <v>0</v>
          </cell>
          <cell r="M17">
            <v>0.31</v>
          </cell>
          <cell r="N17">
            <v>0.25</v>
          </cell>
          <cell r="P17">
            <v>12.22</v>
          </cell>
        </row>
        <row r="18">
          <cell r="A18">
            <v>35551</v>
          </cell>
          <cell r="B18">
            <v>9.08</v>
          </cell>
          <cell r="C18">
            <v>0</v>
          </cell>
          <cell r="D18">
            <v>0</v>
          </cell>
          <cell r="E18">
            <v>0.35</v>
          </cell>
          <cell r="F18">
            <v>0</v>
          </cell>
          <cell r="G18">
            <v>1.63</v>
          </cell>
          <cell r="H18">
            <v>11.059999999999999</v>
          </cell>
          <cell r="J18">
            <v>7.63</v>
          </cell>
          <cell r="K18">
            <v>0</v>
          </cell>
          <cell r="L18">
            <v>0</v>
          </cell>
          <cell r="M18">
            <v>0.31</v>
          </cell>
          <cell r="N18">
            <v>0</v>
          </cell>
          <cell r="O18">
            <v>1.63</v>
          </cell>
          <cell r="P18">
            <v>9.57</v>
          </cell>
        </row>
        <row r="19">
          <cell r="A19">
            <v>36281</v>
          </cell>
          <cell r="B19">
            <v>9.06</v>
          </cell>
          <cell r="C19">
            <v>0</v>
          </cell>
          <cell r="D19">
            <v>0</v>
          </cell>
          <cell r="E19">
            <v>0.35</v>
          </cell>
          <cell r="F19">
            <v>0</v>
          </cell>
          <cell r="G19">
            <v>0</v>
          </cell>
          <cell r="H19">
            <v>9.41</v>
          </cell>
          <cell r="J19">
            <v>7.62</v>
          </cell>
          <cell r="K19">
            <v>0</v>
          </cell>
          <cell r="L19">
            <v>0</v>
          </cell>
          <cell r="M19">
            <v>0.31</v>
          </cell>
          <cell r="N19">
            <v>0</v>
          </cell>
          <cell r="O19">
            <v>0</v>
          </cell>
          <cell r="P19">
            <v>7.93</v>
          </cell>
        </row>
        <row r="20">
          <cell r="A20">
            <v>36831</v>
          </cell>
          <cell r="B20">
            <v>9.06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9.06</v>
          </cell>
          <cell r="J20">
            <v>7.62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7.62</v>
          </cell>
        </row>
        <row r="21">
          <cell r="A21">
            <v>37561</v>
          </cell>
          <cell r="B21">
            <v>9.06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9.06</v>
          </cell>
          <cell r="J21">
            <v>7.62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7.62</v>
          </cell>
        </row>
        <row r="22">
          <cell r="A22">
            <v>37834</v>
          </cell>
          <cell r="B22">
            <v>9.06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9.06</v>
          </cell>
          <cell r="J22">
            <v>7.62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7.62</v>
          </cell>
        </row>
        <row r="23">
          <cell r="A23">
            <v>38200</v>
          </cell>
          <cell r="B23">
            <v>9.06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9.06</v>
          </cell>
          <cell r="J23">
            <v>7.62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7.62</v>
          </cell>
        </row>
        <row r="24">
          <cell r="A24">
            <v>38384</v>
          </cell>
          <cell r="B24">
            <v>9.06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9.06</v>
          </cell>
          <cell r="J24">
            <v>7.62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7.62</v>
          </cell>
        </row>
        <row r="25">
          <cell r="A25">
            <v>38473</v>
          </cell>
          <cell r="B25">
            <v>9.06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9.06</v>
          </cell>
          <cell r="J25">
            <v>7.62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7.62</v>
          </cell>
        </row>
        <row r="26">
          <cell r="A26">
            <v>39114</v>
          </cell>
          <cell r="B26">
            <v>9.06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9.06</v>
          </cell>
          <cell r="J26">
            <v>7.62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7.62</v>
          </cell>
        </row>
        <row r="27">
          <cell r="A27">
            <v>54789</v>
          </cell>
        </row>
      </sheetData>
      <sheetData sheetId="75">
        <row r="9">
          <cell r="A9">
            <v>34881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3.1E-2</v>
          </cell>
          <cell r="F9">
            <v>6.9400000000000003E-2</v>
          </cell>
          <cell r="H9">
            <v>1.3000000000000001E-2</v>
          </cell>
          <cell r="I9">
            <v>2.2000000000000001E-3</v>
          </cell>
          <cell r="J9">
            <v>0.02</v>
          </cell>
          <cell r="K9">
            <v>3.1E-2</v>
          </cell>
          <cell r="L9">
            <v>6.6200000000000009E-2</v>
          </cell>
        </row>
        <row r="10">
          <cell r="A10">
            <v>35004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3.1E-2</v>
          </cell>
          <cell r="F10">
            <v>6.9400000000000003E-2</v>
          </cell>
          <cell r="H10">
            <v>1.3000000000000001E-2</v>
          </cell>
          <cell r="I10">
            <v>2.2000000000000001E-3</v>
          </cell>
          <cell r="J10">
            <v>0.02</v>
          </cell>
          <cell r="K10">
            <v>3.1E-2</v>
          </cell>
          <cell r="L10">
            <v>6.6200000000000009E-2</v>
          </cell>
        </row>
        <row r="11">
          <cell r="A11">
            <v>35096</v>
          </cell>
          <cell r="B11">
            <v>1.6199999999999999E-2</v>
          </cell>
          <cell r="C11">
            <v>2.2000000000000001E-3</v>
          </cell>
          <cell r="D11">
            <v>0.02</v>
          </cell>
          <cell r="E11">
            <v>0</v>
          </cell>
          <cell r="F11">
            <v>3.8400000000000004E-2</v>
          </cell>
          <cell r="H11">
            <v>1.3000000000000001E-2</v>
          </cell>
          <cell r="I11">
            <v>2.2000000000000001E-3</v>
          </cell>
          <cell r="J11">
            <v>0.02</v>
          </cell>
          <cell r="K11">
            <v>0</v>
          </cell>
          <cell r="L11">
            <v>3.5200000000000002E-2</v>
          </cell>
        </row>
        <row r="12">
          <cell r="A12">
            <v>35339</v>
          </cell>
          <cell r="B12">
            <v>1.6199999999999999E-2</v>
          </cell>
          <cell r="C12">
            <v>1.9E-3</v>
          </cell>
          <cell r="D12">
            <v>0.02</v>
          </cell>
          <cell r="E12">
            <v>2.2499999999999999E-2</v>
          </cell>
          <cell r="F12">
            <v>6.0599999999999994E-2</v>
          </cell>
          <cell r="H12">
            <v>1.3000000000000001E-2</v>
          </cell>
          <cell r="I12">
            <v>1.9E-3</v>
          </cell>
          <cell r="J12">
            <v>0.02</v>
          </cell>
          <cell r="K12">
            <v>2.2499999999999999E-2</v>
          </cell>
          <cell r="L12">
            <v>5.74E-2</v>
          </cell>
        </row>
        <row r="13">
          <cell r="A13">
            <v>35490</v>
          </cell>
          <cell r="B13">
            <v>8.8099999999999998E-2</v>
          </cell>
          <cell r="C13">
            <v>1.9E-3</v>
          </cell>
          <cell r="D13">
            <v>0.02</v>
          </cell>
          <cell r="E13">
            <v>2.2499999999999999E-2</v>
          </cell>
          <cell r="F13">
            <v>0.13250000000000001</v>
          </cell>
          <cell r="H13">
            <v>7.7600000000000002E-2</v>
          </cell>
          <cell r="I13">
            <v>1.9E-3</v>
          </cell>
          <cell r="J13">
            <v>0.02</v>
          </cell>
          <cell r="K13">
            <v>2.2499999999999999E-2</v>
          </cell>
          <cell r="L13">
            <v>0.122</v>
          </cell>
        </row>
        <row r="14">
          <cell r="A14">
            <v>35704</v>
          </cell>
          <cell r="B14">
            <v>8.8099999999999998E-2</v>
          </cell>
          <cell r="C14">
            <v>2.2000000000000001E-3</v>
          </cell>
          <cell r="D14">
            <v>0.02</v>
          </cell>
          <cell r="E14">
            <v>2.2499999999999999E-2</v>
          </cell>
          <cell r="F14">
            <v>0.1328</v>
          </cell>
          <cell r="H14">
            <v>7.7600000000000002E-2</v>
          </cell>
          <cell r="I14">
            <v>2.2000000000000001E-3</v>
          </cell>
          <cell r="J14">
            <v>0.02</v>
          </cell>
          <cell r="K14">
            <v>2.2499999999999999E-2</v>
          </cell>
          <cell r="L14">
            <v>0.12229999999999999</v>
          </cell>
        </row>
        <row r="15">
          <cell r="A15">
            <v>36281</v>
          </cell>
          <cell r="B15">
            <v>8.7999999999999995E-2</v>
          </cell>
          <cell r="C15">
            <v>2.2000000000000001E-3</v>
          </cell>
          <cell r="D15">
            <v>1.7999999999999999E-2</v>
          </cell>
          <cell r="E15">
            <v>2.2499999999999999E-2</v>
          </cell>
          <cell r="F15">
            <v>0.13069999999999998</v>
          </cell>
          <cell r="H15">
            <v>7.7600000000000002E-2</v>
          </cell>
          <cell r="I15">
            <v>2.2000000000000001E-3</v>
          </cell>
          <cell r="J15">
            <v>1.7999999999999999E-2</v>
          </cell>
          <cell r="K15">
            <v>2.2499999999999999E-2</v>
          </cell>
          <cell r="L15">
            <v>0.12029999999999999</v>
          </cell>
        </row>
        <row r="16">
          <cell r="A16">
            <v>36831</v>
          </cell>
          <cell r="B16">
            <v>8.7999999999999995E-2</v>
          </cell>
          <cell r="C16">
            <v>2.2000000000000001E-3</v>
          </cell>
          <cell r="D16">
            <v>1.6E-2</v>
          </cell>
          <cell r="E16">
            <v>2.2499999999999999E-2</v>
          </cell>
          <cell r="F16">
            <v>0.12869999999999998</v>
          </cell>
          <cell r="H16">
            <v>7.7600000000000002E-2</v>
          </cell>
          <cell r="I16">
            <v>2.2000000000000001E-3</v>
          </cell>
          <cell r="J16">
            <v>1.6E-2</v>
          </cell>
          <cell r="K16">
            <v>2.2499999999999999E-2</v>
          </cell>
          <cell r="L16">
            <v>0.11829999999999999</v>
          </cell>
        </row>
        <row r="17">
          <cell r="A17">
            <v>37043</v>
          </cell>
          <cell r="B17">
            <v>8.7999999999999995E-2</v>
          </cell>
          <cell r="C17">
            <v>2.2000000000000001E-3</v>
          </cell>
          <cell r="D17">
            <v>1.0999999999999999E-2</v>
          </cell>
          <cell r="E17">
            <v>2.2499999999999999E-2</v>
          </cell>
          <cell r="F17">
            <v>0.12369999999999998</v>
          </cell>
          <cell r="H17">
            <v>7.7600000000000002E-2</v>
          </cell>
          <cell r="I17">
            <v>2.2000000000000001E-3</v>
          </cell>
          <cell r="J17">
            <v>1.0999999999999999E-2</v>
          </cell>
          <cell r="K17">
            <v>2.2499999999999999E-2</v>
          </cell>
          <cell r="L17">
            <v>0.11329999999999998</v>
          </cell>
        </row>
        <row r="18">
          <cell r="A18">
            <v>37043</v>
          </cell>
          <cell r="B18">
            <v>8.7999999999999995E-2</v>
          </cell>
          <cell r="C18">
            <v>2.0999999999999999E-3</v>
          </cell>
          <cell r="D18">
            <v>8.8000000000000005E-3</v>
          </cell>
          <cell r="E18">
            <v>2.2499999999999999E-2</v>
          </cell>
          <cell r="F18">
            <v>0.12140000000000001</v>
          </cell>
          <cell r="H18">
            <v>7.7600000000000002E-2</v>
          </cell>
          <cell r="I18">
            <v>2.0999999999999999E-3</v>
          </cell>
          <cell r="J18">
            <v>8.8000000000000005E-3</v>
          </cell>
          <cell r="K18">
            <v>2.2499999999999999E-2</v>
          </cell>
          <cell r="L18">
            <v>0.11100000000000002</v>
          </cell>
        </row>
        <row r="19">
          <cell r="A19">
            <v>37834</v>
          </cell>
          <cell r="B19">
            <v>8.7999999999999995E-2</v>
          </cell>
          <cell r="C19">
            <v>2.0999999999999999E-3</v>
          </cell>
          <cell r="D19">
            <v>6.0000000000000001E-3</v>
          </cell>
          <cell r="E19">
            <v>2.2499999999999999E-2</v>
          </cell>
          <cell r="F19">
            <v>0.11860000000000001</v>
          </cell>
          <cell r="H19">
            <v>7.7600000000000002E-2</v>
          </cell>
          <cell r="I19">
            <v>2.0999999999999999E-3</v>
          </cell>
          <cell r="J19">
            <v>6.0000000000000001E-3</v>
          </cell>
          <cell r="K19">
            <v>2.2499999999999999E-2</v>
          </cell>
          <cell r="L19">
            <v>0.10820000000000002</v>
          </cell>
        </row>
        <row r="20">
          <cell r="A20">
            <v>38200</v>
          </cell>
          <cell r="B20">
            <v>8.7999999999999995E-2</v>
          </cell>
          <cell r="C20">
            <v>2.0999999999999999E-3</v>
          </cell>
          <cell r="D20">
            <v>0</v>
          </cell>
          <cell r="E20">
            <v>0</v>
          </cell>
          <cell r="F20">
            <v>9.01E-2</v>
          </cell>
          <cell r="H20">
            <v>7.7600000000000002E-2</v>
          </cell>
          <cell r="I20">
            <v>2.0999999999999999E-3</v>
          </cell>
          <cell r="J20">
            <v>0</v>
          </cell>
          <cell r="K20">
            <v>0</v>
          </cell>
          <cell r="L20">
            <v>7.9700000000000007E-2</v>
          </cell>
        </row>
        <row r="21">
          <cell r="A21">
            <v>38384</v>
          </cell>
          <cell r="B21">
            <v>8.7999999999999995E-2</v>
          </cell>
          <cell r="C21">
            <v>1.9E-3</v>
          </cell>
          <cell r="D21">
            <v>0</v>
          </cell>
          <cell r="E21">
            <v>0</v>
          </cell>
          <cell r="F21">
            <v>8.9899999999999994E-2</v>
          </cell>
          <cell r="H21">
            <v>7.7600000000000002E-2</v>
          </cell>
          <cell r="I21">
            <v>1.9E-3</v>
          </cell>
          <cell r="J21">
            <v>0</v>
          </cell>
          <cell r="K21">
            <v>0</v>
          </cell>
          <cell r="L21">
            <v>7.9500000000000001E-2</v>
          </cell>
        </row>
        <row r="22">
          <cell r="A22">
            <v>38473</v>
          </cell>
          <cell r="B22">
            <v>8.7999999999999995E-2</v>
          </cell>
          <cell r="C22">
            <v>1.9E-3</v>
          </cell>
          <cell r="D22">
            <v>0</v>
          </cell>
          <cell r="E22">
            <v>0</v>
          </cell>
          <cell r="F22">
            <v>8.9899999999999994E-2</v>
          </cell>
          <cell r="H22">
            <v>7.7600000000000002E-2</v>
          </cell>
          <cell r="I22">
            <v>1.9E-3</v>
          </cell>
          <cell r="J22">
            <v>0</v>
          </cell>
          <cell r="K22">
            <v>0</v>
          </cell>
          <cell r="L22">
            <v>7.9500000000000001E-2</v>
          </cell>
        </row>
        <row r="23">
          <cell r="A23">
            <v>38687</v>
          </cell>
          <cell r="B23">
            <v>8.7999999999999995E-2</v>
          </cell>
          <cell r="C23">
            <v>1.8E-3</v>
          </cell>
          <cell r="D23">
            <v>0</v>
          </cell>
          <cell r="E23">
            <v>0</v>
          </cell>
          <cell r="F23">
            <v>8.9799999999999991E-2</v>
          </cell>
          <cell r="H23">
            <v>7.7600000000000002E-2</v>
          </cell>
          <cell r="I23">
            <v>1.8E-3</v>
          </cell>
          <cell r="J23">
            <v>0</v>
          </cell>
          <cell r="K23">
            <v>0</v>
          </cell>
          <cell r="L23">
            <v>7.9399999999999998E-2</v>
          </cell>
        </row>
        <row r="24">
          <cell r="A24">
            <v>39114</v>
          </cell>
          <cell r="B24">
            <v>8.7999999999999995E-2</v>
          </cell>
          <cell r="C24">
            <v>1.6000000000000001E-3</v>
          </cell>
          <cell r="D24">
            <v>0</v>
          </cell>
          <cell r="E24">
            <v>0</v>
          </cell>
          <cell r="F24">
            <v>8.9599999999999999E-2</v>
          </cell>
          <cell r="H24">
            <v>7.7600000000000002E-2</v>
          </cell>
          <cell r="I24">
            <v>1.6000000000000001E-3</v>
          </cell>
          <cell r="J24">
            <v>0</v>
          </cell>
          <cell r="K24">
            <v>0</v>
          </cell>
          <cell r="L24">
            <v>7.9200000000000007E-2</v>
          </cell>
        </row>
        <row r="25">
          <cell r="A25">
            <v>54789</v>
          </cell>
        </row>
      </sheetData>
      <sheetData sheetId="76">
        <row r="10">
          <cell r="A10">
            <v>35004</v>
          </cell>
          <cell r="B10">
            <v>2.0299999999999998</v>
          </cell>
          <cell r="C10">
            <v>2.4900000000000002E-2</v>
          </cell>
          <cell r="D10">
            <v>5.3E-3</v>
          </cell>
          <cell r="E10">
            <v>5.3E-3</v>
          </cell>
          <cell r="F10">
            <v>1.49E-2</v>
          </cell>
          <cell r="H10">
            <v>1.61</v>
          </cell>
          <cell r="I10">
            <v>2.3700000000000002E-2</v>
          </cell>
          <cell r="J10">
            <v>1.18E-2</v>
          </cell>
          <cell r="K10">
            <v>1.18E-2</v>
          </cell>
          <cell r="L10">
            <v>1.49E-2</v>
          </cell>
        </row>
        <row r="11">
          <cell r="A11">
            <v>35339</v>
          </cell>
          <cell r="B11">
            <v>2.0299999999999998</v>
          </cell>
          <cell r="C11">
            <v>2.4900000000000002E-2</v>
          </cell>
          <cell r="D11">
            <v>5.3E-3</v>
          </cell>
          <cell r="E11">
            <v>5.3E-3</v>
          </cell>
          <cell r="F11">
            <v>1.49E-2</v>
          </cell>
          <cell r="H11">
            <v>1.61</v>
          </cell>
          <cell r="I11">
            <v>2.3700000000000002E-2</v>
          </cell>
          <cell r="J11">
            <v>1.18E-2</v>
          </cell>
          <cell r="K11">
            <v>1.18E-2</v>
          </cell>
          <cell r="L11">
            <v>1.49E-2</v>
          </cell>
        </row>
        <row r="12">
          <cell r="A12">
            <v>35490</v>
          </cell>
          <cell r="B12">
            <v>2.02</v>
          </cell>
          <cell r="C12">
            <v>2.4799999999999999E-2</v>
          </cell>
          <cell r="D12">
            <v>5.3E-3</v>
          </cell>
          <cell r="E12">
            <v>5.3E-3</v>
          </cell>
          <cell r="F12">
            <v>1.49E-2</v>
          </cell>
          <cell r="H12">
            <v>1.17</v>
          </cell>
          <cell r="I12">
            <v>1.8700000000000001E-2</v>
          </cell>
          <cell r="J12">
            <v>1.0200000000000001E-2</v>
          </cell>
          <cell r="K12">
            <v>1.0200000000000001E-2</v>
          </cell>
          <cell r="L12">
            <v>1.49E-2</v>
          </cell>
        </row>
        <row r="13">
          <cell r="A13">
            <v>35704</v>
          </cell>
          <cell r="B13">
            <v>2.02</v>
          </cell>
          <cell r="C13">
            <v>2.4799999999999999E-2</v>
          </cell>
          <cell r="D13">
            <v>5.3E-3</v>
          </cell>
          <cell r="E13">
            <v>5.3E-3</v>
          </cell>
          <cell r="F13">
            <v>1.49E-2</v>
          </cell>
          <cell r="H13">
            <v>1.17</v>
          </cell>
          <cell r="I13">
            <v>1.8700000000000001E-2</v>
          </cell>
          <cell r="J13">
            <v>1.0200000000000001E-2</v>
          </cell>
          <cell r="K13">
            <v>1.0200000000000001E-2</v>
          </cell>
          <cell r="L13">
            <v>1.49E-2</v>
          </cell>
        </row>
        <row r="14">
          <cell r="A14">
            <v>36281</v>
          </cell>
          <cell r="B14">
            <v>2.02</v>
          </cell>
          <cell r="C14">
            <v>2.4799999999999999E-2</v>
          </cell>
          <cell r="D14">
            <v>5.3E-3</v>
          </cell>
          <cell r="E14">
            <v>5.3E-3</v>
          </cell>
          <cell r="F14">
            <v>1.49E-2</v>
          </cell>
          <cell r="H14">
            <v>1.17</v>
          </cell>
          <cell r="I14">
            <v>1.8700000000000001E-2</v>
          </cell>
          <cell r="J14">
            <v>1.0200000000000001E-2</v>
          </cell>
          <cell r="K14">
            <v>1.0200000000000001E-2</v>
          </cell>
          <cell r="L14">
            <v>1.49E-2</v>
          </cell>
        </row>
        <row r="15">
          <cell r="A15">
            <v>36831</v>
          </cell>
          <cell r="B15">
            <v>2.02</v>
          </cell>
          <cell r="C15">
            <v>2.4799999999999999E-2</v>
          </cell>
          <cell r="D15">
            <v>5.3E-3</v>
          </cell>
          <cell r="E15">
            <v>5.3E-3</v>
          </cell>
          <cell r="F15">
            <v>1.49E-2</v>
          </cell>
          <cell r="H15">
            <v>1.1499999999999999</v>
          </cell>
          <cell r="I15">
            <v>1.8499999999999999E-2</v>
          </cell>
          <cell r="J15">
            <v>1.0200000000000001E-2</v>
          </cell>
          <cell r="K15">
            <v>1.0200000000000001E-2</v>
          </cell>
          <cell r="L15">
            <v>1.49E-2</v>
          </cell>
        </row>
        <row r="16">
          <cell r="A16">
            <v>37561</v>
          </cell>
          <cell r="B16">
            <v>2.02</v>
          </cell>
          <cell r="C16">
            <v>2.4799999999999999E-2</v>
          </cell>
          <cell r="D16">
            <v>5.3E-3</v>
          </cell>
          <cell r="E16">
            <v>5.3E-3</v>
          </cell>
          <cell r="F16">
            <v>1.49E-2</v>
          </cell>
          <cell r="H16">
            <v>1.1499999999999999</v>
          </cell>
          <cell r="I16">
            <v>1.8499999999999999E-2</v>
          </cell>
          <cell r="J16">
            <v>1.0200000000000001E-2</v>
          </cell>
          <cell r="K16">
            <v>1.0200000000000001E-2</v>
          </cell>
          <cell r="L16">
            <v>1.49E-2</v>
          </cell>
        </row>
        <row r="17">
          <cell r="A17">
            <v>37834</v>
          </cell>
          <cell r="B17">
            <v>2.02</v>
          </cell>
          <cell r="C17">
            <v>2.4799999999999999E-2</v>
          </cell>
          <cell r="D17">
            <v>5.3E-3</v>
          </cell>
          <cell r="E17">
            <v>5.3E-3</v>
          </cell>
          <cell r="F17">
            <v>1.49E-2</v>
          </cell>
          <cell r="H17">
            <v>1.1499999999999999</v>
          </cell>
          <cell r="I17">
            <v>1.8499999999999999E-2</v>
          </cell>
          <cell r="J17">
            <v>1.0200000000000001E-2</v>
          </cell>
          <cell r="K17">
            <v>1.0200000000000001E-2</v>
          </cell>
          <cell r="L17">
            <v>1.49E-2</v>
          </cell>
        </row>
        <row r="18">
          <cell r="A18">
            <v>38200</v>
          </cell>
          <cell r="B18">
            <v>2.02</v>
          </cell>
          <cell r="C18">
            <v>2.4799999999999999E-2</v>
          </cell>
          <cell r="D18">
            <v>5.3E-3</v>
          </cell>
          <cell r="E18">
            <v>5.3E-3</v>
          </cell>
          <cell r="F18">
            <v>1.49E-2</v>
          </cell>
          <cell r="H18">
            <v>1.1499999999999999</v>
          </cell>
          <cell r="I18">
            <v>1.8499999999999999E-2</v>
          </cell>
          <cell r="J18">
            <v>1.0200000000000001E-2</v>
          </cell>
          <cell r="K18">
            <v>1.0200000000000001E-2</v>
          </cell>
          <cell r="L18">
            <v>1.49E-2</v>
          </cell>
        </row>
        <row r="19">
          <cell r="A19">
            <v>38384</v>
          </cell>
          <cell r="B19">
            <v>2.02</v>
          </cell>
          <cell r="C19">
            <v>2.4799999999999999E-2</v>
          </cell>
          <cell r="D19">
            <v>5.3E-3</v>
          </cell>
          <cell r="E19">
            <v>5.3E-3</v>
          </cell>
          <cell r="F19">
            <v>1.49E-2</v>
          </cell>
          <cell r="H19">
            <v>1.1499999999999999</v>
          </cell>
          <cell r="I19">
            <v>1.8499999999999999E-2</v>
          </cell>
          <cell r="J19">
            <v>1.0200000000000001E-2</v>
          </cell>
          <cell r="K19">
            <v>1.0200000000000001E-2</v>
          </cell>
          <cell r="L19">
            <v>1.49E-2</v>
          </cell>
        </row>
        <row r="20">
          <cell r="A20">
            <v>38473</v>
          </cell>
          <cell r="B20">
            <v>2.02</v>
          </cell>
          <cell r="C20">
            <v>2.4799999999999999E-2</v>
          </cell>
          <cell r="D20">
            <v>5.3E-3</v>
          </cell>
          <cell r="E20">
            <v>5.3E-3</v>
          </cell>
          <cell r="F20">
            <v>1.49E-2</v>
          </cell>
          <cell r="H20">
            <v>1.1499999999999999</v>
          </cell>
          <cell r="I20">
            <v>1.8499999999999999E-2</v>
          </cell>
          <cell r="J20">
            <v>1.0200000000000001E-2</v>
          </cell>
          <cell r="K20">
            <v>1.0200000000000001E-2</v>
          </cell>
          <cell r="L20">
            <v>1.49E-2</v>
          </cell>
        </row>
        <row r="21">
          <cell r="A21">
            <v>39114</v>
          </cell>
          <cell r="B21">
            <v>2.02</v>
          </cell>
          <cell r="C21">
            <v>2.4799999999999999E-2</v>
          </cell>
          <cell r="D21">
            <v>5.3E-3</v>
          </cell>
          <cell r="E21">
            <v>5.3E-3</v>
          </cell>
          <cell r="F21">
            <v>1.49E-2</v>
          </cell>
          <cell r="H21">
            <v>1.1499999999999999</v>
          </cell>
          <cell r="I21">
            <v>1.8499999999999999E-2</v>
          </cell>
          <cell r="J21">
            <v>1.0200000000000001E-2</v>
          </cell>
          <cell r="K21">
            <v>1.0200000000000001E-2</v>
          </cell>
          <cell r="L21">
            <v>1.49E-2</v>
          </cell>
        </row>
        <row r="22">
          <cell r="A22">
            <v>54789</v>
          </cell>
        </row>
      </sheetData>
      <sheetData sheetId="77">
        <row r="10">
          <cell r="A10">
            <v>34213</v>
          </cell>
          <cell r="B10">
            <v>5.16E-2</v>
          </cell>
          <cell r="E10">
            <v>4.2800000000000005E-2</v>
          </cell>
        </row>
        <row r="11">
          <cell r="A11">
            <v>35490</v>
          </cell>
          <cell r="B11">
            <v>5.16E-2</v>
          </cell>
          <cell r="C11">
            <v>4.4299999999999999E-2</v>
          </cell>
          <cell r="E11">
            <v>4.2799999999999998E-2</v>
          </cell>
          <cell r="F11">
            <v>3.6900000000000002E-2</v>
          </cell>
        </row>
        <row r="12">
          <cell r="A12">
            <v>37561</v>
          </cell>
          <cell r="B12">
            <v>5.16E-2</v>
          </cell>
          <cell r="C12">
            <v>4.4299999999999999E-2</v>
          </cell>
          <cell r="E12">
            <v>4.2799999999999998E-2</v>
          </cell>
          <cell r="F12">
            <v>3.6900000000000002E-2</v>
          </cell>
        </row>
        <row r="13">
          <cell r="A13">
            <v>37834</v>
          </cell>
          <cell r="B13">
            <v>5.16E-2</v>
          </cell>
          <cell r="C13">
            <v>4.4299999999999999E-2</v>
          </cell>
          <cell r="E13">
            <v>4.2799999999999998E-2</v>
          </cell>
          <cell r="F13">
            <v>3.6900000000000002E-2</v>
          </cell>
        </row>
        <row r="14">
          <cell r="A14">
            <v>38200</v>
          </cell>
          <cell r="B14">
            <v>5.16E-2</v>
          </cell>
          <cell r="C14">
            <v>4.4299999999999999E-2</v>
          </cell>
          <cell r="E14">
            <v>4.2799999999999998E-2</v>
          </cell>
          <cell r="F14">
            <v>3.6900000000000002E-2</v>
          </cell>
        </row>
        <row r="15">
          <cell r="A15">
            <v>38384</v>
          </cell>
          <cell r="B15">
            <v>5.16E-2</v>
          </cell>
          <cell r="C15">
            <v>4.4299999999999999E-2</v>
          </cell>
          <cell r="E15">
            <v>4.2799999999999998E-2</v>
          </cell>
          <cell r="F15">
            <v>3.6900000000000002E-2</v>
          </cell>
        </row>
        <row r="16">
          <cell r="A16">
            <v>38473</v>
          </cell>
          <cell r="B16">
            <v>5.16E-2</v>
          </cell>
          <cell r="C16">
            <v>4.4299999999999999E-2</v>
          </cell>
          <cell r="E16">
            <v>4.2799999999999998E-2</v>
          </cell>
          <cell r="F16">
            <v>3.6900000000000002E-2</v>
          </cell>
        </row>
        <row r="17">
          <cell r="A17">
            <v>39114</v>
          </cell>
          <cell r="B17">
            <v>5.16E-2</v>
          </cell>
          <cell r="C17">
            <v>4.4299999999999999E-2</v>
          </cell>
          <cell r="E17">
            <v>4.2799999999999998E-2</v>
          </cell>
          <cell r="F17">
            <v>3.6900000000000002E-2</v>
          </cell>
        </row>
        <row r="18">
          <cell r="A18">
            <v>54789</v>
          </cell>
        </row>
      </sheetData>
      <sheetData sheetId="78">
        <row r="9">
          <cell r="A9" t="str">
            <v>Effective</v>
          </cell>
          <cell r="B9" t="str">
            <v>Cash Out</v>
          </cell>
        </row>
        <row r="10">
          <cell r="A10">
            <v>34912</v>
          </cell>
        </row>
        <row r="11">
          <cell r="A11">
            <v>34943</v>
          </cell>
        </row>
        <row r="12">
          <cell r="A12">
            <v>34973</v>
          </cell>
          <cell r="B12">
            <v>1.6419999999999999</v>
          </cell>
        </row>
        <row r="13">
          <cell r="A13">
            <v>35004</v>
          </cell>
          <cell r="B13">
            <v>1.7897000000000001</v>
          </cell>
        </row>
        <row r="14">
          <cell r="A14">
            <v>35034</v>
          </cell>
          <cell r="B14">
            <v>2.2010000000000001</v>
          </cell>
        </row>
        <row r="15">
          <cell r="A15">
            <v>35065</v>
          </cell>
          <cell r="B15">
            <v>2.6886999999999999</v>
          </cell>
        </row>
        <row r="16">
          <cell r="A16">
            <v>35096</v>
          </cell>
          <cell r="B16">
            <v>3.5771999999999999</v>
          </cell>
        </row>
        <row r="17">
          <cell r="A17">
            <v>35125</v>
          </cell>
          <cell r="B17">
            <v>2.5855000000000001</v>
          </cell>
        </row>
        <row r="18">
          <cell r="A18">
            <v>35156</v>
          </cell>
          <cell r="B18">
            <v>2.3755000000000002</v>
          </cell>
        </row>
        <row r="19">
          <cell r="A19">
            <v>35186</v>
          </cell>
          <cell r="B19">
            <v>2.15</v>
          </cell>
        </row>
        <row r="20">
          <cell r="A20">
            <v>35217</v>
          </cell>
          <cell r="B20">
            <v>2.3054000000000001</v>
          </cell>
        </row>
        <row r="21">
          <cell r="A21">
            <v>35247</v>
          </cell>
          <cell r="B21">
            <v>2.5177</v>
          </cell>
        </row>
        <row r="22">
          <cell r="A22">
            <v>35278</v>
          </cell>
          <cell r="B22">
            <v>2.0493000000000001</v>
          </cell>
        </row>
        <row r="23">
          <cell r="A23">
            <v>35309</v>
          </cell>
          <cell r="B23">
            <v>1.7801</v>
          </cell>
        </row>
        <row r="24">
          <cell r="A24">
            <v>35339</v>
          </cell>
          <cell r="B24">
            <v>2.2141000000000002</v>
          </cell>
        </row>
        <row r="25">
          <cell r="A25">
            <v>35370</v>
          </cell>
          <cell r="B25">
            <v>2.7025000000000001</v>
          </cell>
        </row>
        <row r="26">
          <cell r="A26">
            <v>35400</v>
          </cell>
          <cell r="B26">
            <v>3.6999</v>
          </cell>
        </row>
        <row r="27">
          <cell r="A27">
            <v>35431</v>
          </cell>
          <cell r="B27">
            <v>3.5116000000000001</v>
          </cell>
        </row>
        <row r="28">
          <cell r="A28">
            <v>35462</v>
          </cell>
          <cell r="B28">
            <v>2.3454999999999999</v>
          </cell>
        </row>
        <row r="29">
          <cell r="A29">
            <v>35490</v>
          </cell>
          <cell r="B29">
            <v>1.8333999999999999</v>
          </cell>
        </row>
        <row r="30">
          <cell r="A30">
            <v>35521</v>
          </cell>
          <cell r="B30">
            <v>1.9518</v>
          </cell>
        </row>
        <row r="31">
          <cell r="A31">
            <v>35551</v>
          </cell>
          <cell r="B31">
            <v>2.1631999999999998</v>
          </cell>
        </row>
        <row r="32">
          <cell r="A32">
            <v>35582</v>
          </cell>
          <cell r="B32">
            <v>2.1663000000000001</v>
          </cell>
        </row>
        <row r="33">
          <cell r="A33">
            <v>35612</v>
          </cell>
          <cell r="B33">
            <v>2.1326000000000001</v>
          </cell>
        </row>
        <row r="34">
          <cell r="A34">
            <v>35643</v>
          </cell>
          <cell r="B34">
            <v>2.3487</v>
          </cell>
        </row>
        <row r="35">
          <cell r="A35">
            <v>35674</v>
          </cell>
          <cell r="B35">
            <v>2.7269999999999999</v>
          </cell>
        </row>
        <row r="36">
          <cell r="A36">
            <v>35704</v>
          </cell>
          <cell r="B36">
            <v>2.9215</v>
          </cell>
        </row>
        <row r="37">
          <cell r="A37">
            <v>35735</v>
          </cell>
          <cell r="B37">
            <v>3.1263000000000001</v>
          </cell>
        </row>
        <row r="38">
          <cell r="A38">
            <v>35765</v>
          </cell>
          <cell r="B38">
            <v>2.3241999999999998</v>
          </cell>
        </row>
        <row r="39">
          <cell r="A39">
            <v>35796</v>
          </cell>
          <cell r="B39">
            <v>2.0831</v>
          </cell>
        </row>
        <row r="40">
          <cell r="A40">
            <v>35827</v>
          </cell>
          <cell r="B40">
            <v>2.1312000000000002</v>
          </cell>
        </row>
        <row r="41">
          <cell r="A41">
            <v>35855</v>
          </cell>
          <cell r="B41">
            <v>2.1817000000000002</v>
          </cell>
        </row>
        <row r="42">
          <cell r="A42">
            <v>35886</v>
          </cell>
          <cell r="B42">
            <v>2.4077999999999999</v>
          </cell>
        </row>
        <row r="43">
          <cell r="A43">
            <v>35916</v>
          </cell>
          <cell r="B43">
            <v>2.1581999999999999</v>
          </cell>
        </row>
        <row r="44">
          <cell r="A44">
            <v>35947</v>
          </cell>
          <cell r="B44">
            <v>2.0954000000000002</v>
          </cell>
        </row>
        <row r="45">
          <cell r="A45">
            <v>35977</v>
          </cell>
          <cell r="B45">
            <v>2.2130999999999998</v>
          </cell>
        </row>
        <row r="46">
          <cell r="A46">
            <v>36008</v>
          </cell>
          <cell r="B46">
            <v>1.8603000000000001</v>
          </cell>
        </row>
        <row r="47">
          <cell r="A47">
            <v>36039</v>
          </cell>
          <cell r="B47">
            <v>1.8957999999999999</v>
          </cell>
        </row>
        <row r="48">
          <cell r="A48">
            <v>36069</v>
          </cell>
          <cell r="B48">
            <v>1.9327000000000001</v>
          </cell>
        </row>
      </sheetData>
      <sheetData sheetId="79"/>
      <sheetData sheetId="80"/>
      <sheetData sheetId="81"/>
      <sheetData sheetId="82"/>
      <sheetData sheetId="83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1 of 5</v>
          </cell>
        </row>
        <row r="3">
          <cell r="A3" t="str">
            <v>Firm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G-1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300</v>
          </cell>
          <cell r="E12" t="str">
            <v>Mcf</v>
          </cell>
          <cell r="H12">
            <v>1.19</v>
          </cell>
          <cell r="J12">
            <v>1.19</v>
          </cell>
          <cell r="L12">
            <v>0</v>
          </cell>
        </row>
        <row r="13">
          <cell r="A13">
            <v>5</v>
          </cell>
          <cell r="C13" t="str">
            <v xml:space="preserve">  Next</v>
          </cell>
          <cell r="D13">
            <v>14700</v>
          </cell>
          <cell r="E13" t="str">
            <v>Mcf</v>
          </cell>
          <cell r="H13">
            <v>0.65900000000000003</v>
          </cell>
          <cell r="J13">
            <v>0.65900000000000003</v>
          </cell>
          <cell r="L13">
            <v>0</v>
          </cell>
        </row>
        <row r="14">
          <cell r="A14">
            <v>6</v>
          </cell>
          <cell r="C14" t="str">
            <v xml:space="preserve">  Over</v>
          </cell>
          <cell r="D14">
            <v>15000</v>
          </cell>
          <cell r="E14" t="str">
            <v>Mcf</v>
          </cell>
          <cell r="H14">
            <v>0.43</v>
          </cell>
          <cell r="J14">
            <v>0.43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C16" t="str">
            <v>Gas Cost Adjustment Components</v>
          </cell>
        </row>
        <row r="17">
          <cell r="A17">
            <v>9</v>
          </cell>
          <cell r="C17" t="str">
            <v xml:space="preserve">  EGC (Expected Gas Cost):</v>
          </cell>
        </row>
        <row r="18">
          <cell r="A18">
            <v>10</v>
          </cell>
          <cell r="C18" t="str">
            <v xml:space="preserve">    Commodity</v>
          </cell>
          <cell r="H18">
            <v>8.0540000000000003</v>
          </cell>
          <cell r="J18">
            <v>7.4814999999999996</v>
          </cell>
          <cell r="L18">
            <v>-0.57250000000000068</v>
          </cell>
        </row>
        <row r="19">
          <cell r="A19">
            <v>11</v>
          </cell>
          <cell r="C19" t="str">
            <v xml:space="preserve">    Demand</v>
          </cell>
          <cell r="H19">
            <v>1.0571999999999999</v>
          </cell>
          <cell r="J19">
            <v>1.0571999999999999</v>
          </cell>
          <cell r="L19">
            <v>0</v>
          </cell>
        </row>
        <row r="20">
          <cell r="A20">
            <v>12</v>
          </cell>
          <cell r="C20" t="str">
            <v xml:space="preserve">    Take-Or-Pay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  Transition Costs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C22" t="str">
            <v xml:space="preserve">  Total EGC</v>
          </cell>
          <cell r="H22">
            <v>9.1112000000000002</v>
          </cell>
          <cell r="J22">
            <v>8.5386999999999986</v>
          </cell>
          <cell r="L22">
            <v>-0.57250000000000156</v>
          </cell>
        </row>
        <row r="23">
          <cell r="A23">
            <v>15</v>
          </cell>
          <cell r="C23" t="str">
            <v xml:space="preserve">  Less: BCOG (Base Cost of Gas)</v>
          </cell>
          <cell r="H23">
            <v>0</v>
          </cell>
          <cell r="J23">
            <v>0</v>
          </cell>
          <cell r="L23">
            <v>0</v>
          </cell>
        </row>
        <row r="24">
          <cell r="A24">
            <v>16</v>
          </cell>
          <cell r="C24" t="str">
            <v xml:space="preserve">  CF (Correction Factor)</v>
          </cell>
          <cell r="H24">
            <v>-0.30880000000000002</v>
          </cell>
          <cell r="J24">
            <v>5.5100000000000003E-2</v>
          </cell>
          <cell r="L24">
            <v>0.3639</v>
          </cell>
        </row>
        <row r="25">
          <cell r="A25">
            <v>17</v>
          </cell>
          <cell r="C25" t="str">
            <v xml:space="preserve">  RF (Refund Adjustment)</v>
          </cell>
          <cell r="H25">
            <v>-5.5399999999999998E-2</v>
          </cell>
          <cell r="J25">
            <v>-5.5399999999999998E-2</v>
          </cell>
          <cell r="L25">
            <v>0</v>
          </cell>
        </row>
        <row r="26">
          <cell r="A26">
            <v>18</v>
          </cell>
          <cell r="C26" t="str">
            <v xml:space="preserve">  PBRRF (Performance Based Rate Recovery Factor)</v>
          </cell>
          <cell r="H26">
            <v>3.9899999999999998E-2</v>
          </cell>
          <cell r="J26">
            <v>5.0099999999999999E-2</v>
          </cell>
          <cell r="L26">
            <v>1.0200000000000001E-2</v>
          </cell>
        </row>
        <row r="27">
          <cell r="A27">
            <v>19</v>
          </cell>
          <cell r="C27" t="str">
            <v xml:space="preserve">  GCA (Gas Cost Adjustment)</v>
          </cell>
          <cell r="H27">
            <v>8.7868999999999993</v>
          </cell>
          <cell r="J27">
            <v>8.588499999999998</v>
          </cell>
          <cell r="L27">
            <v>-0.19840000000000124</v>
          </cell>
        </row>
        <row r="28">
          <cell r="A28">
            <v>20</v>
          </cell>
          <cell r="C28" t="str">
            <v xml:space="preserve">  Total Billing Cost of Gas</v>
          </cell>
          <cell r="H28">
            <v>8.7868999999999993</v>
          </cell>
          <cell r="J28">
            <v>8.588499999999998</v>
          </cell>
          <cell r="L28">
            <v>-0.19840000000000124</v>
          </cell>
        </row>
        <row r="29">
          <cell r="A29">
            <v>21</v>
          </cell>
        </row>
        <row r="30">
          <cell r="A30">
            <v>22</v>
          </cell>
          <cell r="C30" t="str">
            <v>Commodity Charge (GCA included):</v>
          </cell>
        </row>
        <row r="31">
          <cell r="A31">
            <v>23</v>
          </cell>
          <cell r="C31" t="str">
            <v xml:space="preserve">  First</v>
          </cell>
          <cell r="D31">
            <v>300</v>
          </cell>
          <cell r="E31" t="str">
            <v>Mcf</v>
          </cell>
          <cell r="H31">
            <v>9.9768999999999988</v>
          </cell>
          <cell r="J31">
            <v>9.7784999999999975</v>
          </cell>
          <cell r="L31">
            <v>-0.19840000000000124</v>
          </cell>
        </row>
        <row r="32">
          <cell r="A32">
            <v>24</v>
          </cell>
          <cell r="C32" t="str">
            <v xml:space="preserve">  Next</v>
          </cell>
          <cell r="D32">
            <v>14700</v>
          </cell>
          <cell r="E32" t="str">
            <v>Mcf</v>
          </cell>
          <cell r="H32">
            <v>9.4459</v>
          </cell>
          <cell r="J32">
            <v>9.2474999999999987</v>
          </cell>
          <cell r="L32">
            <v>-0.19840000000000124</v>
          </cell>
        </row>
        <row r="33">
          <cell r="A33">
            <v>25</v>
          </cell>
          <cell r="C33" t="str">
            <v xml:space="preserve">  Over</v>
          </cell>
          <cell r="D33">
            <v>15000</v>
          </cell>
          <cell r="E33" t="str">
            <v>Mcf</v>
          </cell>
          <cell r="H33">
            <v>9.216899999999999</v>
          </cell>
          <cell r="J33">
            <v>9.0184999999999977</v>
          </cell>
          <cell r="L33">
            <v>-0.19840000000000124</v>
          </cell>
        </row>
        <row r="34">
          <cell r="A34">
            <v>26</v>
          </cell>
        </row>
        <row r="35">
          <cell r="A35">
            <v>27</v>
          </cell>
          <cell r="C35" t="str">
            <v>HLF (High Load Factor)</v>
          </cell>
        </row>
        <row r="36">
          <cell r="A36">
            <v>28</v>
          </cell>
        </row>
        <row r="37">
          <cell r="A37">
            <v>29</v>
          </cell>
          <cell r="C37" t="str">
            <v>Commodity Charge (Base Rate per Case No. 99-070):</v>
          </cell>
        </row>
        <row r="38">
          <cell r="A38">
            <v>30</v>
          </cell>
          <cell r="C38" t="str">
            <v xml:space="preserve">  First</v>
          </cell>
          <cell r="D38">
            <v>300</v>
          </cell>
          <cell r="E38" t="str">
            <v>Mcf</v>
          </cell>
          <cell r="H38">
            <v>1.19</v>
          </cell>
          <cell r="J38">
            <v>1.19</v>
          </cell>
          <cell r="L38">
            <v>0</v>
          </cell>
        </row>
        <row r="39">
          <cell r="A39">
            <v>31</v>
          </cell>
          <cell r="C39" t="str">
            <v xml:space="preserve">  Next</v>
          </cell>
          <cell r="D39">
            <v>14700</v>
          </cell>
          <cell r="E39" t="str">
            <v>Mcf</v>
          </cell>
          <cell r="H39">
            <v>0.65900000000000003</v>
          </cell>
          <cell r="J39">
            <v>0.65900000000000003</v>
          </cell>
          <cell r="L39">
            <v>0</v>
          </cell>
        </row>
        <row r="40">
          <cell r="A40">
            <v>32</v>
          </cell>
          <cell r="C40" t="str">
            <v xml:space="preserve">  Over</v>
          </cell>
          <cell r="D40">
            <v>15000</v>
          </cell>
          <cell r="E40" t="str">
            <v>Mcf</v>
          </cell>
          <cell r="H40">
            <v>0.43</v>
          </cell>
          <cell r="J40">
            <v>0.43</v>
          </cell>
          <cell r="L40">
            <v>0</v>
          </cell>
        </row>
        <row r="41">
          <cell r="A41">
            <v>33</v>
          </cell>
        </row>
        <row r="42">
          <cell r="A42">
            <v>34</v>
          </cell>
          <cell r="C42" t="str">
            <v>Gas Cost Adjustment Components</v>
          </cell>
        </row>
        <row r="43">
          <cell r="A43">
            <v>35</v>
          </cell>
          <cell r="C43" t="str">
            <v xml:space="preserve">  EGC (Expected Gas Cost):</v>
          </cell>
        </row>
        <row r="44">
          <cell r="A44">
            <v>36</v>
          </cell>
          <cell r="C44" t="str">
            <v xml:space="preserve">    Commodity</v>
          </cell>
          <cell r="H44">
            <v>8.0540000000000003</v>
          </cell>
          <cell r="J44">
            <v>7.4814999999999996</v>
          </cell>
          <cell r="L44">
            <v>-0.57250000000000068</v>
          </cell>
        </row>
        <row r="45">
          <cell r="A45">
            <v>37</v>
          </cell>
          <cell r="C45" t="str">
            <v xml:space="preserve">    Demand</v>
          </cell>
          <cell r="H45">
            <v>0.18390000000000001</v>
          </cell>
          <cell r="J45">
            <v>0.18390000000000001</v>
          </cell>
          <cell r="L45">
            <v>0</v>
          </cell>
        </row>
        <row r="46">
          <cell r="A46">
            <v>38</v>
          </cell>
          <cell r="C46" t="str">
            <v xml:space="preserve">    Take-Or-Pay</v>
          </cell>
          <cell r="H46">
            <v>0</v>
          </cell>
          <cell r="J46">
            <v>0</v>
          </cell>
          <cell r="L46">
            <v>0</v>
          </cell>
        </row>
        <row r="47">
          <cell r="A47">
            <v>39</v>
          </cell>
          <cell r="C47" t="str">
            <v xml:space="preserve">    Transition Costs</v>
          </cell>
          <cell r="H47">
            <v>0</v>
          </cell>
          <cell r="J47">
            <v>0</v>
          </cell>
          <cell r="L47">
            <v>0</v>
          </cell>
        </row>
        <row r="48">
          <cell r="A48">
            <v>40</v>
          </cell>
          <cell r="C48" t="str">
            <v xml:space="preserve">  Total EGC</v>
          </cell>
          <cell r="H48">
            <v>8.2378999999999998</v>
          </cell>
          <cell r="J48">
            <v>7.6654</v>
          </cell>
          <cell r="L48">
            <v>-0.57249999999999979</v>
          </cell>
        </row>
        <row r="49">
          <cell r="A49">
            <v>41</v>
          </cell>
          <cell r="C49" t="str">
            <v xml:space="preserve">  Less: BCOG (Base Cost of Gas)</v>
          </cell>
          <cell r="H49">
            <v>0</v>
          </cell>
          <cell r="J49">
            <v>0</v>
          </cell>
          <cell r="L49">
            <v>0</v>
          </cell>
        </row>
        <row r="50">
          <cell r="A50">
            <v>42</v>
          </cell>
          <cell r="C50" t="str">
            <v xml:space="preserve">  CF (Correction Factor)</v>
          </cell>
          <cell r="H50">
            <v>-0.30880000000000002</v>
          </cell>
          <cell r="J50">
            <v>5.5100000000000003E-2</v>
          </cell>
          <cell r="L50">
            <v>0.3639</v>
          </cell>
        </row>
        <row r="51">
          <cell r="A51">
            <v>43</v>
          </cell>
          <cell r="C51" t="str">
            <v xml:space="preserve">  RF (Refund Adjustment)</v>
          </cell>
          <cell r="H51">
            <v>-5.5399999999999998E-2</v>
          </cell>
          <cell r="J51">
            <v>-5.5399999999999998E-2</v>
          </cell>
          <cell r="L51">
            <v>0</v>
          </cell>
        </row>
        <row r="52">
          <cell r="A52">
            <v>44</v>
          </cell>
          <cell r="C52" t="str">
            <v xml:space="preserve">  PBRRF (Performance Based Rate Recovery Factor)</v>
          </cell>
          <cell r="H52">
            <v>3.9899999999999998E-2</v>
          </cell>
          <cell r="J52">
            <v>5.0099999999999999E-2</v>
          </cell>
          <cell r="L52">
            <v>1.0200000000000001E-2</v>
          </cell>
        </row>
        <row r="53">
          <cell r="A53">
            <v>45</v>
          </cell>
          <cell r="C53" t="str">
            <v xml:space="preserve">  GCA (Gas Cost Adjustment)</v>
          </cell>
          <cell r="H53">
            <v>7.9136000000000006</v>
          </cell>
          <cell r="J53">
            <v>7.7152000000000003</v>
          </cell>
          <cell r="L53">
            <v>-0.19840000000000035</v>
          </cell>
        </row>
        <row r="54">
          <cell r="A54">
            <v>46</v>
          </cell>
          <cell r="C54" t="str">
            <v xml:space="preserve">  Total Cost of Gas to Bill (excludes MDQ Demand)</v>
          </cell>
          <cell r="H54">
            <v>7.9136000000000006</v>
          </cell>
          <cell r="J54">
            <v>7.7152000000000003</v>
          </cell>
          <cell r="L54">
            <v>-0.19840000000000035</v>
          </cell>
        </row>
        <row r="55">
          <cell r="A55">
            <v>47</v>
          </cell>
        </row>
        <row r="56">
          <cell r="A56">
            <v>48</v>
          </cell>
          <cell r="C56" t="str">
            <v>Commodity Charge (GCA included):</v>
          </cell>
        </row>
        <row r="57">
          <cell r="A57">
            <v>49</v>
          </cell>
          <cell r="C57" t="str">
            <v xml:space="preserve">  First</v>
          </cell>
          <cell r="D57">
            <v>300</v>
          </cell>
          <cell r="E57" t="str">
            <v>Mcf</v>
          </cell>
          <cell r="H57">
            <v>9.1036000000000001</v>
          </cell>
          <cell r="J57">
            <v>8.9052000000000007</v>
          </cell>
          <cell r="L57">
            <v>-0.19839999999999947</v>
          </cell>
        </row>
        <row r="58">
          <cell r="A58">
            <v>50</v>
          </cell>
          <cell r="C58" t="str">
            <v xml:space="preserve">  Next</v>
          </cell>
          <cell r="D58">
            <v>14700</v>
          </cell>
          <cell r="E58" t="str">
            <v>Mcf</v>
          </cell>
          <cell r="H58">
            <v>8.5726000000000013</v>
          </cell>
          <cell r="J58">
            <v>8.3742000000000001</v>
          </cell>
          <cell r="L58">
            <v>-0.19840000000000124</v>
          </cell>
        </row>
        <row r="59">
          <cell r="A59">
            <v>51</v>
          </cell>
          <cell r="C59" t="str">
            <v xml:space="preserve">  Over</v>
          </cell>
          <cell r="D59">
            <v>15000</v>
          </cell>
          <cell r="E59" t="str">
            <v>Mcf</v>
          </cell>
          <cell r="H59">
            <v>8.3436000000000003</v>
          </cell>
          <cell r="J59">
            <v>8.1452000000000009</v>
          </cell>
          <cell r="L59">
            <v>-0.19839999999999947</v>
          </cell>
        </row>
        <row r="60">
          <cell r="A60">
            <v>52</v>
          </cell>
        </row>
        <row r="61">
          <cell r="A61">
            <v>53</v>
          </cell>
          <cell r="C61" t="str">
            <v>HLF Demand</v>
          </cell>
        </row>
        <row r="62">
          <cell r="A62">
            <v>54</v>
          </cell>
          <cell r="C62" t="str">
            <v xml:space="preserve">  Contract Demand Factor</v>
          </cell>
          <cell r="H62">
            <v>4.5575999999999999</v>
          </cell>
          <cell r="J62">
            <v>4.5575999999999999</v>
          </cell>
          <cell r="L62">
            <v>0</v>
          </cell>
        </row>
      </sheetData>
      <sheetData sheetId="84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2 of 5</v>
          </cell>
        </row>
        <row r="3">
          <cell r="A3" t="str">
            <v>Interruptible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G-2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15000</v>
          </cell>
          <cell r="E12" t="str">
            <v>Mcf</v>
          </cell>
          <cell r="H12">
            <v>0.53</v>
          </cell>
          <cell r="J12">
            <v>0.53</v>
          </cell>
          <cell r="L12">
            <v>0</v>
          </cell>
        </row>
        <row r="13">
          <cell r="A13">
            <v>5</v>
          </cell>
          <cell r="C13" t="str">
            <v xml:space="preserve">  Over</v>
          </cell>
          <cell r="D13">
            <v>15000</v>
          </cell>
          <cell r="E13" t="str">
            <v>Mcf</v>
          </cell>
          <cell r="H13">
            <v>0.35909999999999997</v>
          </cell>
          <cell r="J13">
            <v>0.35909999999999997</v>
          </cell>
          <cell r="L13">
            <v>0</v>
          </cell>
        </row>
        <row r="14">
          <cell r="A14">
            <v>6</v>
          </cell>
        </row>
        <row r="15">
          <cell r="A15">
            <v>7</v>
          </cell>
          <cell r="C15" t="str">
            <v>Gas Cost Adjustment Components</v>
          </cell>
        </row>
        <row r="16">
          <cell r="A16">
            <v>8</v>
          </cell>
          <cell r="C16" t="str">
            <v xml:space="preserve">  Expected Gas Cost (EGC):</v>
          </cell>
        </row>
        <row r="17">
          <cell r="A17">
            <v>9</v>
          </cell>
          <cell r="C17" t="str">
            <v xml:space="preserve">    Commodity</v>
          </cell>
          <cell r="H17">
            <v>8.0540000000000003</v>
          </cell>
          <cell r="J17">
            <v>7.4814999999999996</v>
          </cell>
          <cell r="L17">
            <v>-0.57250000000000068</v>
          </cell>
        </row>
        <row r="18">
          <cell r="A18">
            <v>10</v>
          </cell>
          <cell r="C18" t="str">
            <v xml:space="preserve">    Demand</v>
          </cell>
          <cell r="H18">
            <v>0.18390000000000001</v>
          </cell>
          <cell r="J18">
            <v>0.18390000000000001</v>
          </cell>
          <cell r="L18">
            <v>0</v>
          </cell>
        </row>
        <row r="19">
          <cell r="A19">
            <v>11</v>
          </cell>
          <cell r="C19" t="str">
            <v xml:space="preserve">  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C20" t="str">
            <v xml:space="preserve">  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Total EGC</v>
          </cell>
          <cell r="H21">
            <v>8.2378999999999998</v>
          </cell>
          <cell r="J21">
            <v>7.6654</v>
          </cell>
          <cell r="L21">
            <v>-0.57249999999999979</v>
          </cell>
        </row>
        <row r="22">
          <cell r="A22">
            <v>14</v>
          </cell>
          <cell r="C22" t="str">
            <v xml:space="preserve">  Less: Base Cost of Gas (BCOG)</v>
          </cell>
          <cell r="H22">
            <v>0</v>
          </cell>
          <cell r="J22">
            <v>0</v>
          </cell>
          <cell r="L22">
            <v>0</v>
          </cell>
        </row>
        <row r="23">
          <cell r="A23">
            <v>15</v>
          </cell>
          <cell r="C23" t="str">
            <v xml:space="preserve">  Correction Factor  (CF)</v>
          </cell>
          <cell r="H23">
            <v>-0.30880000000000002</v>
          </cell>
          <cell r="J23">
            <v>5.5100000000000003E-2</v>
          </cell>
          <cell r="L23">
            <v>0.3639</v>
          </cell>
        </row>
        <row r="24">
          <cell r="A24">
            <v>16</v>
          </cell>
          <cell r="C24" t="str">
            <v xml:space="preserve">  Refund Adjustment (RF)</v>
          </cell>
          <cell r="H24">
            <v>-5.5399999999999998E-2</v>
          </cell>
          <cell r="J24">
            <v>-5.5399999999999998E-2</v>
          </cell>
          <cell r="L24">
            <v>0</v>
          </cell>
        </row>
        <row r="25">
          <cell r="A25">
            <v>17</v>
          </cell>
          <cell r="C25" t="str">
            <v xml:space="preserve">  Performance Based Rate Recovery Factor (PBRRF)</v>
          </cell>
          <cell r="H25">
            <v>3.9899999999999998E-2</v>
          </cell>
          <cell r="J25">
            <v>5.0099999999999999E-2</v>
          </cell>
          <cell r="L25">
            <v>1.0200000000000001E-2</v>
          </cell>
        </row>
        <row r="26">
          <cell r="A26">
            <v>18</v>
          </cell>
          <cell r="C26" t="str">
            <v xml:space="preserve">  Gas Cost Adjustment (GCA)</v>
          </cell>
          <cell r="H26">
            <v>7.9136000000000006</v>
          </cell>
          <cell r="J26">
            <v>7.7152000000000003</v>
          </cell>
          <cell r="L26">
            <v>-0.19840000000000035</v>
          </cell>
        </row>
        <row r="27">
          <cell r="A27">
            <v>19</v>
          </cell>
          <cell r="C27" t="str">
            <v xml:space="preserve">  Total Cost of Gas to Bill</v>
          </cell>
          <cell r="H27">
            <v>7.9136000000000006</v>
          </cell>
          <cell r="J27">
            <v>7.7152000000000003</v>
          </cell>
          <cell r="L27">
            <v>-0.19840000000000035</v>
          </cell>
        </row>
        <row r="28">
          <cell r="A28">
            <v>20</v>
          </cell>
        </row>
        <row r="29">
          <cell r="A29">
            <v>21</v>
          </cell>
          <cell r="C29" t="str">
            <v>Commodity Charge (GCA included):</v>
          </cell>
        </row>
        <row r="30">
          <cell r="A30">
            <v>22</v>
          </cell>
          <cell r="C30" t="str">
            <v xml:space="preserve">  First</v>
          </cell>
          <cell r="D30">
            <v>15000</v>
          </cell>
          <cell r="E30" t="str">
            <v>Mcf</v>
          </cell>
          <cell r="H30">
            <v>8.4436</v>
          </cell>
          <cell r="J30">
            <v>8.2452000000000005</v>
          </cell>
          <cell r="L30">
            <v>-0.19839999999999947</v>
          </cell>
        </row>
        <row r="31">
          <cell r="A31">
            <v>23</v>
          </cell>
          <cell r="C31" t="str">
            <v xml:space="preserve">  Over</v>
          </cell>
          <cell r="D31">
            <v>15000</v>
          </cell>
          <cell r="E31" t="str">
            <v>Mcf</v>
          </cell>
          <cell r="H31">
            <v>8.2727000000000004</v>
          </cell>
          <cell r="J31">
            <v>8.0743000000000009</v>
          </cell>
          <cell r="L31">
            <v>-0.19839999999999947</v>
          </cell>
        </row>
        <row r="32">
          <cell r="A32">
            <v>24</v>
          </cell>
        </row>
        <row r="33">
          <cell r="A33">
            <v>25</v>
          </cell>
        </row>
      </sheetData>
      <sheetData sheetId="85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3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T-2 \ G-1</v>
          </cell>
        </row>
        <row r="10">
          <cell r="A10">
            <v>2</v>
          </cell>
        </row>
        <row r="11">
          <cell r="A11">
            <v>3</v>
          </cell>
          <cell r="C11" t="str">
            <v/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10</v>
          </cell>
          <cell r="D18" t="str">
            <v xml:space="preserve">  Demand</v>
          </cell>
          <cell r="H18">
            <v>1.0571999999999999</v>
          </cell>
          <cell r="J18">
            <v>1.0571999999999999</v>
          </cell>
          <cell r="L18">
            <v>0</v>
          </cell>
        </row>
        <row r="19">
          <cell r="A19">
            <v>11</v>
          </cell>
          <cell r="D19" t="str">
            <v xml:space="preserve">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RF (Refund Adjustment)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D22" t="str">
            <v xml:space="preserve">  Total</v>
          </cell>
          <cell r="H22">
            <v>1.0571999999999999</v>
          </cell>
          <cell r="J22">
            <v>1.0571999999999999</v>
          </cell>
          <cell r="L22">
            <v>0</v>
          </cell>
        </row>
        <row r="23">
          <cell r="A23">
            <v>15</v>
          </cell>
        </row>
        <row r="24">
          <cell r="A24">
            <v>16</v>
          </cell>
          <cell r="D24" t="str">
            <v>Gross Margin:</v>
          </cell>
        </row>
        <row r="25">
          <cell r="A25">
            <v>17</v>
          </cell>
          <cell r="D25" t="str">
            <v xml:space="preserve">  First</v>
          </cell>
          <cell r="E25">
            <v>300</v>
          </cell>
          <cell r="F25" t="str">
            <v>Mcf</v>
          </cell>
          <cell r="H25">
            <v>2.2471999999999999</v>
          </cell>
          <cell r="J25">
            <v>2.2471999999999999</v>
          </cell>
          <cell r="L25">
            <v>0</v>
          </cell>
        </row>
        <row r="26">
          <cell r="A26">
            <v>18</v>
          </cell>
          <cell r="D26" t="str">
            <v xml:space="preserve">  Next</v>
          </cell>
          <cell r="E26">
            <v>14700</v>
          </cell>
          <cell r="F26" t="str">
            <v>Mcf</v>
          </cell>
          <cell r="H26">
            <v>1.7161999999999999</v>
          </cell>
          <cell r="J26">
            <v>1.7161999999999999</v>
          </cell>
          <cell r="L26">
            <v>0</v>
          </cell>
        </row>
        <row r="27">
          <cell r="A27">
            <v>19</v>
          </cell>
          <cell r="D27" t="str">
            <v xml:space="preserve">  Over</v>
          </cell>
          <cell r="E27">
            <v>15000</v>
          </cell>
          <cell r="F27" t="str">
            <v>Mcf</v>
          </cell>
          <cell r="H27">
            <v>1.4871999999999999</v>
          </cell>
          <cell r="J27">
            <v>1.4871999999999999</v>
          </cell>
          <cell r="L27">
            <v>0</v>
          </cell>
        </row>
        <row r="28">
          <cell r="A28">
            <v>20</v>
          </cell>
        </row>
        <row r="29">
          <cell r="A29">
            <v>21</v>
          </cell>
          <cell r="C29" t="str">
            <v>T-2\G-1\HLF</v>
          </cell>
        </row>
        <row r="30">
          <cell r="A30">
            <v>22</v>
          </cell>
        </row>
        <row r="31">
          <cell r="A31">
            <v>23</v>
          </cell>
          <cell r="D31" t="str">
            <v>Simple Margin (Base Rate per Case No. 99-070):</v>
          </cell>
        </row>
        <row r="32">
          <cell r="A32">
            <v>24</v>
          </cell>
          <cell r="D32" t="str">
            <v xml:space="preserve">  First</v>
          </cell>
          <cell r="E32">
            <v>300</v>
          </cell>
          <cell r="F32" t="str">
            <v>Mcf</v>
          </cell>
          <cell r="H32">
            <v>1.19</v>
          </cell>
          <cell r="J32">
            <v>1.19</v>
          </cell>
          <cell r="L32">
            <v>0</v>
          </cell>
        </row>
        <row r="33">
          <cell r="A33">
            <v>25</v>
          </cell>
          <cell r="D33" t="str">
            <v xml:space="preserve">  Next</v>
          </cell>
          <cell r="E33">
            <v>14700</v>
          </cell>
          <cell r="F33" t="str">
            <v>Mcf</v>
          </cell>
          <cell r="H33">
            <v>0.65900000000000003</v>
          </cell>
          <cell r="J33">
            <v>0.65900000000000003</v>
          </cell>
          <cell r="L33">
            <v>0</v>
          </cell>
        </row>
        <row r="34">
          <cell r="A34">
            <v>26</v>
          </cell>
          <cell r="D34" t="str">
            <v xml:space="preserve">  Over</v>
          </cell>
          <cell r="E34">
            <v>15000</v>
          </cell>
          <cell r="F34" t="str">
            <v>Mcf</v>
          </cell>
          <cell r="H34">
            <v>0.43</v>
          </cell>
          <cell r="J34">
            <v>0.43</v>
          </cell>
          <cell r="L34">
            <v>0</v>
          </cell>
        </row>
        <row r="35">
          <cell r="A35">
            <v>27</v>
          </cell>
        </row>
        <row r="36">
          <cell r="A36">
            <v>28</v>
          </cell>
          <cell r="D36" t="str">
            <v>Non-Commodity Components:</v>
          </cell>
        </row>
        <row r="37">
          <cell r="A37">
            <v>29</v>
          </cell>
          <cell r="D37" t="str">
            <v xml:space="preserve">  Demand</v>
          </cell>
          <cell r="H37">
            <v>0.18390000000000001</v>
          </cell>
          <cell r="J37">
            <v>0.18390000000000001</v>
          </cell>
          <cell r="L37">
            <v>0</v>
          </cell>
        </row>
        <row r="38">
          <cell r="A38">
            <v>30</v>
          </cell>
          <cell r="D38" t="str">
            <v xml:space="preserve">  Take-Or-Pay</v>
          </cell>
          <cell r="H38">
            <v>0</v>
          </cell>
          <cell r="J38">
            <v>0</v>
          </cell>
          <cell r="L38">
            <v>0</v>
          </cell>
        </row>
        <row r="39">
          <cell r="A39">
            <v>31</v>
          </cell>
          <cell r="D39" t="str">
            <v xml:space="preserve">  Transition Costs</v>
          </cell>
          <cell r="H39">
            <v>0</v>
          </cell>
          <cell r="J39">
            <v>0</v>
          </cell>
          <cell r="L39">
            <v>0</v>
          </cell>
        </row>
        <row r="40">
          <cell r="A40">
            <v>32</v>
          </cell>
          <cell r="D40" t="str">
            <v xml:space="preserve">  RF (Refund Adjustment)</v>
          </cell>
          <cell r="H40">
            <v>0</v>
          </cell>
          <cell r="J40">
            <v>0</v>
          </cell>
          <cell r="L40">
            <v>0</v>
          </cell>
        </row>
        <row r="41">
          <cell r="A41">
            <v>33</v>
          </cell>
          <cell r="D41" t="str">
            <v xml:space="preserve">  Total</v>
          </cell>
          <cell r="H41">
            <v>0.18390000000000001</v>
          </cell>
          <cell r="J41">
            <v>0.18390000000000001</v>
          </cell>
          <cell r="L41">
            <v>0</v>
          </cell>
        </row>
        <row r="42">
          <cell r="A42">
            <v>34</v>
          </cell>
        </row>
        <row r="43">
          <cell r="A43">
            <v>35</v>
          </cell>
          <cell r="D43" t="str">
            <v>Gross Margin (Excluding HLF Demand):</v>
          </cell>
        </row>
        <row r="44">
          <cell r="A44">
            <v>36</v>
          </cell>
          <cell r="D44" t="str">
            <v xml:space="preserve">  First</v>
          </cell>
          <cell r="E44">
            <v>300</v>
          </cell>
          <cell r="F44" t="str">
            <v>Mcf</v>
          </cell>
          <cell r="H44">
            <v>1.3738999999999999</v>
          </cell>
          <cell r="J44">
            <v>1.3738999999999999</v>
          </cell>
          <cell r="L44">
            <v>0</v>
          </cell>
        </row>
        <row r="45">
          <cell r="A45">
            <v>37</v>
          </cell>
          <cell r="D45" t="str">
            <v xml:space="preserve">  Next</v>
          </cell>
          <cell r="E45">
            <v>14700</v>
          </cell>
          <cell r="F45" t="str">
            <v>Mcf</v>
          </cell>
          <cell r="H45">
            <v>0.84289999999999998</v>
          </cell>
          <cell r="J45">
            <v>0.84289999999999998</v>
          </cell>
          <cell r="L45">
            <v>0</v>
          </cell>
        </row>
        <row r="46">
          <cell r="A46">
            <v>38</v>
          </cell>
          <cell r="D46" t="str">
            <v xml:space="preserve">  Over</v>
          </cell>
          <cell r="E46">
            <v>15000</v>
          </cell>
          <cell r="F46" t="str">
            <v>Mcf</v>
          </cell>
          <cell r="H46">
            <v>0.6139</v>
          </cell>
          <cell r="J46">
            <v>0.6139</v>
          </cell>
          <cell r="L46">
            <v>0</v>
          </cell>
        </row>
        <row r="47">
          <cell r="A47">
            <v>39</v>
          </cell>
        </row>
        <row r="48">
          <cell r="A48">
            <v>40</v>
          </cell>
          <cell r="D48" t="str">
            <v>HLF Demand</v>
          </cell>
        </row>
        <row r="49">
          <cell r="A49">
            <v>41</v>
          </cell>
          <cell r="D49" t="str">
            <v xml:space="preserve">  Contract Demand Factor</v>
          </cell>
          <cell r="H49">
            <v>4.5575999999999999</v>
          </cell>
          <cell r="J49">
            <v>4.5575999999999999</v>
          </cell>
          <cell r="L49">
            <v>0</v>
          </cell>
        </row>
      </sheetData>
      <sheetData sheetId="86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4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Carriage Service</v>
          </cell>
        </row>
        <row r="10">
          <cell r="A10">
            <v>2</v>
          </cell>
        </row>
        <row r="11">
          <cell r="A11">
            <v>3</v>
          </cell>
          <cell r="C11" t="str">
            <v>Firm Service (T-4)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11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13</v>
          </cell>
          <cell r="D19" t="str">
            <v xml:space="preserve">  RF (Refund Adjustment)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14</v>
          </cell>
          <cell r="D20" t="str">
            <v xml:space="preserve">  Total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15</v>
          </cell>
        </row>
        <row r="22">
          <cell r="A22">
            <v>16</v>
          </cell>
          <cell r="D22" t="str">
            <v>Gross Margin:</v>
          </cell>
        </row>
        <row r="23">
          <cell r="A23">
            <v>17</v>
          </cell>
          <cell r="D23" t="str">
            <v xml:space="preserve">  First</v>
          </cell>
          <cell r="E23">
            <v>300</v>
          </cell>
          <cell r="F23" t="str">
            <v>Mcf</v>
          </cell>
          <cell r="H23">
            <v>1.19</v>
          </cell>
          <cell r="J23">
            <v>1.19</v>
          </cell>
          <cell r="L23">
            <v>0</v>
          </cell>
        </row>
        <row r="24">
          <cell r="A24">
            <v>18</v>
          </cell>
          <cell r="D24" t="str">
            <v xml:space="preserve">  Next</v>
          </cell>
          <cell r="E24">
            <v>14700</v>
          </cell>
          <cell r="F24" t="str">
            <v>Mcf</v>
          </cell>
          <cell r="H24">
            <v>0.65900000000000003</v>
          </cell>
          <cell r="J24">
            <v>0.65900000000000003</v>
          </cell>
          <cell r="L24">
            <v>0</v>
          </cell>
        </row>
        <row r="25">
          <cell r="A25">
            <v>19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0.43</v>
          </cell>
          <cell r="J25">
            <v>0.43</v>
          </cell>
          <cell r="L25">
            <v>0</v>
          </cell>
        </row>
        <row r="26">
          <cell r="A26">
            <v>20</v>
          </cell>
        </row>
      </sheetData>
      <sheetData sheetId="87">
        <row r="1">
          <cell r="A1" t="str">
            <v xml:space="preserve"> 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5 of 5</v>
          </cell>
        </row>
        <row r="3">
          <cell r="A3" t="str">
            <v>Interruptible Transportation and Carriage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General Transporation (T-2)</v>
          </cell>
        </row>
        <row r="10">
          <cell r="A10">
            <v>2</v>
          </cell>
        </row>
        <row r="11">
          <cell r="A11">
            <v>3</v>
          </cell>
          <cell r="C11" t="str">
            <v>Interruptible Service (G-2)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15000</v>
          </cell>
          <cell r="F13" t="str">
            <v>Mcf</v>
          </cell>
          <cell r="H13">
            <v>0.53</v>
          </cell>
          <cell r="J13">
            <v>0.53</v>
          </cell>
          <cell r="L13">
            <v>0</v>
          </cell>
        </row>
        <row r="14">
          <cell r="A14">
            <v>6</v>
          </cell>
          <cell r="D14" t="str">
            <v xml:space="preserve">  Over</v>
          </cell>
          <cell r="E14">
            <v>15000</v>
          </cell>
          <cell r="F14" t="str">
            <v>Mcf</v>
          </cell>
          <cell r="H14">
            <v>0.35909999999999997</v>
          </cell>
          <cell r="J14">
            <v>0.35909999999999997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D16" t="str">
            <v>Non-Commodity Components:</v>
          </cell>
        </row>
        <row r="17">
          <cell r="A17">
            <v>9</v>
          </cell>
          <cell r="D17" t="str">
            <v xml:space="preserve">  Demand</v>
          </cell>
          <cell r="H17">
            <v>0.18390000000000001</v>
          </cell>
          <cell r="J17">
            <v>0.18390000000000001</v>
          </cell>
          <cell r="L17">
            <v>0</v>
          </cell>
        </row>
        <row r="18">
          <cell r="A18">
            <v>10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11</v>
          </cell>
          <cell r="D19" t="str">
            <v xml:space="preserve">  Transition Costs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RF (Refund Adjustment)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Total</v>
          </cell>
          <cell r="H21">
            <v>0.18390000000000001</v>
          </cell>
          <cell r="J21">
            <v>0.18390000000000001</v>
          </cell>
          <cell r="L21">
            <v>0</v>
          </cell>
        </row>
        <row r="22">
          <cell r="A22">
            <v>14</v>
          </cell>
        </row>
        <row r="23">
          <cell r="A23">
            <v>15</v>
          </cell>
          <cell r="D23" t="str">
            <v>Gross Margin:</v>
          </cell>
        </row>
        <row r="24">
          <cell r="A24">
            <v>16</v>
          </cell>
          <cell r="D24" t="str">
            <v xml:space="preserve">  First</v>
          </cell>
          <cell r="E24">
            <v>15000</v>
          </cell>
          <cell r="F24" t="str">
            <v>Mcf</v>
          </cell>
          <cell r="H24">
            <v>0.71389999999999998</v>
          </cell>
          <cell r="J24">
            <v>0.71389999999999998</v>
          </cell>
          <cell r="L24">
            <v>0</v>
          </cell>
        </row>
        <row r="25">
          <cell r="A25">
            <v>17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0.54299999999999993</v>
          </cell>
          <cell r="J25">
            <v>0.54299999999999993</v>
          </cell>
          <cell r="L25">
            <v>0</v>
          </cell>
        </row>
        <row r="26">
          <cell r="A26">
            <v>18</v>
          </cell>
        </row>
        <row r="27">
          <cell r="A27">
            <v>19</v>
          </cell>
          <cell r="C27" t="str">
            <v>Carriage Service</v>
          </cell>
        </row>
        <row r="28">
          <cell r="A28">
            <v>20</v>
          </cell>
        </row>
        <row r="29">
          <cell r="A29">
            <v>21</v>
          </cell>
          <cell r="C29" t="str">
            <v>Carriage Service (T-3)</v>
          </cell>
        </row>
        <row r="30">
          <cell r="A30">
            <v>22</v>
          </cell>
          <cell r="D30" t="str">
            <v>Simple Margin (Base Rate per Case No. 99-070):</v>
          </cell>
        </row>
        <row r="31">
          <cell r="A31">
            <v>23</v>
          </cell>
          <cell r="D31" t="str">
            <v xml:space="preserve">  First</v>
          </cell>
          <cell r="E31">
            <v>15000</v>
          </cell>
          <cell r="F31" t="str">
            <v>Mcf</v>
          </cell>
          <cell r="H31">
            <v>0.53</v>
          </cell>
          <cell r="J31">
            <v>0.53</v>
          </cell>
          <cell r="L31">
            <v>0</v>
          </cell>
        </row>
        <row r="32">
          <cell r="A32">
            <v>24</v>
          </cell>
          <cell r="D32" t="str">
            <v xml:space="preserve">  Over</v>
          </cell>
          <cell r="E32">
            <v>15000</v>
          </cell>
          <cell r="F32" t="str">
            <v>Mcf</v>
          </cell>
          <cell r="H32">
            <v>0.35909999999999997</v>
          </cell>
          <cell r="J32">
            <v>0.35909999999999997</v>
          </cell>
          <cell r="L32">
            <v>0</v>
          </cell>
        </row>
        <row r="33">
          <cell r="A33">
            <v>25</v>
          </cell>
        </row>
        <row r="34">
          <cell r="A34">
            <v>26</v>
          </cell>
          <cell r="D34" t="str">
            <v>Non-Commodity Components:</v>
          </cell>
        </row>
        <row r="35">
          <cell r="A35">
            <v>28</v>
          </cell>
          <cell r="D35" t="str">
            <v xml:space="preserve">  Take-Or-Pay</v>
          </cell>
          <cell r="H35">
            <v>0</v>
          </cell>
          <cell r="J35">
            <v>0</v>
          </cell>
          <cell r="L35">
            <v>0</v>
          </cell>
        </row>
        <row r="36">
          <cell r="A36">
            <v>30</v>
          </cell>
          <cell r="D36" t="str">
            <v xml:space="preserve">  RF (Refund Adjustment)</v>
          </cell>
          <cell r="H36">
            <v>0</v>
          </cell>
          <cell r="J36">
            <v>0</v>
          </cell>
          <cell r="L36">
            <v>0</v>
          </cell>
        </row>
        <row r="37">
          <cell r="A37">
            <v>31</v>
          </cell>
          <cell r="D37" t="str">
            <v xml:space="preserve">  Total</v>
          </cell>
          <cell r="H37">
            <v>0</v>
          </cell>
          <cell r="J37">
            <v>0</v>
          </cell>
          <cell r="L37">
            <v>0</v>
          </cell>
        </row>
        <row r="38">
          <cell r="A38">
            <v>32</v>
          </cell>
        </row>
        <row r="39">
          <cell r="A39">
            <v>33</v>
          </cell>
          <cell r="D39" t="str">
            <v>Gross Margin:</v>
          </cell>
        </row>
        <row r="40">
          <cell r="A40">
            <v>34</v>
          </cell>
          <cell r="D40" t="str">
            <v xml:space="preserve">  First</v>
          </cell>
          <cell r="E40">
            <v>15000</v>
          </cell>
          <cell r="F40" t="str">
            <v>Mcf</v>
          </cell>
          <cell r="H40">
            <v>0.53</v>
          </cell>
          <cell r="J40">
            <v>0.53</v>
          </cell>
          <cell r="L40">
            <v>0</v>
          </cell>
        </row>
        <row r="41">
          <cell r="A41">
            <v>35</v>
          </cell>
          <cell r="D41" t="str">
            <v xml:space="preserve">  Over</v>
          </cell>
          <cell r="E41">
            <v>15000</v>
          </cell>
          <cell r="F41" t="str">
            <v>Mcf</v>
          </cell>
          <cell r="H41">
            <v>0.35909999999999997</v>
          </cell>
          <cell r="J41">
            <v>0.35909999999999997</v>
          </cell>
          <cell r="L41">
            <v>0</v>
          </cell>
        </row>
      </sheetData>
      <sheetData sheetId="88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1 of  11</v>
          </cell>
        </row>
        <row r="3">
          <cell r="A3" t="str">
            <v>Texas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0">
          <cell r="A10">
            <v>1</v>
          </cell>
          <cell r="B10" t="str">
            <v>SL to Zone 2</v>
          </cell>
        </row>
        <row r="11">
          <cell r="A11">
            <v>2</v>
          </cell>
          <cell r="B11" t="str">
            <v xml:space="preserve">  NNS Contract #</v>
          </cell>
          <cell r="C11" t="str">
            <v>N0210</v>
          </cell>
          <cell r="E11">
            <v>12617673</v>
          </cell>
        </row>
        <row r="12">
          <cell r="A12">
            <v>3</v>
          </cell>
          <cell r="B12" t="str">
            <v xml:space="preserve">   Base Rate </v>
          </cell>
          <cell r="D12">
            <v>20</v>
          </cell>
          <cell r="F12">
            <v>0.30880000000000002</v>
          </cell>
          <cell r="G12">
            <v>3896336</v>
          </cell>
          <cell r="I12">
            <v>3896336</v>
          </cell>
        </row>
        <row r="13">
          <cell r="A13">
            <v>4</v>
          </cell>
          <cell r="B13" t="str">
            <v xml:space="preserve">   GSR </v>
          </cell>
          <cell r="D13">
            <v>20</v>
          </cell>
          <cell r="F13">
            <v>0</v>
          </cell>
          <cell r="G13">
            <v>0</v>
          </cell>
          <cell r="K13">
            <v>0</v>
          </cell>
        </row>
        <row r="14">
          <cell r="A14">
            <v>5</v>
          </cell>
          <cell r="B14" t="str">
            <v xml:space="preserve">   TCA Adjustment</v>
          </cell>
          <cell r="D14">
            <v>20</v>
          </cell>
          <cell r="F14">
            <v>0</v>
          </cell>
          <cell r="G14">
            <v>0</v>
          </cell>
          <cell r="I14">
            <v>0</v>
          </cell>
        </row>
        <row r="15">
          <cell r="A15">
            <v>6</v>
          </cell>
          <cell r="B15" t="str">
            <v xml:space="preserve">   Unrec TCA Surch</v>
          </cell>
          <cell r="D15">
            <v>20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7</v>
          </cell>
          <cell r="B16" t="str">
            <v xml:space="preserve">   ISS Credit</v>
          </cell>
          <cell r="D16">
            <v>20</v>
          </cell>
          <cell r="F16">
            <v>0</v>
          </cell>
          <cell r="G16">
            <v>0</v>
          </cell>
          <cell r="I16">
            <v>0</v>
          </cell>
        </row>
        <row r="17">
          <cell r="A17">
            <v>8</v>
          </cell>
          <cell r="B17" t="str">
            <v xml:space="preserve">   Misc Rev Cr Adj</v>
          </cell>
          <cell r="D17">
            <v>20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9</v>
          </cell>
          <cell r="B18" t="str">
            <v xml:space="preserve">   GRI </v>
          </cell>
          <cell r="D18">
            <v>20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6</v>
          </cell>
        </row>
        <row r="20">
          <cell r="A20">
            <v>7</v>
          </cell>
          <cell r="B20" t="str">
            <v>Total SL to Zone 2</v>
          </cell>
          <cell r="E20">
            <v>12617673</v>
          </cell>
          <cell r="G20">
            <v>3896336</v>
          </cell>
          <cell r="I20">
            <v>3896336</v>
          </cell>
          <cell r="K20">
            <v>0</v>
          </cell>
        </row>
        <row r="21">
          <cell r="A21">
            <v>8</v>
          </cell>
        </row>
        <row r="22">
          <cell r="A22">
            <v>9</v>
          </cell>
          <cell r="B22" t="str">
            <v>SL to Zone 3</v>
          </cell>
        </row>
        <row r="23">
          <cell r="A23">
            <v>10</v>
          </cell>
          <cell r="B23" t="str">
            <v xml:space="preserve">  NNS Contract #</v>
          </cell>
          <cell r="C23" t="str">
            <v>N0340</v>
          </cell>
          <cell r="E23">
            <v>27480375</v>
          </cell>
        </row>
        <row r="24">
          <cell r="A24">
            <v>11</v>
          </cell>
          <cell r="B24" t="str">
            <v xml:space="preserve">   Base Rate</v>
          </cell>
          <cell r="D24">
            <v>20</v>
          </cell>
          <cell r="F24">
            <v>0.3543</v>
          </cell>
          <cell r="G24">
            <v>9736297</v>
          </cell>
          <cell r="I24">
            <v>9736297</v>
          </cell>
        </row>
        <row r="25">
          <cell r="A25">
            <v>12</v>
          </cell>
          <cell r="B25" t="str">
            <v xml:space="preserve">   GSR</v>
          </cell>
          <cell r="D25">
            <v>20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13</v>
          </cell>
          <cell r="B26" t="str">
            <v xml:space="preserve">   TCA Adjustment</v>
          </cell>
          <cell r="D26">
            <v>20</v>
          </cell>
          <cell r="F26">
            <v>0</v>
          </cell>
          <cell r="G26">
            <v>0</v>
          </cell>
          <cell r="I26">
            <v>0</v>
          </cell>
        </row>
        <row r="27">
          <cell r="A27">
            <v>14</v>
          </cell>
          <cell r="B27" t="str">
            <v xml:space="preserve">   Unrec TCA Surch</v>
          </cell>
          <cell r="D27">
            <v>20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15</v>
          </cell>
          <cell r="B28" t="str">
            <v xml:space="preserve">   ISS Credit</v>
          </cell>
          <cell r="D28">
            <v>20</v>
          </cell>
          <cell r="F28">
            <v>0</v>
          </cell>
          <cell r="G28">
            <v>0</v>
          </cell>
          <cell r="I28">
            <v>0</v>
          </cell>
        </row>
        <row r="29">
          <cell r="A29">
            <v>16</v>
          </cell>
          <cell r="B29" t="str">
            <v xml:space="preserve">   Misc Rev Cr Adj</v>
          </cell>
          <cell r="D29">
            <v>20</v>
          </cell>
          <cell r="F29">
            <v>0</v>
          </cell>
          <cell r="G29">
            <v>0</v>
          </cell>
          <cell r="I29">
            <v>0</v>
          </cell>
        </row>
        <row r="30">
          <cell r="A30">
            <v>17</v>
          </cell>
          <cell r="B30" t="str">
            <v xml:space="preserve">   GRI</v>
          </cell>
          <cell r="D30">
            <v>20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18</v>
          </cell>
        </row>
        <row r="32">
          <cell r="A32">
            <v>19</v>
          </cell>
          <cell r="B32" t="str">
            <v xml:space="preserve">  FT Contract #</v>
          </cell>
          <cell r="C32" t="str">
            <v>3355</v>
          </cell>
          <cell r="E32">
            <v>3130605</v>
          </cell>
        </row>
        <row r="33">
          <cell r="A33">
            <v>20</v>
          </cell>
          <cell r="B33" t="str">
            <v xml:space="preserve">   Base Rate</v>
          </cell>
          <cell r="C33" t="str">
            <v>(Capacity Released)</v>
          </cell>
          <cell r="D33">
            <v>24</v>
          </cell>
          <cell r="F33">
            <v>0.24940000000000001</v>
          </cell>
          <cell r="G33">
            <v>780773</v>
          </cell>
          <cell r="I33">
            <v>780773</v>
          </cell>
        </row>
        <row r="34">
          <cell r="A34">
            <v>21</v>
          </cell>
          <cell r="B34" t="str">
            <v xml:space="preserve">   GSR</v>
          </cell>
          <cell r="D34">
            <v>24</v>
          </cell>
          <cell r="F34">
            <v>0</v>
          </cell>
          <cell r="G34">
            <v>0</v>
          </cell>
          <cell r="K34">
            <v>0</v>
          </cell>
        </row>
        <row r="35">
          <cell r="A35">
            <v>22</v>
          </cell>
          <cell r="B35" t="str">
            <v xml:space="preserve">   TCA Adjustment</v>
          </cell>
          <cell r="D35">
            <v>24</v>
          </cell>
          <cell r="F35">
            <v>0</v>
          </cell>
          <cell r="G35">
            <v>0</v>
          </cell>
          <cell r="I35">
            <v>0</v>
          </cell>
        </row>
        <row r="36">
          <cell r="A36">
            <v>23</v>
          </cell>
          <cell r="B36" t="str">
            <v xml:space="preserve">   Unrec TCA Surch</v>
          </cell>
          <cell r="D36">
            <v>24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24</v>
          </cell>
          <cell r="B37" t="str">
            <v xml:space="preserve">   ISS Credit</v>
          </cell>
          <cell r="D37">
            <v>24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25</v>
          </cell>
          <cell r="B38" t="str">
            <v xml:space="preserve">   Misc Rev Cr Adj</v>
          </cell>
          <cell r="D38">
            <v>24</v>
          </cell>
          <cell r="F38">
            <v>0</v>
          </cell>
          <cell r="G38">
            <v>0</v>
          </cell>
          <cell r="I38">
            <v>0</v>
          </cell>
        </row>
        <row r="39">
          <cell r="A39">
            <v>26</v>
          </cell>
          <cell r="B39" t="str">
            <v xml:space="preserve">   GRI</v>
          </cell>
          <cell r="D39">
            <v>24</v>
          </cell>
          <cell r="F39">
            <v>0</v>
          </cell>
          <cell r="G39">
            <v>0</v>
          </cell>
          <cell r="I39">
            <v>0</v>
          </cell>
        </row>
        <row r="40">
          <cell r="A40">
            <v>27</v>
          </cell>
        </row>
        <row r="41">
          <cell r="A41">
            <v>28</v>
          </cell>
        </row>
        <row r="42">
          <cell r="A42">
            <v>29</v>
          </cell>
          <cell r="B42" t="str">
            <v>Total SL to Zone 3</v>
          </cell>
          <cell r="E42">
            <v>30610980</v>
          </cell>
          <cell r="G42">
            <v>10517070</v>
          </cell>
          <cell r="I42">
            <v>10517070</v>
          </cell>
          <cell r="K42">
            <v>0</v>
          </cell>
        </row>
        <row r="43">
          <cell r="A43">
            <v>30</v>
          </cell>
        </row>
        <row r="44">
          <cell r="A44">
            <v>31</v>
          </cell>
        </row>
        <row r="45">
          <cell r="A45">
            <v>32</v>
          </cell>
        </row>
        <row r="46">
          <cell r="A46">
            <v>33</v>
          </cell>
        </row>
        <row r="47">
          <cell r="A47">
            <v>34</v>
          </cell>
        </row>
        <row r="48">
          <cell r="A48">
            <v>35</v>
          </cell>
        </row>
        <row r="49">
          <cell r="A49">
            <v>36</v>
          </cell>
        </row>
        <row r="50">
          <cell r="A50">
            <v>37</v>
          </cell>
        </row>
        <row r="51">
          <cell r="A51">
            <v>38</v>
          </cell>
        </row>
        <row r="52">
          <cell r="A52">
            <v>39</v>
          </cell>
        </row>
        <row r="53">
          <cell r="A53">
            <v>40</v>
          </cell>
        </row>
      </sheetData>
      <sheetData sheetId="89"/>
      <sheetData sheetId="90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3 of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0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2546.1</v>
          </cell>
          <cell r="E12">
            <v>12844</v>
          </cell>
          <cell r="F12">
            <v>9.06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9.06</v>
          </cell>
          <cell r="G13">
            <v>116367</v>
          </cell>
          <cell r="I13">
            <v>116367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2548.1</v>
          </cell>
          <cell r="E17">
            <v>4363</v>
          </cell>
          <cell r="F17">
            <v>9.06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9.06</v>
          </cell>
          <cell r="G18">
            <v>39529</v>
          </cell>
          <cell r="I18">
            <v>39529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2550.1</v>
          </cell>
          <cell r="E22">
            <v>5739</v>
          </cell>
          <cell r="F22">
            <v>9.06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9.06</v>
          </cell>
          <cell r="G23">
            <v>51995</v>
          </cell>
          <cell r="I23">
            <v>51995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2551.1</v>
          </cell>
          <cell r="E27">
            <v>4447</v>
          </cell>
          <cell r="F27">
            <v>9.06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9.06</v>
          </cell>
          <cell r="G28">
            <v>40290</v>
          </cell>
          <cell r="I28">
            <v>40290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</row>
        <row r="33">
          <cell r="A33">
            <v>23</v>
          </cell>
          <cell r="B33" t="str">
            <v>Total Zone 0 to 2</v>
          </cell>
          <cell r="E33">
            <v>27393</v>
          </cell>
          <cell r="G33">
            <v>248181</v>
          </cell>
          <cell r="I33">
            <v>248181</v>
          </cell>
          <cell r="K33">
            <v>0</v>
          </cell>
        </row>
        <row r="34">
          <cell r="A34">
            <v>24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</row>
      </sheetData>
      <sheetData sheetId="91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4 of 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1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</v>
          </cell>
          <cell r="E12">
            <v>114156</v>
          </cell>
          <cell r="F12">
            <v>7.62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7.62</v>
          </cell>
          <cell r="G13">
            <v>869869</v>
          </cell>
          <cell r="I13">
            <v>869869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</v>
          </cell>
          <cell r="E17">
            <v>44997</v>
          </cell>
          <cell r="F17">
            <v>7.62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7.62</v>
          </cell>
          <cell r="G18">
            <v>342877</v>
          </cell>
          <cell r="I18">
            <v>342877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</v>
          </cell>
          <cell r="E22">
            <v>59741</v>
          </cell>
          <cell r="F22">
            <v>7.62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7.62</v>
          </cell>
          <cell r="G23">
            <v>455226</v>
          </cell>
          <cell r="I23">
            <v>455226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</v>
          </cell>
          <cell r="E27">
            <v>45058</v>
          </cell>
          <cell r="F27">
            <v>7.62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7.62</v>
          </cell>
          <cell r="G28">
            <v>343342</v>
          </cell>
          <cell r="I28">
            <v>343342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  <cell r="B32" t="str">
            <v>Total Zone 1 to 2</v>
          </cell>
          <cell r="E32">
            <v>263952</v>
          </cell>
          <cell r="G32">
            <v>2011314</v>
          </cell>
          <cell r="I32">
            <v>2011314</v>
          </cell>
          <cell r="K32">
            <v>0</v>
          </cell>
        </row>
        <row r="33">
          <cell r="A33">
            <v>23</v>
          </cell>
        </row>
        <row r="34">
          <cell r="A34">
            <v>24</v>
          </cell>
          <cell r="B34" t="str">
            <v>Total Zone 0 to 2</v>
          </cell>
          <cell r="E34">
            <v>27393</v>
          </cell>
          <cell r="G34">
            <v>248181</v>
          </cell>
          <cell r="I34">
            <v>248181</v>
          </cell>
          <cell r="K34">
            <v>0</v>
          </cell>
        </row>
        <row r="35">
          <cell r="A35">
            <v>25</v>
          </cell>
        </row>
        <row r="36">
          <cell r="A36">
            <v>26</v>
          </cell>
          <cell r="B36" t="str">
            <v>Total Zone 1 to 2 and Zone 0 to 2</v>
          </cell>
          <cell r="E36">
            <v>291345</v>
          </cell>
          <cell r="G36">
            <v>2259495</v>
          </cell>
          <cell r="I36">
            <v>2259495</v>
          </cell>
          <cell r="K36">
            <v>0</v>
          </cell>
        </row>
        <row r="37">
          <cell r="A37">
            <v>27</v>
          </cell>
        </row>
        <row r="38">
          <cell r="A38">
            <v>28</v>
          </cell>
          <cell r="B38" t="str">
            <v>Gas Storage</v>
          </cell>
        </row>
        <row r="39">
          <cell r="A39">
            <v>29</v>
          </cell>
          <cell r="B39" t="str">
            <v xml:space="preserve">  Production Area:</v>
          </cell>
        </row>
        <row r="40">
          <cell r="A40">
            <v>30</v>
          </cell>
          <cell r="B40" t="str">
            <v xml:space="preserve">    Demand</v>
          </cell>
          <cell r="C40" t="str">
            <v>(need table, Poole will</v>
          </cell>
          <cell r="D40">
            <v>27</v>
          </cell>
          <cell r="E40">
            <v>34968</v>
          </cell>
          <cell r="F40">
            <v>2.02</v>
          </cell>
          <cell r="G40">
            <v>70635</v>
          </cell>
          <cell r="I40">
            <v>70635</v>
          </cell>
        </row>
        <row r="41">
          <cell r="A41">
            <v>31</v>
          </cell>
          <cell r="B41" t="str">
            <v xml:space="preserve">    Space Charge</v>
          </cell>
          <cell r="C41" t="str">
            <v>provide numbers)</v>
          </cell>
          <cell r="D41">
            <v>27</v>
          </cell>
          <cell r="E41">
            <v>4916148</v>
          </cell>
          <cell r="F41">
            <v>2.4799999999999999E-2</v>
          </cell>
          <cell r="G41">
            <v>121920</v>
          </cell>
          <cell r="I41">
            <v>121920</v>
          </cell>
        </row>
        <row r="42">
          <cell r="A42">
            <v>32</v>
          </cell>
          <cell r="B42" t="str">
            <v xml:space="preserve">  Market Area:</v>
          </cell>
        </row>
        <row r="43">
          <cell r="A43">
            <v>33</v>
          </cell>
          <cell r="B43" t="str">
            <v xml:space="preserve">    Demand</v>
          </cell>
          <cell r="D43">
            <v>27</v>
          </cell>
          <cell r="E43">
            <v>237408</v>
          </cell>
          <cell r="F43">
            <v>1.1499999999999999</v>
          </cell>
          <cell r="G43">
            <v>273019</v>
          </cell>
          <cell r="I43">
            <v>273019</v>
          </cell>
        </row>
        <row r="44">
          <cell r="A44">
            <v>34</v>
          </cell>
          <cell r="B44" t="str">
            <v xml:space="preserve">    Space Charge</v>
          </cell>
          <cell r="D44">
            <v>27</v>
          </cell>
          <cell r="E44">
            <v>10846308</v>
          </cell>
          <cell r="F44">
            <v>1.8499999999999999E-2</v>
          </cell>
          <cell r="G44">
            <v>200657</v>
          </cell>
          <cell r="I44">
            <v>200657</v>
          </cell>
        </row>
        <row r="45">
          <cell r="A45">
            <v>35</v>
          </cell>
          <cell r="B45" t="str">
            <v xml:space="preserve">  Total Storage</v>
          </cell>
          <cell r="G45">
            <v>666231</v>
          </cell>
          <cell r="I45">
            <v>666231</v>
          </cell>
        </row>
        <row r="46">
          <cell r="A46">
            <v>36</v>
          </cell>
        </row>
        <row r="47">
          <cell r="A47">
            <v>37</v>
          </cell>
          <cell r="B47" t="str">
            <v>Vendor Reservation Fees (Fixed)</v>
          </cell>
          <cell r="G47">
            <v>0</v>
          </cell>
          <cell r="I47">
            <v>0</v>
          </cell>
        </row>
        <row r="48">
          <cell r="A48">
            <v>38</v>
          </cell>
        </row>
        <row r="49">
          <cell r="A49">
            <v>39</v>
          </cell>
          <cell r="B49" t="str">
            <v>TOP &amp; Direct Billed Transition costs</v>
          </cell>
          <cell r="G49">
            <v>0</v>
          </cell>
          <cell r="I49">
            <v>0</v>
          </cell>
          <cell r="K49">
            <v>0</v>
          </cell>
        </row>
        <row r="50">
          <cell r="A50">
            <v>40</v>
          </cell>
        </row>
        <row r="51">
          <cell r="A51">
            <v>41</v>
          </cell>
          <cell r="B51" t="str">
            <v>Total Tennessee Gas Area FT-G Non-Commodity</v>
          </cell>
          <cell r="G51">
            <v>2925726</v>
          </cell>
          <cell r="I51">
            <v>2925726</v>
          </cell>
          <cell r="K51">
            <v>0</v>
          </cell>
        </row>
        <row r="52">
          <cell r="A52">
            <v>42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45</v>
          </cell>
        </row>
        <row r="56">
          <cell r="A56">
            <v>46</v>
          </cell>
        </row>
      </sheetData>
      <sheetData sheetId="92">
        <row r="1">
          <cell r="A1" t="str">
            <v>Atmos Energy Corporation</v>
          </cell>
          <cell r="I1" t="str">
            <v>Exhibit B</v>
          </cell>
        </row>
        <row r="2">
          <cell r="A2" t="str">
            <v>Expected Gas Cost - Commodity</v>
          </cell>
          <cell r="I2" t="str">
            <v>Page 5 of 11</v>
          </cell>
        </row>
        <row r="3">
          <cell r="A3" t="str">
            <v>Purchases in Texas Gas Service Area</v>
          </cell>
        </row>
        <row r="5">
          <cell r="F5" t="str">
            <v>(1)</v>
          </cell>
          <cell r="G5" t="str">
            <v>(2)</v>
          </cell>
          <cell r="H5" t="str">
            <v>(3)</v>
          </cell>
          <cell r="I5" t="str">
            <v>(4)</v>
          </cell>
        </row>
        <row r="7">
          <cell r="A7" t="str">
            <v>Line</v>
          </cell>
          <cell r="D7" t="str">
            <v>Tariff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F8" t="str">
            <v>Purchases</v>
          </cell>
          <cell r="H8" t="str">
            <v>Rate</v>
          </cell>
          <cell r="I8" t="str">
            <v>Total</v>
          </cell>
        </row>
        <row r="9">
          <cell r="F9" t="str">
            <v>Mcf</v>
          </cell>
          <cell r="G9" t="str">
            <v>MMbtu</v>
          </cell>
          <cell r="H9" t="str">
            <v>$/MMbtu</v>
          </cell>
          <cell r="I9" t="str">
            <v>$</v>
          </cell>
        </row>
        <row r="11">
          <cell r="A11" t="str">
            <v>1</v>
          </cell>
          <cell r="B11" t="str">
            <v xml:space="preserve"> No Notice Service</v>
          </cell>
          <cell r="G11">
            <v>0</v>
          </cell>
        </row>
        <row r="12">
          <cell r="A12" t="str">
            <v>2</v>
          </cell>
          <cell r="B12" t="str">
            <v xml:space="preserve">  Indexed Gas Cost (Texas Gas Payback)</v>
          </cell>
          <cell r="H12">
            <v>7.7009999999999996</v>
          </cell>
          <cell r="I12">
            <v>0</v>
          </cell>
        </row>
        <row r="13">
          <cell r="A13" t="str">
            <v>3</v>
          </cell>
          <cell r="B13" t="str">
            <v xml:space="preserve">  Commodity</v>
          </cell>
          <cell r="D13">
            <v>20</v>
          </cell>
          <cell r="H13">
            <v>5.0599999999999999E-2</v>
          </cell>
          <cell r="I13">
            <v>0</v>
          </cell>
        </row>
        <row r="14">
          <cell r="A14" t="str">
            <v>4</v>
          </cell>
          <cell r="B14" t="str">
            <v xml:space="preserve">  Fuel and Loss Retention @</v>
          </cell>
          <cell r="D14">
            <v>36</v>
          </cell>
          <cell r="E14">
            <v>3.1699999999999999E-2</v>
          </cell>
          <cell r="H14">
            <v>0.25209999999999999</v>
          </cell>
          <cell r="I14">
            <v>0</v>
          </cell>
        </row>
        <row r="15">
          <cell r="A15" t="str">
            <v>5</v>
          </cell>
          <cell r="H15">
            <v>8.0037000000000003</v>
          </cell>
          <cell r="I15">
            <v>0</v>
          </cell>
        </row>
        <row r="16">
          <cell r="A16" t="str">
            <v>6</v>
          </cell>
        </row>
        <row r="17">
          <cell r="A17" t="str">
            <v>7</v>
          </cell>
          <cell r="B17" t="str">
            <v xml:space="preserve"> Firm Transportation</v>
          </cell>
          <cell r="G17">
            <v>91000</v>
          </cell>
        </row>
        <row r="18">
          <cell r="A18" t="str">
            <v>8</v>
          </cell>
          <cell r="B18" t="str">
            <v xml:space="preserve">  Indexed Gas Cost</v>
          </cell>
          <cell r="H18">
            <v>6.5910000000000002</v>
          </cell>
          <cell r="I18">
            <v>599781</v>
          </cell>
        </row>
        <row r="19">
          <cell r="A19" t="str">
            <v>9</v>
          </cell>
          <cell r="B19" t="str">
            <v xml:space="preserve">  Base (Weighted on MDQs)</v>
          </cell>
          <cell r="D19">
            <v>25</v>
          </cell>
          <cell r="H19">
            <v>4.3900000000000002E-2</v>
          </cell>
          <cell r="I19">
            <v>3995</v>
          </cell>
        </row>
        <row r="20">
          <cell r="A20" t="str">
            <v>10</v>
          </cell>
          <cell r="B20" t="str">
            <v xml:space="preserve">   TCA Adjustment</v>
          </cell>
          <cell r="D20">
            <v>25</v>
          </cell>
          <cell r="H20">
            <v>0</v>
          </cell>
          <cell r="I20">
            <v>0</v>
          </cell>
        </row>
        <row r="21">
          <cell r="A21" t="str">
            <v>11</v>
          </cell>
          <cell r="B21" t="str">
            <v xml:space="preserve">   Unrecovered TCA Surcharge</v>
          </cell>
          <cell r="D21">
            <v>25</v>
          </cell>
          <cell r="H21">
            <v>0</v>
          </cell>
          <cell r="I21">
            <v>0</v>
          </cell>
        </row>
        <row r="22">
          <cell r="A22" t="str">
            <v>12</v>
          </cell>
          <cell r="B22" t="str">
            <v xml:space="preserve">   Cash-out Adjustment</v>
          </cell>
          <cell r="D22">
            <v>25</v>
          </cell>
          <cell r="H22">
            <v>0</v>
          </cell>
          <cell r="I22">
            <v>0</v>
          </cell>
        </row>
        <row r="23">
          <cell r="A23" t="str">
            <v>13</v>
          </cell>
          <cell r="B23" t="str">
            <v xml:space="preserve">  GRI</v>
          </cell>
          <cell r="D23">
            <v>25</v>
          </cell>
          <cell r="H23">
            <v>0</v>
          </cell>
          <cell r="I23">
            <v>0</v>
          </cell>
        </row>
        <row r="24">
          <cell r="A24" t="str">
            <v>14</v>
          </cell>
          <cell r="B24" t="str">
            <v xml:space="preserve">  ACA</v>
          </cell>
          <cell r="D24">
            <v>25</v>
          </cell>
          <cell r="H24">
            <v>1.6000000000000001E-3</v>
          </cell>
          <cell r="I24">
            <v>146</v>
          </cell>
        </row>
        <row r="25">
          <cell r="A25" t="str">
            <v>15</v>
          </cell>
          <cell r="B25" t="str">
            <v xml:space="preserve">  Fuel and Loss Retention @</v>
          </cell>
          <cell r="D25">
            <v>36</v>
          </cell>
          <cell r="E25">
            <v>1.7299999999999999E-2</v>
          </cell>
          <cell r="H25">
            <v>0.11600000000000001</v>
          </cell>
          <cell r="I25">
            <v>10556</v>
          </cell>
        </row>
        <row r="26">
          <cell r="A26" t="str">
            <v>16</v>
          </cell>
          <cell r="H26">
            <v>6.7524999999999995</v>
          </cell>
          <cell r="I26">
            <v>614478</v>
          </cell>
        </row>
        <row r="27">
          <cell r="A27" t="str">
            <v>17</v>
          </cell>
          <cell r="B27" t="str">
            <v>No Notice Storage</v>
          </cell>
        </row>
        <row r="28">
          <cell r="A28" t="str">
            <v>18</v>
          </cell>
          <cell r="B28" t="str">
            <v>Net (Injections)/Withdrawals</v>
          </cell>
          <cell r="G28">
            <v>340681</v>
          </cell>
        </row>
        <row r="29">
          <cell r="A29" t="str">
            <v>19</v>
          </cell>
          <cell r="B29" t="str">
            <v xml:space="preserve">  Indexed Gas Cost</v>
          </cell>
          <cell r="H29">
            <v>6.5910000000000002</v>
          </cell>
          <cell r="I29">
            <v>2245428</v>
          </cell>
        </row>
        <row r="30">
          <cell r="A30" t="str">
            <v>20</v>
          </cell>
          <cell r="B30" t="str">
            <v xml:space="preserve">  Commodity (Zone 3)</v>
          </cell>
          <cell r="D30">
            <v>20</v>
          </cell>
          <cell r="H30">
            <v>5.0599999999999999E-2</v>
          </cell>
          <cell r="I30">
            <v>17238</v>
          </cell>
        </row>
        <row r="31">
          <cell r="A31" t="str">
            <v>21</v>
          </cell>
          <cell r="B31" t="str">
            <v xml:space="preserve">  Fuel and Loss Retention @</v>
          </cell>
          <cell r="D31">
            <v>36</v>
          </cell>
          <cell r="E31">
            <v>3.1699999999999999E-2</v>
          </cell>
          <cell r="H31">
            <v>0.21579999999999999</v>
          </cell>
          <cell r="I31">
            <v>73519</v>
          </cell>
        </row>
        <row r="32">
          <cell r="A32" t="str">
            <v>22</v>
          </cell>
          <cell r="H32">
            <v>6.8574000000000002</v>
          </cell>
          <cell r="I32">
            <v>2336185</v>
          </cell>
        </row>
        <row r="33">
          <cell r="A33" t="str">
            <v>23</v>
          </cell>
        </row>
        <row r="34">
          <cell r="A34" t="str">
            <v>24</v>
          </cell>
        </row>
        <row r="35">
          <cell r="A35" t="str">
            <v>25</v>
          </cell>
          <cell r="B35" t="str">
            <v xml:space="preserve"> Total Purchases in Texas Area</v>
          </cell>
          <cell r="G35">
            <v>431681</v>
          </cell>
          <cell r="H35">
            <v>6.8353000000000002</v>
          </cell>
          <cell r="I35">
            <v>2950663</v>
          </cell>
        </row>
        <row r="36">
          <cell r="A36" t="str">
            <v>26</v>
          </cell>
        </row>
      </sheetData>
      <sheetData sheetId="93">
        <row r="1">
          <cell r="A1" t="str">
            <v>Atmos Energy Corporation</v>
          </cell>
          <cell r="J1" t="str">
            <v>Exhibit B</v>
          </cell>
        </row>
        <row r="2">
          <cell r="A2" t="str">
            <v>Expected Gas Cost - Commodity</v>
          </cell>
          <cell r="J2" t="str">
            <v>Page 6  of  11</v>
          </cell>
        </row>
        <row r="3">
          <cell r="A3" t="str">
            <v>Purchases in Tennessee Gas Service Area</v>
          </cell>
        </row>
        <row r="5">
          <cell r="G5" t="str">
            <v>(1)</v>
          </cell>
          <cell r="H5" t="str">
            <v>(2)</v>
          </cell>
          <cell r="I5" t="str">
            <v>(3)</v>
          </cell>
          <cell r="J5" t="str">
            <v>(4)</v>
          </cell>
        </row>
        <row r="7">
          <cell r="A7" t="str">
            <v>Line</v>
          </cell>
          <cell r="E7" t="str">
            <v>Tariff</v>
          </cell>
        </row>
        <row r="8">
          <cell r="A8" t="str">
            <v>No.</v>
          </cell>
          <cell r="B8" t="str">
            <v>Description</v>
          </cell>
          <cell r="E8" t="str">
            <v>Sheet No.</v>
          </cell>
          <cell r="G8" t="str">
            <v>Purchases</v>
          </cell>
          <cell r="I8" t="str">
            <v>Rate</v>
          </cell>
          <cell r="J8" t="str">
            <v>Total</v>
          </cell>
        </row>
        <row r="9">
          <cell r="G9" t="str">
            <v>Mcf</v>
          </cell>
          <cell r="H9" t="str">
            <v>MMbtu</v>
          </cell>
          <cell r="I9" t="str">
            <v>$/MMbtu</v>
          </cell>
          <cell r="J9" t="str">
            <v>$</v>
          </cell>
        </row>
        <row r="11">
          <cell r="A11">
            <v>1</v>
          </cell>
          <cell r="B11" t="str">
            <v xml:space="preserve"> FT-A and FT-G </v>
          </cell>
          <cell r="H11">
            <v>659675</v>
          </cell>
        </row>
        <row r="12">
          <cell r="A12">
            <v>2</v>
          </cell>
          <cell r="B12" t="str">
            <v xml:space="preserve">  Indexed Gas Cost</v>
          </cell>
          <cell r="I12">
            <v>6.5910000000000002</v>
          </cell>
          <cell r="J12">
            <v>4347918</v>
          </cell>
        </row>
        <row r="13">
          <cell r="A13">
            <v>3</v>
          </cell>
          <cell r="B13" t="str">
            <v xml:space="preserve">  Base Commodity (Weighted on MDQs)</v>
          </cell>
          <cell r="I13">
            <v>7.8600000000000003E-2</v>
          </cell>
          <cell r="J13">
            <v>51850</v>
          </cell>
        </row>
        <row r="14">
          <cell r="A14">
            <v>4</v>
          </cell>
          <cell r="B14" t="str">
            <v xml:space="preserve">  GRI</v>
          </cell>
          <cell r="E14" t="str">
            <v>23C</v>
          </cell>
          <cell r="I14">
            <v>0</v>
          </cell>
          <cell r="J14">
            <v>0</v>
          </cell>
        </row>
        <row r="15">
          <cell r="A15">
            <v>5</v>
          </cell>
          <cell r="B15" t="str">
            <v xml:space="preserve">  ACA</v>
          </cell>
          <cell r="E15" t="str">
            <v>23C</v>
          </cell>
          <cell r="I15">
            <v>1.6000000000000001E-3</v>
          </cell>
          <cell r="J15">
            <v>1055</v>
          </cell>
        </row>
        <row r="16">
          <cell r="A16">
            <v>6</v>
          </cell>
          <cell r="B16" t="str">
            <v xml:space="preserve">  Transition Cost</v>
          </cell>
          <cell r="E16" t="str">
            <v>23C</v>
          </cell>
          <cell r="I16">
            <v>0</v>
          </cell>
          <cell r="J16">
            <v>0</v>
          </cell>
        </row>
        <row r="17">
          <cell r="A17">
            <v>7</v>
          </cell>
          <cell r="B17" t="str">
            <v xml:space="preserve">  Fuel and Loss Retention</v>
          </cell>
          <cell r="E17">
            <v>29</v>
          </cell>
          <cell r="F17">
            <v>4.2799999999999998E-2</v>
          </cell>
          <cell r="I17">
            <v>0.29470000000000002</v>
          </cell>
          <cell r="J17">
            <v>194406</v>
          </cell>
        </row>
        <row r="18">
          <cell r="A18">
            <v>8</v>
          </cell>
          <cell r="I18">
            <v>6.9658999999999995</v>
          </cell>
          <cell r="J18">
            <v>4595229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  <cell r="B21" t="str">
            <v xml:space="preserve"> FT-GS </v>
          </cell>
          <cell r="H21">
            <v>120440</v>
          </cell>
        </row>
        <row r="22">
          <cell r="A22">
            <v>12</v>
          </cell>
          <cell r="B22" t="str">
            <v xml:space="preserve">  Indexed Gas Cost</v>
          </cell>
          <cell r="I22">
            <v>6.5910000000000002</v>
          </cell>
          <cell r="J22">
            <v>793820</v>
          </cell>
        </row>
        <row r="23">
          <cell r="A23">
            <v>13</v>
          </cell>
          <cell r="B23" t="str">
            <v xml:space="preserve">  Base Rate</v>
          </cell>
          <cell r="E23">
            <v>20</v>
          </cell>
          <cell r="I23">
            <v>0.58440000000000003</v>
          </cell>
          <cell r="J23">
            <v>70385</v>
          </cell>
        </row>
        <row r="24">
          <cell r="A24">
            <v>14</v>
          </cell>
          <cell r="B24" t="str">
            <v xml:space="preserve">  GRI</v>
          </cell>
          <cell r="E24">
            <v>20</v>
          </cell>
          <cell r="I24">
            <v>0</v>
          </cell>
          <cell r="J24">
            <v>0</v>
          </cell>
        </row>
        <row r="25">
          <cell r="A25">
            <v>15</v>
          </cell>
          <cell r="B25" t="str">
            <v xml:space="preserve">  ACA</v>
          </cell>
          <cell r="E25">
            <v>20</v>
          </cell>
          <cell r="I25">
            <v>1.6000000000000001E-3</v>
          </cell>
          <cell r="J25">
            <v>193</v>
          </cell>
        </row>
        <row r="26">
          <cell r="A26">
            <v>16</v>
          </cell>
          <cell r="B26" t="str">
            <v xml:space="preserve">  PCB Adjustment</v>
          </cell>
          <cell r="E26">
            <v>20</v>
          </cell>
          <cell r="I26">
            <v>0</v>
          </cell>
          <cell r="J26">
            <v>0</v>
          </cell>
        </row>
        <row r="27">
          <cell r="A27">
            <v>17</v>
          </cell>
          <cell r="B27" t="str">
            <v xml:space="preserve">  Settlement Surcharge</v>
          </cell>
          <cell r="E27">
            <v>20</v>
          </cell>
          <cell r="I27">
            <v>0</v>
          </cell>
          <cell r="J27">
            <v>0</v>
          </cell>
        </row>
        <row r="28">
          <cell r="A28">
            <v>18</v>
          </cell>
          <cell r="B28" t="str">
            <v xml:space="preserve">  Fuel and Loss Retention</v>
          </cell>
          <cell r="E28">
            <v>29</v>
          </cell>
          <cell r="F28">
            <v>4.2799999999999998E-2</v>
          </cell>
          <cell r="I28">
            <v>0.29470000000000002</v>
          </cell>
          <cell r="J28">
            <v>35494</v>
          </cell>
        </row>
        <row r="29">
          <cell r="A29">
            <v>19</v>
          </cell>
          <cell r="I29">
            <v>7.4716999999999993</v>
          </cell>
          <cell r="J29">
            <v>899892</v>
          </cell>
        </row>
        <row r="30">
          <cell r="A30">
            <v>20</v>
          </cell>
        </row>
        <row r="31">
          <cell r="A31">
            <v>21</v>
          </cell>
        </row>
        <row r="32">
          <cell r="A32">
            <v>22</v>
          </cell>
          <cell r="B32" t="str">
            <v>Gas Storage</v>
          </cell>
        </row>
        <row r="33">
          <cell r="A33">
            <v>23</v>
          </cell>
          <cell r="B33" t="str">
            <v xml:space="preserve">  FT-A &amp; FT-G Market Area (Injections)/Withdrawals</v>
          </cell>
          <cell r="H33">
            <v>215385</v>
          </cell>
        </row>
        <row r="34">
          <cell r="A34">
            <v>24</v>
          </cell>
          <cell r="B34" t="str">
            <v xml:space="preserve">  Indexed Gas Cost/Storage</v>
          </cell>
          <cell r="I34">
            <v>6.54</v>
          </cell>
          <cell r="J34">
            <v>1408618</v>
          </cell>
        </row>
        <row r="35">
          <cell r="A35">
            <v>25</v>
          </cell>
          <cell r="B35" t="str">
            <v xml:space="preserve">  Injection Rate</v>
          </cell>
          <cell r="E35">
            <v>27</v>
          </cell>
          <cell r="I35">
            <v>1.0200000000000001E-2</v>
          </cell>
          <cell r="J35">
            <v>2197</v>
          </cell>
        </row>
        <row r="36">
          <cell r="A36">
            <v>26</v>
          </cell>
          <cell r="B36" t="str">
            <v xml:space="preserve">  Fuel and Loss Retention</v>
          </cell>
          <cell r="E36">
            <v>27</v>
          </cell>
          <cell r="F36">
            <v>1.49E-2</v>
          </cell>
          <cell r="I36">
            <v>9.8900000000000002E-2</v>
          </cell>
          <cell r="J36">
            <v>21302</v>
          </cell>
        </row>
        <row r="37">
          <cell r="A37">
            <v>27</v>
          </cell>
          <cell r="B37" t="str">
            <v xml:space="preserve">  Total</v>
          </cell>
          <cell r="I37">
            <v>6.6491000000000007</v>
          </cell>
          <cell r="J37">
            <v>1432117</v>
          </cell>
        </row>
        <row r="38">
          <cell r="A38">
            <v>28</v>
          </cell>
        </row>
        <row r="39">
          <cell r="A39">
            <v>29</v>
          </cell>
        </row>
        <row r="40">
          <cell r="A40">
            <v>30</v>
          </cell>
          <cell r="B40" t="str">
            <v xml:space="preserve">  FT-GS Market Area (Injections)/Withdrawals</v>
          </cell>
          <cell r="H40">
            <v>0</v>
          </cell>
        </row>
        <row r="41">
          <cell r="A41">
            <v>31</v>
          </cell>
          <cell r="B41" t="str">
            <v xml:space="preserve">  Indexed Gas Cost/Storage</v>
          </cell>
          <cell r="I41">
            <v>6.5910000000000002</v>
          </cell>
          <cell r="J41">
            <v>0</v>
          </cell>
        </row>
        <row r="42">
          <cell r="A42">
            <v>32</v>
          </cell>
          <cell r="B42" t="str">
            <v xml:space="preserve">  Injection Rate</v>
          </cell>
          <cell r="E42">
            <v>27</v>
          </cell>
          <cell r="I42">
            <v>1.0200000000000001E-2</v>
          </cell>
          <cell r="J42">
            <v>0</v>
          </cell>
        </row>
        <row r="43">
          <cell r="A43">
            <v>33</v>
          </cell>
          <cell r="B43" t="str">
            <v xml:space="preserve">  Fuel and Loss Retention</v>
          </cell>
          <cell r="E43">
            <v>27</v>
          </cell>
          <cell r="F43">
            <v>1.49E-2</v>
          </cell>
          <cell r="I43">
            <v>9.9699999999999997E-2</v>
          </cell>
          <cell r="J43">
            <v>0</v>
          </cell>
        </row>
        <row r="44">
          <cell r="A44">
            <v>34</v>
          </cell>
          <cell r="B44" t="str">
            <v xml:space="preserve">  Total</v>
          </cell>
          <cell r="I44">
            <v>6.7009000000000007</v>
          </cell>
          <cell r="J44">
            <v>0</v>
          </cell>
        </row>
        <row r="45">
          <cell r="A45">
            <v>35</v>
          </cell>
        </row>
        <row r="46">
          <cell r="A46">
            <v>36</v>
          </cell>
        </row>
        <row r="47">
          <cell r="A47">
            <v>37</v>
          </cell>
          <cell r="B47" t="str">
            <v>Total Tennessee Gas Zones</v>
          </cell>
          <cell r="H47">
            <v>995500</v>
          </cell>
          <cell r="I47">
            <v>6.9585999999999997</v>
          </cell>
          <cell r="J47">
            <v>6927238</v>
          </cell>
        </row>
        <row r="48">
          <cell r="A48">
            <v>38</v>
          </cell>
        </row>
      </sheetData>
      <sheetData sheetId="94"/>
      <sheetData sheetId="95">
        <row r="1">
          <cell r="A1" t="str">
            <v>Atmos Energy Corporation</v>
          </cell>
          <cell r="J1" t="str">
            <v>Exhibit B</v>
          </cell>
        </row>
        <row r="2">
          <cell r="A2" t="str">
            <v>Demand Charge Calculation</v>
          </cell>
          <cell r="J2" t="str">
            <v>Page  8  of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8">
          <cell r="A8">
            <v>1</v>
          </cell>
          <cell r="C8" t="str">
            <v>Total Demand Cost:</v>
          </cell>
        </row>
        <row r="9">
          <cell r="A9">
            <v>2</v>
          </cell>
          <cell r="C9" t="str">
            <v xml:space="preserve">  Texas Gas</v>
          </cell>
          <cell r="E9">
            <v>16720559</v>
          </cell>
        </row>
        <row r="10">
          <cell r="A10">
            <v>3</v>
          </cell>
          <cell r="C10" t="str">
            <v xml:space="preserve">  Midwestern</v>
          </cell>
          <cell r="E10">
            <v>0</v>
          </cell>
        </row>
        <row r="11">
          <cell r="A11">
            <v>4</v>
          </cell>
          <cell r="C11" t="str">
            <v xml:space="preserve">  Tennessee Gas</v>
          </cell>
          <cell r="E11">
            <v>2925726</v>
          </cell>
        </row>
        <row r="12">
          <cell r="A12">
            <v>5</v>
          </cell>
          <cell r="C12" t="str">
            <v xml:space="preserve">  Trunkline</v>
          </cell>
          <cell r="E12">
            <v>629820</v>
          </cell>
        </row>
        <row r="13">
          <cell r="A13">
            <v>6</v>
          </cell>
          <cell r="C13" t="str">
            <v xml:space="preserve">  Total</v>
          </cell>
          <cell r="E13">
            <v>20276105</v>
          </cell>
        </row>
        <row r="14">
          <cell r="A14">
            <v>7</v>
          </cell>
        </row>
        <row r="15">
          <cell r="A15">
            <v>8</v>
          </cell>
          <cell r="F15" t="str">
            <v>Allocated</v>
          </cell>
          <cell r="G15" t="str">
            <v>Related</v>
          </cell>
          <cell r="H15" t="str">
            <v>Monthly Demand Charge</v>
          </cell>
        </row>
        <row r="16">
          <cell r="A16">
            <v>9</v>
          </cell>
          <cell r="C16" t="str">
            <v>Demand Cost Allocation:</v>
          </cell>
          <cell r="E16" t="str">
            <v>Factors</v>
          </cell>
          <cell r="F16" t="str">
            <v>Demand</v>
          </cell>
          <cell r="G16" t="str">
            <v>Volumes</v>
          </cell>
          <cell r="H16" t="str">
            <v>Firm</v>
          </cell>
          <cell r="I16" t="str">
            <v>Interruptible</v>
          </cell>
          <cell r="J16" t="str">
            <v>HLF</v>
          </cell>
        </row>
        <row r="17">
          <cell r="A17">
            <v>10</v>
          </cell>
          <cell r="C17" t="str">
            <v xml:space="preserve">  All </v>
          </cell>
          <cell r="E17">
            <v>0.185</v>
          </cell>
          <cell r="F17">
            <v>3751079</v>
          </cell>
          <cell r="G17">
            <v>20401274</v>
          </cell>
          <cell r="H17">
            <v>0.18390000000000001</v>
          </cell>
          <cell r="I17">
            <v>0.18390000000000001</v>
          </cell>
          <cell r="J17">
            <v>0.18390000000000001</v>
          </cell>
        </row>
        <row r="18">
          <cell r="A18">
            <v>11</v>
          </cell>
          <cell r="C18" t="str">
            <v xml:space="preserve">  Firm</v>
          </cell>
          <cell r="E18">
            <v>0.81499999999999995</v>
          </cell>
          <cell r="F18">
            <v>16525026</v>
          </cell>
          <cell r="G18">
            <v>18923274</v>
          </cell>
          <cell r="H18">
            <v>0.87329999999999997</v>
          </cell>
          <cell r="I18" t="str">
            <v>NA</v>
          </cell>
          <cell r="J18" t="str">
            <v>NA</v>
          </cell>
        </row>
        <row r="19">
          <cell r="A19">
            <v>12</v>
          </cell>
          <cell r="C19" t="str">
            <v xml:space="preserve">  Total</v>
          </cell>
          <cell r="E19">
            <v>1</v>
          </cell>
          <cell r="F19">
            <v>20276105</v>
          </cell>
          <cell r="H19">
            <v>1.0571999999999999</v>
          </cell>
          <cell r="I19">
            <v>0.18390000000000001</v>
          </cell>
          <cell r="J19">
            <v>0.18390000000000001</v>
          </cell>
        </row>
        <row r="20">
          <cell r="A20">
            <v>13</v>
          </cell>
        </row>
        <row r="21">
          <cell r="A21">
            <v>14</v>
          </cell>
          <cell r="F21" t="str">
            <v>Volumetric Basis for</v>
          </cell>
        </row>
        <row r="22">
          <cell r="A22">
            <v>15</v>
          </cell>
          <cell r="E22" t="str">
            <v>Annualized</v>
          </cell>
          <cell r="F22" t="str">
            <v>Monthly  Demand Charge</v>
          </cell>
        </row>
        <row r="23">
          <cell r="A23">
            <v>16</v>
          </cell>
          <cell r="E23" t="str">
            <v>Mcf @14.65</v>
          </cell>
          <cell r="F23" t="str">
            <v>All</v>
          </cell>
          <cell r="G23" t="str">
            <v>Firm</v>
          </cell>
        </row>
        <row r="24">
          <cell r="A24">
            <v>17</v>
          </cell>
          <cell r="C24" t="str">
            <v>Firm Service</v>
          </cell>
        </row>
        <row r="25">
          <cell r="A25">
            <v>18</v>
          </cell>
          <cell r="C25" t="str">
            <v xml:space="preserve">  Sales:</v>
          </cell>
        </row>
        <row r="26">
          <cell r="A26">
            <v>19</v>
          </cell>
          <cell r="C26" t="str">
            <v xml:space="preserve">  G-1</v>
          </cell>
          <cell r="E26">
            <v>18887274</v>
          </cell>
          <cell r="F26">
            <v>18887274</v>
          </cell>
          <cell r="G26">
            <v>18887274</v>
          </cell>
          <cell r="H26">
            <v>1.0571999999999999</v>
          </cell>
        </row>
        <row r="27">
          <cell r="A27">
            <v>20</v>
          </cell>
          <cell r="C27" t="str">
            <v xml:space="preserve">  HLF</v>
          </cell>
          <cell r="E27">
            <v>60000</v>
          </cell>
          <cell r="F27">
            <v>60000</v>
          </cell>
          <cell r="H27">
            <v>0.18390000000000001</v>
          </cell>
          <cell r="I27" t="str">
            <v>+ HLF MDQ Demand</v>
          </cell>
        </row>
        <row r="28">
          <cell r="A28">
            <v>21</v>
          </cell>
          <cell r="C28" t="str">
            <v xml:space="preserve">  LVS-1</v>
          </cell>
          <cell r="E28">
            <v>0</v>
          </cell>
          <cell r="F28">
            <v>0</v>
          </cell>
          <cell r="G28">
            <v>0</v>
          </cell>
          <cell r="H28">
            <v>1.0571999999999999</v>
          </cell>
        </row>
        <row r="29">
          <cell r="A29">
            <v>22</v>
          </cell>
          <cell r="C29" t="str">
            <v xml:space="preserve">  Total Firm Sales</v>
          </cell>
          <cell r="E29">
            <v>18947274</v>
          </cell>
          <cell r="F29">
            <v>18947274</v>
          </cell>
          <cell r="G29">
            <v>18887274</v>
          </cell>
        </row>
        <row r="30">
          <cell r="A30">
            <v>23</v>
          </cell>
        </row>
        <row r="31">
          <cell r="A31">
            <v>24</v>
          </cell>
          <cell r="C31" t="str">
            <v xml:space="preserve">  Transportation:</v>
          </cell>
        </row>
        <row r="32">
          <cell r="A32">
            <v>25</v>
          </cell>
          <cell r="C32" t="str">
            <v xml:space="preserve">  T-2 \ G-1</v>
          </cell>
          <cell r="E32">
            <v>36000</v>
          </cell>
          <cell r="F32">
            <v>36000</v>
          </cell>
          <cell r="G32">
            <v>36000</v>
          </cell>
          <cell r="H32">
            <v>1.0571999999999999</v>
          </cell>
        </row>
        <row r="33">
          <cell r="A33">
            <v>26</v>
          </cell>
          <cell r="C33" t="str">
            <v xml:space="preserve">  HLF</v>
          </cell>
          <cell r="E33">
            <v>0</v>
          </cell>
          <cell r="F33">
            <v>0</v>
          </cell>
          <cell r="H33">
            <v>0.18390000000000001</v>
          </cell>
        </row>
        <row r="34">
          <cell r="A34">
            <v>27</v>
          </cell>
          <cell r="C34" t="str">
            <v xml:space="preserve">  Total Firm Service</v>
          </cell>
          <cell r="E34">
            <v>18983274</v>
          </cell>
          <cell r="F34">
            <v>18983274</v>
          </cell>
          <cell r="G34">
            <v>18923274</v>
          </cell>
        </row>
        <row r="35">
          <cell r="A35">
            <v>28</v>
          </cell>
        </row>
        <row r="36">
          <cell r="A36">
            <v>29</v>
          </cell>
          <cell r="C36" t="str">
            <v>Interruptible Service</v>
          </cell>
        </row>
        <row r="37">
          <cell r="A37">
            <v>30</v>
          </cell>
          <cell r="C37" t="str">
            <v xml:space="preserve">  Sales:</v>
          </cell>
        </row>
        <row r="38">
          <cell r="A38">
            <v>31</v>
          </cell>
          <cell r="C38" t="str">
            <v xml:space="preserve">  G-2</v>
          </cell>
          <cell r="E38">
            <v>684000</v>
          </cell>
          <cell r="F38">
            <v>684000</v>
          </cell>
          <cell r="H38">
            <v>1.0571999999999999</v>
          </cell>
          <cell r="I38">
            <v>0.18390000000000001</v>
          </cell>
        </row>
        <row r="39">
          <cell r="A39">
            <v>32</v>
          </cell>
          <cell r="C39" t="str">
            <v xml:space="preserve">  LVS-2</v>
          </cell>
          <cell r="E39">
            <v>154000</v>
          </cell>
          <cell r="F39">
            <v>154000</v>
          </cell>
          <cell r="H39">
            <v>1.0571999999999999</v>
          </cell>
          <cell r="I39">
            <v>0.18390000000000001</v>
          </cell>
        </row>
        <row r="40">
          <cell r="A40">
            <v>33</v>
          </cell>
          <cell r="C40" t="str">
            <v xml:space="preserve">  Total Sales</v>
          </cell>
          <cell r="E40">
            <v>838000</v>
          </cell>
          <cell r="F40">
            <v>838000</v>
          </cell>
        </row>
        <row r="41">
          <cell r="A41">
            <v>34</v>
          </cell>
        </row>
        <row r="42">
          <cell r="A42">
            <v>35</v>
          </cell>
          <cell r="C42" t="str">
            <v xml:space="preserve">  Transportation:</v>
          </cell>
        </row>
        <row r="43">
          <cell r="A43">
            <v>36</v>
          </cell>
          <cell r="C43" t="str">
            <v xml:space="preserve">  T-2 \ G-2</v>
          </cell>
          <cell r="E43">
            <v>580000</v>
          </cell>
          <cell r="F43">
            <v>580000</v>
          </cell>
          <cell r="H43">
            <v>1.0571999999999999</v>
          </cell>
          <cell r="I43">
            <v>0.18390000000000001</v>
          </cell>
        </row>
        <row r="44">
          <cell r="A44">
            <v>37</v>
          </cell>
        </row>
        <row r="45">
          <cell r="A45">
            <v>38</v>
          </cell>
          <cell r="C45" t="str">
            <v xml:space="preserve">  Total Interruptible Service</v>
          </cell>
          <cell r="E45">
            <v>1418000</v>
          </cell>
          <cell r="F45">
            <v>1418000</v>
          </cell>
        </row>
        <row r="46">
          <cell r="A46">
            <v>39</v>
          </cell>
        </row>
        <row r="47">
          <cell r="A47">
            <v>40</v>
          </cell>
          <cell r="C47" t="str">
            <v>Carriage Service</v>
          </cell>
        </row>
        <row r="48">
          <cell r="A48">
            <v>41</v>
          </cell>
          <cell r="C48" t="str">
            <v xml:space="preserve">  T-3 &amp; T-4</v>
          </cell>
          <cell r="E48">
            <v>23438000</v>
          </cell>
        </row>
        <row r="49">
          <cell r="A49">
            <v>42</v>
          </cell>
        </row>
        <row r="50">
          <cell r="A50">
            <v>43</v>
          </cell>
          <cell r="C50" t="str">
            <v>Total</v>
          </cell>
          <cell r="E50">
            <v>43839274</v>
          </cell>
          <cell r="F50">
            <v>20401274</v>
          </cell>
          <cell r="G50">
            <v>18923274</v>
          </cell>
        </row>
        <row r="51">
          <cell r="A51">
            <v>44</v>
          </cell>
        </row>
        <row r="52">
          <cell r="A52">
            <v>45</v>
          </cell>
          <cell r="C52" t="str">
            <v>HLF MDQ Demand</v>
          </cell>
        </row>
        <row r="53">
          <cell r="A53">
            <v>46</v>
          </cell>
          <cell r="C53" t="str">
            <v xml:space="preserve">  Firm Demand Cost</v>
          </cell>
          <cell r="F53">
            <v>16525026</v>
          </cell>
        </row>
        <row r="54">
          <cell r="A54">
            <v>47</v>
          </cell>
          <cell r="C54" t="str">
            <v xml:space="preserve">  Peak Day Thru-put</v>
          </cell>
          <cell r="F54">
            <v>302152</v>
          </cell>
          <cell r="G54" t="str">
            <v>Mcf/Peak Day</v>
          </cell>
        </row>
        <row r="55">
          <cell r="A55">
            <v>48</v>
          </cell>
          <cell r="C55" t="str">
            <v xml:space="preserve">  Times:</v>
          </cell>
          <cell r="F55">
            <v>12</v>
          </cell>
          <cell r="G55" t="str">
            <v>Months/Year</v>
          </cell>
        </row>
        <row r="56">
          <cell r="A56">
            <v>49</v>
          </cell>
          <cell r="C56" t="str">
            <v xml:space="preserve">  Total Annualized Peak Day Demand</v>
          </cell>
          <cell r="F56">
            <v>3625824</v>
          </cell>
        </row>
        <row r="57">
          <cell r="A57">
            <v>50</v>
          </cell>
          <cell r="C57" t="str">
            <v xml:space="preserve">  Demand Charge per MDQ</v>
          </cell>
          <cell r="F57">
            <v>4.5575999999999999</v>
          </cell>
          <cell r="G57" t="str">
            <v>/ MDQ of Customer's Contract</v>
          </cell>
        </row>
      </sheetData>
      <sheetData sheetId="96">
        <row r="1">
          <cell r="A1" t="str">
            <v>Atmos Energy Corporation</v>
          </cell>
          <cell r="J1" t="str">
            <v>Exhibit B</v>
          </cell>
        </row>
        <row r="2">
          <cell r="A2" t="str">
            <v>Take-or-Pay and Transition Charge Calculation</v>
          </cell>
          <cell r="J2" t="str">
            <v>Page  9 of 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9">
          <cell r="A9">
            <v>1</v>
          </cell>
          <cell r="C9" t="str">
            <v>Other Fixed Charges</v>
          </cell>
          <cell r="E9" t="str">
            <v>Take-or-Pay</v>
          </cell>
          <cell r="F9" t="str">
            <v>Transition</v>
          </cell>
        </row>
        <row r="10">
          <cell r="A10">
            <v>2</v>
          </cell>
          <cell r="C10" t="str">
            <v xml:space="preserve">    Texas Gas</v>
          </cell>
          <cell r="F10">
            <v>0</v>
          </cell>
        </row>
        <row r="11">
          <cell r="A11">
            <v>3</v>
          </cell>
          <cell r="C11" t="str">
            <v xml:space="preserve">    Tennessee Gas</v>
          </cell>
          <cell r="F11">
            <v>0</v>
          </cell>
        </row>
        <row r="12">
          <cell r="A12">
            <v>4</v>
          </cell>
          <cell r="C12" t="str">
            <v xml:space="preserve">    Total</v>
          </cell>
          <cell r="E12">
            <v>0</v>
          </cell>
          <cell r="F12">
            <v>0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  <cell r="F15" t="str">
            <v>Related</v>
          </cell>
          <cell r="G15" t="str">
            <v>Charge</v>
          </cell>
        </row>
        <row r="16">
          <cell r="A16">
            <v>8</v>
          </cell>
          <cell r="C16" t="str">
            <v>Other Fixed Charges</v>
          </cell>
          <cell r="E16" t="str">
            <v>Amount</v>
          </cell>
          <cell r="F16" t="str">
            <v>Volumes</v>
          </cell>
          <cell r="G16" t="str">
            <v xml:space="preserve">  $/Mcf</v>
          </cell>
        </row>
        <row r="17">
          <cell r="A17">
            <v>9</v>
          </cell>
          <cell r="C17" t="str">
            <v xml:space="preserve">  Take-or-Pay</v>
          </cell>
          <cell r="E17">
            <v>0</v>
          </cell>
          <cell r="F17">
            <v>43839274</v>
          </cell>
          <cell r="G17">
            <v>0</v>
          </cell>
        </row>
        <row r="18">
          <cell r="A18">
            <v>10</v>
          </cell>
          <cell r="C18" t="str">
            <v xml:space="preserve">  Transition</v>
          </cell>
          <cell r="E18">
            <v>0</v>
          </cell>
          <cell r="F18">
            <v>20401274</v>
          </cell>
          <cell r="G18">
            <v>0</v>
          </cell>
        </row>
        <row r="19">
          <cell r="A19">
            <v>11</v>
          </cell>
          <cell r="C19" t="str">
            <v xml:space="preserve">  Total</v>
          </cell>
          <cell r="E19">
            <v>0</v>
          </cell>
          <cell r="G19">
            <v>0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  <cell r="F22" t="str">
            <v>Volumetric Basis for</v>
          </cell>
        </row>
        <row r="23">
          <cell r="A23">
            <v>15</v>
          </cell>
          <cell r="E23" t="str">
            <v>Annual</v>
          </cell>
          <cell r="F23" t="str">
            <v>Other Fixed Charges</v>
          </cell>
          <cell r="I23" t="str">
            <v>Other Fixed Charges</v>
          </cell>
        </row>
        <row r="24">
          <cell r="A24">
            <v>16</v>
          </cell>
          <cell r="E24" t="str">
            <v>Expected Mcf</v>
          </cell>
          <cell r="F24" t="str">
            <v>Take-or-Pay</v>
          </cell>
          <cell r="G24" t="str">
            <v>Transition</v>
          </cell>
          <cell r="I24" t="str">
            <v>Take-or-Pay</v>
          </cell>
          <cell r="J24" t="str">
            <v xml:space="preserve">  Transition</v>
          </cell>
        </row>
        <row r="25">
          <cell r="A25">
            <v>17</v>
          </cell>
          <cell r="C25" t="str">
            <v>Firm Service</v>
          </cell>
        </row>
        <row r="26">
          <cell r="A26">
            <v>18</v>
          </cell>
          <cell r="C26" t="str">
            <v xml:space="preserve">  Sales:</v>
          </cell>
        </row>
        <row r="27">
          <cell r="A27">
            <v>19</v>
          </cell>
          <cell r="C27" t="str">
            <v xml:space="preserve">  G-1</v>
          </cell>
          <cell r="E27">
            <v>18887274</v>
          </cell>
          <cell r="F27">
            <v>18887274</v>
          </cell>
          <cell r="G27">
            <v>18887274</v>
          </cell>
          <cell r="J27">
            <v>0</v>
          </cell>
        </row>
        <row r="28">
          <cell r="A28">
            <v>20</v>
          </cell>
          <cell r="C28" t="str">
            <v xml:space="preserve">  HLF</v>
          </cell>
          <cell r="E28">
            <v>60000</v>
          </cell>
          <cell r="F28">
            <v>60000</v>
          </cell>
          <cell r="G28">
            <v>60000</v>
          </cell>
          <cell r="J28">
            <v>0</v>
          </cell>
        </row>
        <row r="29">
          <cell r="A29">
            <v>21</v>
          </cell>
          <cell r="C29" t="str">
            <v xml:space="preserve">  LVS-1</v>
          </cell>
          <cell r="E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22</v>
          </cell>
          <cell r="C30" t="str">
            <v xml:space="preserve">  Total Firm Sales</v>
          </cell>
          <cell r="E30">
            <v>18947274</v>
          </cell>
          <cell r="F30">
            <v>18947274</v>
          </cell>
          <cell r="G30">
            <v>18947274</v>
          </cell>
        </row>
        <row r="31">
          <cell r="A31">
            <v>23</v>
          </cell>
        </row>
        <row r="32">
          <cell r="A32">
            <v>24</v>
          </cell>
          <cell r="C32" t="str">
            <v xml:space="preserve">  Transportation:</v>
          </cell>
        </row>
        <row r="33">
          <cell r="A33">
            <v>25</v>
          </cell>
          <cell r="C33" t="str">
            <v xml:space="preserve">  T-2 \ G-1</v>
          </cell>
          <cell r="E33">
            <v>36000</v>
          </cell>
          <cell r="F33">
            <v>36000</v>
          </cell>
          <cell r="G33">
            <v>36000</v>
          </cell>
          <cell r="J33">
            <v>0</v>
          </cell>
        </row>
        <row r="34">
          <cell r="A34">
            <v>26</v>
          </cell>
          <cell r="C34" t="str">
            <v xml:space="preserve">  T-2 \ G-1 \ HLF</v>
          </cell>
          <cell r="E34">
            <v>0</v>
          </cell>
          <cell r="J34">
            <v>0</v>
          </cell>
        </row>
        <row r="35">
          <cell r="A35">
            <v>27</v>
          </cell>
          <cell r="C35" t="str">
            <v xml:space="preserve">  Total Firm Service</v>
          </cell>
          <cell r="E35">
            <v>18983274</v>
          </cell>
          <cell r="F35">
            <v>18983274</v>
          </cell>
          <cell r="G35">
            <v>18983274</v>
          </cell>
        </row>
        <row r="36">
          <cell r="A36">
            <v>28</v>
          </cell>
        </row>
        <row r="37">
          <cell r="A37">
            <v>29</v>
          </cell>
          <cell r="C37" t="str">
            <v>Interruptible Service</v>
          </cell>
        </row>
        <row r="38">
          <cell r="A38">
            <v>30</v>
          </cell>
          <cell r="C38" t="str">
            <v xml:space="preserve">  Sales:</v>
          </cell>
        </row>
        <row r="39">
          <cell r="A39">
            <v>31</v>
          </cell>
          <cell r="C39" t="str">
            <v xml:space="preserve">  G-2</v>
          </cell>
          <cell r="E39">
            <v>684000</v>
          </cell>
          <cell r="F39">
            <v>684000</v>
          </cell>
          <cell r="G39">
            <v>684000</v>
          </cell>
          <cell r="J39">
            <v>0</v>
          </cell>
        </row>
        <row r="40">
          <cell r="A40">
            <v>32</v>
          </cell>
          <cell r="C40" t="str">
            <v xml:space="preserve">  LVS-2</v>
          </cell>
          <cell r="E40">
            <v>154000</v>
          </cell>
          <cell r="F40">
            <v>154000</v>
          </cell>
          <cell r="G40">
            <v>154000</v>
          </cell>
          <cell r="J40">
            <v>0</v>
          </cell>
        </row>
        <row r="41">
          <cell r="A41">
            <v>33</v>
          </cell>
          <cell r="C41" t="str">
            <v xml:space="preserve">  Total Sales</v>
          </cell>
          <cell r="E41">
            <v>838000</v>
          </cell>
          <cell r="F41">
            <v>838000</v>
          </cell>
          <cell r="G41">
            <v>838000</v>
          </cell>
        </row>
        <row r="42">
          <cell r="A42">
            <v>34</v>
          </cell>
        </row>
        <row r="43">
          <cell r="A43">
            <v>35</v>
          </cell>
          <cell r="C43" t="str">
            <v xml:space="preserve">  Transportation:</v>
          </cell>
        </row>
        <row r="44">
          <cell r="A44">
            <v>36</v>
          </cell>
          <cell r="C44" t="str">
            <v xml:space="preserve">  T-2 \ G-2</v>
          </cell>
          <cell r="E44">
            <v>580000</v>
          </cell>
          <cell r="F44">
            <v>580000</v>
          </cell>
          <cell r="G44">
            <v>580000</v>
          </cell>
          <cell r="J44">
            <v>0</v>
          </cell>
        </row>
        <row r="45">
          <cell r="A45">
            <v>37</v>
          </cell>
        </row>
        <row r="46">
          <cell r="A46">
            <v>38</v>
          </cell>
          <cell r="C46" t="str">
            <v xml:space="preserve">  Total Interruptible Service</v>
          </cell>
          <cell r="E46">
            <v>1418000</v>
          </cell>
          <cell r="F46">
            <v>1418000</v>
          </cell>
          <cell r="G46">
            <v>1418000</v>
          </cell>
        </row>
        <row r="47">
          <cell r="A47">
            <v>39</v>
          </cell>
        </row>
        <row r="48">
          <cell r="A48">
            <v>40</v>
          </cell>
          <cell r="C48" t="str">
            <v>Carriage Service</v>
          </cell>
        </row>
        <row r="49">
          <cell r="A49">
            <v>41</v>
          </cell>
          <cell r="C49" t="str">
            <v xml:space="preserve">  T-3 &amp; T-4</v>
          </cell>
          <cell r="E49">
            <v>23438000</v>
          </cell>
          <cell r="F49">
            <v>23438000</v>
          </cell>
          <cell r="G49" t="str">
            <v>NA</v>
          </cell>
        </row>
        <row r="50">
          <cell r="A50">
            <v>42</v>
          </cell>
        </row>
        <row r="51">
          <cell r="A51">
            <v>43</v>
          </cell>
          <cell r="C51" t="str">
            <v>Total</v>
          </cell>
          <cell r="E51">
            <v>43839274</v>
          </cell>
          <cell r="F51">
            <v>43839274</v>
          </cell>
          <cell r="G51">
            <v>20401274</v>
          </cell>
        </row>
      </sheetData>
      <sheetData sheetId="97">
        <row r="1">
          <cell r="A1" t="str">
            <v>Atmos Energy Corporation</v>
          </cell>
          <cell r="H1" t="str">
            <v>Exhibit B</v>
          </cell>
        </row>
        <row r="2">
          <cell r="A2" t="str">
            <v>Expected Gas Cost - Commodity</v>
          </cell>
          <cell r="H2" t="str">
            <v>Page  10  of  11</v>
          </cell>
        </row>
        <row r="3">
          <cell r="A3" t="str">
            <v>Total System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H5" t="str">
            <v>(4)</v>
          </cell>
        </row>
        <row r="7">
          <cell r="A7" t="str">
            <v>Line</v>
          </cell>
        </row>
        <row r="8">
          <cell r="A8" t="str">
            <v>No.</v>
          </cell>
          <cell r="B8" t="str">
            <v>Description</v>
          </cell>
          <cell r="E8" t="str">
            <v>Purchases</v>
          </cell>
          <cell r="G8" t="str">
            <v>Rate</v>
          </cell>
          <cell r="H8" t="str">
            <v>Total</v>
          </cell>
        </row>
        <row r="9">
          <cell r="E9" t="str">
            <v>Mcf</v>
          </cell>
          <cell r="F9" t="str">
            <v>MMbtu</v>
          </cell>
          <cell r="G9" t="str">
            <v>$/MMbtu</v>
          </cell>
          <cell r="H9" t="str">
            <v>$</v>
          </cell>
        </row>
        <row r="11">
          <cell r="A11">
            <v>1</v>
          </cell>
          <cell r="B11" t="str">
            <v>Texas Gas Area</v>
          </cell>
        </row>
        <row r="12">
          <cell r="A12">
            <v>2</v>
          </cell>
          <cell r="B12" t="str">
            <v>No Notice Service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3</v>
          </cell>
          <cell r="B13" t="str">
            <v>Firm Transportation</v>
          </cell>
          <cell r="E13">
            <v>88780</v>
          </cell>
          <cell r="F13">
            <v>91000</v>
          </cell>
          <cell r="G13">
            <v>6.7525000000000004</v>
          </cell>
          <cell r="H13">
            <v>614478</v>
          </cell>
        </row>
        <row r="14">
          <cell r="A14">
            <v>4</v>
          </cell>
          <cell r="B14" t="str">
            <v>No Notice Storage</v>
          </cell>
          <cell r="E14">
            <v>332372</v>
          </cell>
          <cell r="F14">
            <v>340681</v>
          </cell>
          <cell r="G14">
            <v>6.8574000000000002</v>
          </cell>
          <cell r="H14">
            <v>2336185</v>
          </cell>
        </row>
        <row r="15">
          <cell r="A15">
            <v>5</v>
          </cell>
          <cell r="B15" t="str">
            <v>Total Texas Gas Area</v>
          </cell>
          <cell r="E15">
            <v>421152</v>
          </cell>
          <cell r="F15">
            <v>431681</v>
          </cell>
          <cell r="G15">
            <v>6.8353000000000002</v>
          </cell>
          <cell r="H15">
            <v>2950663</v>
          </cell>
        </row>
        <row r="16">
          <cell r="A16">
            <v>6</v>
          </cell>
        </row>
        <row r="17">
          <cell r="A17">
            <v>7</v>
          </cell>
          <cell r="B17" t="str">
            <v>Tennessee Gas Area</v>
          </cell>
        </row>
        <row r="18">
          <cell r="A18">
            <v>8</v>
          </cell>
          <cell r="B18" t="str">
            <v xml:space="preserve"> FT-A and FT-G </v>
          </cell>
          <cell r="E18">
            <v>634303</v>
          </cell>
          <cell r="F18">
            <v>659675</v>
          </cell>
          <cell r="G18">
            <v>6.9659000000000004</v>
          </cell>
          <cell r="H18">
            <v>4595229</v>
          </cell>
        </row>
        <row r="19">
          <cell r="A19">
            <v>9</v>
          </cell>
          <cell r="B19" t="str">
            <v xml:space="preserve"> FT-GS </v>
          </cell>
          <cell r="E19">
            <v>115808</v>
          </cell>
          <cell r="F19">
            <v>120440</v>
          </cell>
          <cell r="G19">
            <v>7.4717000000000002</v>
          </cell>
          <cell r="H19">
            <v>899892</v>
          </cell>
        </row>
        <row r="20">
          <cell r="A20">
            <v>10</v>
          </cell>
          <cell r="B20" t="str">
            <v xml:space="preserve"> Gas Storage</v>
          </cell>
        </row>
        <row r="21">
          <cell r="A21">
            <v>11</v>
          </cell>
          <cell r="B21" t="str">
            <v xml:space="preserve">  FT-A and FT-G Injections</v>
          </cell>
          <cell r="E21">
            <v>207101</v>
          </cell>
          <cell r="F21">
            <v>215385</v>
          </cell>
          <cell r="G21">
            <v>6.6490999999999998</v>
          </cell>
          <cell r="H21">
            <v>1432117</v>
          </cell>
        </row>
        <row r="22">
          <cell r="A22">
            <v>12</v>
          </cell>
          <cell r="B22" t="str">
            <v xml:space="preserve">  FT-GS Withdrawals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13</v>
          </cell>
          <cell r="E23">
            <v>957212</v>
          </cell>
          <cell r="F23">
            <v>995500</v>
          </cell>
          <cell r="G23">
            <v>6.9585999999999997</v>
          </cell>
          <cell r="H23">
            <v>6927238</v>
          </cell>
        </row>
        <row r="24">
          <cell r="A24">
            <v>14</v>
          </cell>
          <cell r="B24" t="str">
            <v>Trunkline Gas Area</v>
          </cell>
        </row>
        <row r="25">
          <cell r="A25">
            <v>15</v>
          </cell>
          <cell r="B25" t="str">
            <v>Firm Transportation</v>
          </cell>
          <cell r="E25">
            <v>212077.29468599035</v>
          </cell>
          <cell r="F25">
            <v>219500</v>
          </cell>
          <cell r="G25">
            <v>6.6224999999999996</v>
          </cell>
          <cell r="H25">
            <v>1453639</v>
          </cell>
        </row>
        <row r="26">
          <cell r="A26">
            <v>16</v>
          </cell>
        </row>
        <row r="27">
          <cell r="A27">
            <v>17</v>
          </cell>
        </row>
        <row r="28">
          <cell r="A28">
            <v>18</v>
          </cell>
          <cell r="B28" t="str">
            <v>WKG System Storage</v>
          </cell>
        </row>
        <row r="29">
          <cell r="A29">
            <v>19</v>
          </cell>
          <cell r="B29" t="str">
            <v>Injections</v>
          </cell>
          <cell r="E29">
            <v>-759591</v>
          </cell>
          <cell r="F29">
            <v>-778581</v>
          </cell>
          <cell r="G29">
            <v>6.4372857142857152</v>
          </cell>
          <cell r="H29">
            <v>-5011948</v>
          </cell>
        </row>
        <row r="30">
          <cell r="A30">
            <v>20</v>
          </cell>
          <cell r="B30" t="str">
            <v>Withdrawals</v>
          </cell>
          <cell r="E30">
            <v>3680000</v>
          </cell>
          <cell r="F30">
            <v>3772000</v>
          </cell>
          <cell r="G30">
            <v>7.1669999999999998</v>
          </cell>
          <cell r="H30">
            <v>27033924</v>
          </cell>
        </row>
        <row r="31">
          <cell r="A31">
            <v>21</v>
          </cell>
          <cell r="B31" t="str">
            <v>Net WKG Storage</v>
          </cell>
          <cell r="E31">
            <v>2920408.7804878051</v>
          </cell>
          <cell r="F31">
            <v>2993419</v>
          </cell>
          <cell r="G31">
            <v>7.3567999999999998</v>
          </cell>
          <cell r="H31">
            <v>22021976</v>
          </cell>
        </row>
        <row r="32">
          <cell r="A32">
            <v>22</v>
          </cell>
        </row>
        <row r="33">
          <cell r="A33">
            <v>23</v>
          </cell>
        </row>
        <row r="34">
          <cell r="A34">
            <v>24</v>
          </cell>
          <cell r="B34" t="str">
            <v>Local Production</v>
          </cell>
          <cell r="E34">
            <v>59512</v>
          </cell>
          <cell r="F34">
            <v>61000</v>
          </cell>
          <cell r="G34">
            <v>6.7525000000000004</v>
          </cell>
          <cell r="H34">
            <v>411903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B38" t="str">
            <v xml:space="preserve"> Total Commodity Purchases</v>
          </cell>
          <cell r="E38">
            <v>4570362.0751737952</v>
          </cell>
          <cell r="F38">
            <v>4701100</v>
          </cell>
          <cell r="G38">
            <v>7.1825000000000001</v>
          </cell>
          <cell r="H38">
            <v>33765419</v>
          </cell>
        </row>
        <row r="39">
          <cell r="A39">
            <v>29</v>
          </cell>
        </row>
        <row r="40">
          <cell r="A40">
            <v>30</v>
          </cell>
          <cell r="B40" t="str">
            <v>Lost &amp; Unaccounted for  @</v>
          </cell>
          <cell r="D40">
            <v>1.38E-2</v>
          </cell>
          <cell r="E40">
            <v>63071</v>
          </cell>
          <cell r="F40">
            <v>64875</v>
          </cell>
        </row>
        <row r="41">
          <cell r="A41">
            <v>31</v>
          </cell>
        </row>
        <row r="42">
          <cell r="A42">
            <v>32</v>
          </cell>
          <cell r="B42" t="str">
            <v>Total Deliveries</v>
          </cell>
          <cell r="E42">
            <v>4507291.0751737952</v>
          </cell>
          <cell r="F42">
            <v>4636225</v>
          </cell>
          <cell r="G42">
            <v>7.2830000000000004</v>
          </cell>
          <cell r="H42">
            <v>33765419</v>
          </cell>
        </row>
        <row r="43">
          <cell r="A43">
            <v>33</v>
          </cell>
        </row>
        <row r="44">
          <cell r="A44">
            <v>34</v>
          </cell>
          <cell r="B44" t="str">
            <v>LVS Commodity Credit to System</v>
          </cell>
        </row>
        <row r="45">
          <cell r="A45">
            <v>35</v>
          </cell>
          <cell r="B45" t="str">
            <v>LVS Sales</v>
          </cell>
          <cell r="C45" t="str">
            <v>Need table of monthly =&gt;</v>
          </cell>
          <cell r="E45">
            <v>-20000</v>
          </cell>
          <cell r="F45">
            <v>-20572</v>
          </cell>
          <cell r="G45">
            <v>9.4163999999999994</v>
          </cell>
          <cell r="H45">
            <v>-193714</v>
          </cell>
        </row>
        <row r="46">
          <cell r="A46">
            <v>36</v>
          </cell>
        </row>
        <row r="47">
          <cell r="A47">
            <v>37</v>
          </cell>
        </row>
        <row r="48">
          <cell r="A48">
            <v>38</v>
          </cell>
          <cell r="B48" t="str">
            <v>Total Expected Commodity Cost</v>
          </cell>
          <cell r="E48">
            <v>4487291.0751737952</v>
          </cell>
          <cell r="F48">
            <v>4615653</v>
          </cell>
          <cell r="G48">
            <v>7.2733999999999996</v>
          </cell>
          <cell r="H48">
            <v>33571705</v>
          </cell>
        </row>
        <row r="50">
          <cell r="G50">
            <v>7.4814999999999996</v>
          </cell>
        </row>
      </sheetData>
      <sheetData sheetId="98"/>
      <sheetData sheetId="99"/>
      <sheetData sheetId="100">
        <row r="1">
          <cell r="A1" t="str">
            <v>Atmos Energy Corporation</v>
          </cell>
          <cell r="K1" t="str">
            <v>Exhibit C</v>
          </cell>
        </row>
        <row r="2">
          <cell r="A2" t="str">
            <v>Current "Cash-out" Prices</v>
          </cell>
          <cell r="K2" t="str">
            <v>Page 21 of 21</v>
          </cell>
        </row>
        <row r="3">
          <cell r="A3" t="str">
            <v>For the Month of November, 2006</v>
          </cell>
        </row>
        <row r="7">
          <cell r="G7" t="str">
            <v>Indexed 1</v>
          </cell>
          <cell r="K7" t="str">
            <v>WKG</v>
          </cell>
        </row>
        <row r="8">
          <cell r="G8" t="str">
            <v>Cash-out</v>
          </cell>
          <cell r="I8" t="str">
            <v>Transport</v>
          </cell>
          <cell r="K8" t="str">
            <v>Cash-out</v>
          </cell>
        </row>
        <row r="9">
          <cell r="A9" t="str">
            <v>For WKG customers served  in:</v>
          </cell>
          <cell r="G9" t="str">
            <v>Price</v>
          </cell>
          <cell r="I9" t="str">
            <v>Charge 2, 3</v>
          </cell>
          <cell r="K9" t="str">
            <v>Price</v>
          </cell>
        </row>
        <row r="11">
          <cell r="A11" t="str">
            <v>A.</v>
          </cell>
          <cell r="C11" t="str">
            <v>Texas Gas:</v>
          </cell>
        </row>
        <row r="12">
          <cell r="C12" t="str">
            <v>Zone 2 Area</v>
          </cell>
          <cell r="E12" t="str">
            <v>100% of Index Price</v>
          </cell>
          <cell r="G12">
            <v>7.3879999999999999</v>
          </cell>
          <cell r="H12" t="str">
            <v>+</v>
          </cell>
          <cell r="I12">
            <v>4.7800000000000002E-2</v>
          </cell>
          <cell r="J12" t="str">
            <v>=</v>
          </cell>
          <cell r="K12">
            <v>7.4357999999999995</v>
          </cell>
        </row>
        <row r="13">
          <cell r="E13" t="str">
            <v xml:space="preserve"> 90% of Index Price</v>
          </cell>
          <cell r="G13">
            <v>6.6492000000000004</v>
          </cell>
          <cell r="H13" t="str">
            <v>+</v>
          </cell>
          <cell r="I13">
            <v>4.7800000000000002E-2</v>
          </cell>
          <cell r="J13" t="str">
            <v>=</v>
          </cell>
          <cell r="K13">
            <v>6.6970000000000001</v>
          </cell>
        </row>
        <row r="14">
          <cell r="E14" t="str">
            <v xml:space="preserve"> 80% of Index Price</v>
          </cell>
          <cell r="G14">
            <v>5.9104000000000001</v>
          </cell>
          <cell r="H14" t="str">
            <v>+</v>
          </cell>
          <cell r="I14">
            <v>4.7800000000000002E-2</v>
          </cell>
          <cell r="J14" t="str">
            <v>=</v>
          </cell>
          <cell r="K14">
            <v>5.9581999999999997</v>
          </cell>
        </row>
        <row r="16">
          <cell r="C16" t="str">
            <v>Zone 3 Area</v>
          </cell>
          <cell r="E16" t="str">
            <v>100% of Index Price</v>
          </cell>
          <cell r="G16">
            <v>7.3879999999999999</v>
          </cell>
          <cell r="H16" t="str">
            <v>+</v>
          </cell>
          <cell r="I16">
            <v>5.0800000000000005E-2</v>
          </cell>
          <cell r="J16" t="str">
            <v>=</v>
          </cell>
          <cell r="K16">
            <v>7.4387999999999996</v>
          </cell>
        </row>
        <row r="17">
          <cell r="E17" t="str">
            <v xml:space="preserve"> 90% of Index Price</v>
          </cell>
          <cell r="G17">
            <v>6.6492000000000004</v>
          </cell>
          <cell r="H17" t="str">
            <v>+</v>
          </cell>
          <cell r="I17">
            <v>5.0800000000000005E-2</v>
          </cell>
          <cell r="J17" t="str">
            <v>=</v>
          </cell>
          <cell r="K17">
            <v>6.7</v>
          </cell>
        </row>
        <row r="18">
          <cell r="E18" t="str">
            <v xml:space="preserve"> 80% of Index Price</v>
          </cell>
          <cell r="G18">
            <v>5.9104000000000001</v>
          </cell>
          <cell r="H18" t="str">
            <v>+</v>
          </cell>
          <cell r="I18">
            <v>5.0800000000000005E-2</v>
          </cell>
          <cell r="J18" t="str">
            <v>=</v>
          </cell>
          <cell r="K18">
            <v>5.9611999999999998</v>
          </cell>
        </row>
        <row r="20">
          <cell r="C20" t="str">
            <v>Zone 4 Area</v>
          </cell>
          <cell r="E20" t="str">
            <v>100% of Index Price</v>
          </cell>
          <cell r="G20">
            <v>7.3879999999999999</v>
          </cell>
          <cell r="H20" t="str">
            <v>+</v>
          </cell>
          <cell r="I20">
            <v>6.3200000000000006E-2</v>
          </cell>
          <cell r="J20" t="str">
            <v>=</v>
          </cell>
          <cell r="K20">
            <v>7.4512</v>
          </cell>
        </row>
        <row r="21">
          <cell r="E21" t="str">
            <v xml:space="preserve"> 90% of Index Price</v>
          </cell>
          <cell r="G21">
            <v>6.6492000000000004</v>
          </cell>
          <cell r="H21" t="str">
            <v>+</v>
          </cell>
          <cell r="I21">
            <v>6.3200000000000006E-2</v>
          </cell>
          <cell r="J21" t="str">
            <v>=</v>
          </cell>
          <cell r="K21">
            <v>6.7124000000000006</v>
          </cell>
        </row>
        <row r="22">
          <cell r="E22" t="str">
            <v xml:space="preserve"> 80% of Index Price</v>
          </cell>
          <cell r="G22">
            <v>5.9104000000000001</v>
          </cell>
          <cell r="H22" t="str">
            <v>+</v>
          </cell>
          <cell r="I22">
            <v>6.3200000000000006E-2</v>
          </cell>
          <cell r="J22" t="str">
            <v>=</v>
          </cell>
          <cell r="K22">
            <v>5.9736000000000002</v>
          </cell>
        </row>
        <row r="24">
          <cell r="A24" t="str">
            <v>B.</v>
          </cell>
          <cell r="C24" t="str">
            <v>Tennessee Gas:</v>
          </cell>
        </row>
        <row r="25">
          <cell r="C25" t="str">
            <v>Zone 2 Area</v>
          </cell>
          <cell r="E25" t="str">
            <v>100% of Index Price</v>
          </cell>
          <cell r="G25">
            <v>7.1712999999999996</v>
          </cell>
          <cell r="H25" t="str">
            <v>+</v>
          </cell>
          <cell r="I25">
            <v>1.7899999999999999E-2</v>
          </cell>
          <cell r="J25" t="str">
            <v>=</v>
          </cell>
          <cell r="K25">
            <v>7.1891999999999996</v>
          </cell>
        </row>
        <row r="26">
          <cell r="E26" t="str">
            <v xml:space="preserve"> 90% of Index Price</v>
          </cell>
          <cell r="G26">
            <v>6.4542000000000002</v>
          </cell>
          <cell r="H26" t="str">
            <v>+</v>
          </cell>
          <cell r="I26">
            <v>1.7899999999999999E-2</v>
          </cell>
          <cell r="J26" t="str">
            <v>=</v>
          </cell>
          <cell r="K26">
            <v>6.4721000000000002</v>
          </cell>
        </row>
        <row r="27">
          <cell r="E27" t="str">
            <v xml:space="preserve"> 80% of Index Price</v>
          </cell>
          <cell r="G27">
            <v>5.7370000000000001</v>
          </cell>
          <cell r="H27" t="str">
            <v>+</v>
          </cell>
          <cell r="I27">
            <v>1.7899999999999999E-2</v>
          </cell>
          <cell r="J27" t="str">
            <v>=</v>
          </cell>
          <cell r="K27">
            <v>5.7549000000000001</v>
          </cell>
        </row>
        <row r="31">
          <cell r="A31" t="str">
            <v>1</v>
          </cell>
          <cell r="B31" t="str">
            <v>Indexed cash-out price is from the pipeline's Electronic Bulletin Board.</v>
          </cell>
        </row>
        <row r="33">
          <cell r="A33" t="str">
            <v>2</v>
          </cell>
          <cell r="B33" t="str">
            <v>Transport charge used for Texas Gas is its tariff sheet no. 20 commodity rate.</v>
          </cell>
        </row>
        <row r="35">
          <cell r="A35" t="str">
            <v>3</v>
          </cell>
          <cell r="B35" t="str">
            <v xml:space="preserve">Transport charge used for Tennessee Gas is its tariff sheet no. 23A maximum </v>
          </cell>
        </row>
        <row r="36">
          <cell r="B36" t="str">
            <v>commodity rate from zone 0 to zone 2.</v>
          </cell>
        </row>
      </sheetData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book Contents"/>
      <sheetName val="Directions"/>
      <sheetName val="Report"/>
      <sheetName val="Pipeline Cashout"/>
      <sheetName val="Texas"/>
      <sheetName val="Tenn"/>
      <sheetName val="2005-01 Texas 20"/>
      <sheetName val="2005-01 Tenn 23A"/>
      <sheetName val="Module1"/>
    </sheetNames>
    <sheetDataSet>
      <sheetData sheetId="0"/>
      <sheetData sheetId="1">
        <row r="5">
          <cell r="E5">
            <v>38353</v>
          </cell>
        </row>
      </sheetData>
      <sheetData sheetId="2"/>
      <sheetData sheetId="3">
        <row r="9">
          <cell r="A9">
            <v>34335</v>
          </cell>
          <cell r="B9">
            <v>2.1280000000000001</v>
          </cell>
          <cell r="C9">
            <v>2.1604000000000001</v>
          </cell>
        </row>
        <row r="10">
          <cell r="A10">
            <v>34366</v>
          </cell>
          <cell r="B10">
            <v>2.7789999999999999</v>
          </cell>
          <cell r="C10">
            <v>2.5708000000000002</v>
          </cell>
        </row>
        <row r="11">
          <cell r="A11">
            <v>34394</v>
          </cell>
          <cell r="B11">
            <v>2.331</v>
          </cell>
          <cell r="C11">
            <v>2.1343999999999999</v>
          </cell>
        </row>
        <row r="12">
          <cell r="A12">
            <v>34425</v>
          </cell>
          <cell r="B12">
            <v>1.9930000000000001</v>
          </cell>
          <cell r="C12">
            <v>1.9320999999999999</v>
          </cell>
        </row>
        <row r="13">
          <cell r="A13">
            <v>34455</v>
          </cell>
          <cell r="B13">
            <v>2.0059999999999998</v>
          </cell>
          <cell r="C13">
            <v>1.9036999999999999</v>
          </cell>
        </row>
        <row r="14">
          <cell r="A14">
            <v>34486</v>
          </cell>
          <cell r="B14">
            <v>1.8340000000000001</v>
          </cell>
          <cell r="C14">
            <v>1.8425</v>
          </cell>
        </row>
        <row r="15">
          <cell r="A15">
            <v>34516</v>
          </cell>
          <cell r="B15">
            <v>1.976</v>
          </cell>
          <cell r="C15">
            <v>1.9380999999999999</v>
          </cell>
        </row>
        <row r="16">
          <cell r="A16">
            <v>34547</v>
          </cell>
          <cell r="B16">
            <v>1.734</v>
          </cell>
          <cell r="C16">
            <v>1.6930000000000001</v>
          </cell>
        </row>
        <row r="17">
          <cell r="A17">
            <v>34578</v>
          </cell>
          <cell r="B17">
            <v>1.522</v>
          </cell>
          <cell r="C17">
            <v>1.4821</v>
          </cell>
        </row>
        <row r="18">
          <cell r="A18">
            <v>34608</v>
          </cell>
          <cell r="B18">
            <v>1.4550000000000001</v>
          </cell>
          <cell r="C18">
            <v>1.4267000000000001</v>
          </cell>
        </row>
        <row r="19">
          <cell r="A19">
            <v>34639</v>
          </cell>
          <cell r="B19">
            <v>1.57</v>
          </cell>
          <cell r="C19">
            <v>1.5388999999999999</v>
          </cell>
        </row>
        <row r="20">
          <cell r="A20">
            <v>34669</v>
          </cell>
          <cell r="B20">
            <v>1.6060000000000001</v>
          </cell>
          <cell r="C20">
            <v>1.6152</v>
          </cell>
        </row>
        <row r="21">
          <cell r="A21">
            <v>34700</v>
          </cell>
          <cell r="B21">
            <v>1.6240000000000001</v>
          </cell>
          <cell r="C21">
            <v>1.4823999999999999</v>
          </cell>
        </row>
        <row r="22">
          <cell r="A22">
            <v>34731</v>
          </cell>
          <cell r="B22">
            <v>1.474</v>
          </cell>
          <cell r="C22">
            <v>1.448</v>
          </cell>
        </row>
        <row r="23">
          <cell r="A23">
            <v>34759</v>
          </cell>
          <cell r="B23">
            <v>1.504</v>
          </cell>
          <cell r="C23">
            <v>1.4545999999999999</v>
          </cell>
        </row>
        <row r="24">
          <cell r="A24">
            <v>34790</v>
          </cell>
          <cell r="B24">
            <v>1.536</v>
          </cell>
          <cell r="C24">
            <v>1.4952000000000001</v>
          </cell>
        </row>
        <row r="25">
          <cell r="A25">
            <v>34820</v>
          </cell>
          <cell r="B25">
            <v>1.629</v>
          </cell>
          <cell r="C25">
            <v>1.5949</v>
          </cell>
        </row>
        <row r="26">
          <cell r="A26">
            <v>34851</v>
          </cell>
          <cell r="B26">
            <v>1.64</v>
          </cell>
          <cell r="C26">
            <v>1.6024</v>
          </cell>
        </row>
        <row r="27">
          <cell r="A27">
            <v>34881</v>
          </cell>
          <cell r="B27">
            <v>1.4770000000000001</v>
          </cell>
          <cell r="C27">
            <v>1.4017999999999999</v>
          </cell>
        </row>
        <row r="28">
          <cell r="A28">
            <v>34912</v>
          </cell>
          <cell r="B28">
            <v>1.4259999999999999</v>
          </cell>
          <cell r="C28">
            <v>1.4372</v>
          </cell>
        </row>
        <row r="29">
          <cell r="A29">
            <v>34943</v>
          </cell>
          <cell r="B29">
            <v>1.605</v>
          </cell>
          <cell r="C29">
            <v>1.5750999999999999</v>
          </cell>
        </row>
        <row r="30">
          <cell r="A30">
            <v>34973</v>
          </cell>
          <cell r="B30">
            <v>1.6890000000000001</v>
          </cell>
          <cell r="C30">
            <v>1.6419999999999999</v>
          </cell>
        </row>
        <row r="31">
          <cell r="A31">
            <v>35004</v>
          </cell>
          <cell r="B31">
            <v>1.8169999999999999</v>
          </cell>
          <cell r="C31">
            <v>1.7897000000000001</v>
          </cell>
        </row>
        <row r="32">
          <cell r="A32">
            <v>35034</v>
          </cell>
          <cell r="B32">
            <v>2.2749999999999999</v>
          </cell>
          <cell r="C32">
            <v>2.2010000000000001</v>
          </cell>
        </row>
        <row r="33">
          <cell r="A33">
            <v>35065</v>
          </cell>
          <cell r="B33">
            <v>3.2410000000000001</v>
          </cell>
          <cell r="C33">
            <v>2.6886999999999999</v>
          </cell>
        </row>
        <row r="34">
          <cell r="A34">
            <v>35096</v>
          </cell>
          <cell r="B34">
            <v>3.82</v>
          </cell>
          <cell r="C34">
            <v>3.5771999999999999</v>
          </cell>
        </row>
        <row r="35">
          <cell r="A35">
            <v>35125</v>
          </cell>
          <cell r="B35">
            <v>2.839</v>
          </cell>
          <cell r="C35">
            <v>2.5855000000000001</v>
          </cell>
        </row>
        <row r="36">
          <cell r="A36">
            <v>35156</v>
          </cell>
          <cell r="B36">
            <v>2.536</v>
          </cell>
          <cell r="C36">
            <v>2.3755000000000002</v>
          </cell>
        </row>
        <row r="37">
          <cell r="A37">
            <v>35186</v>
          </cell>
          <cell r="B37">
            <v>2.198</v>
          </cell>
          <cell r="C37">
            <v>2.15</v>
          </cell>
        </row>
        <row r="38">
          <cell r="A38">
            <v>35217</v>
          </cell>
          <cell r="B38">
            <v>2.339</v>
          </cell>
          <cell r="C38">
            <v>2.3054000000000001</v>
          </cell>
        </row>
        <row r="39">
          <cell r="A39">
            <v>35247</v>
          </cell>
          <cell r="B39">
            <v>2.61</v>
          </cell>
          <cell r="C39">
            <v>2.5177</v>
          </cell>
        </row>
        <row r="40">
          <cell r="A40">
            <v>35278</v>
          </cell>
          <cell r="B40">
            <v>2.2570000000000001</v>
          </cell>
          <cell r="C40">
            <v>2.0493000000000001</v>
          </cell>
        </row>
        <row r="41">
          <cell r="A41">
            <v>35309</v>
          </cell>
          <cell r="B41">
            <v>1.8280000000000001</v>
          </cell>
          <cell r="C41">
            <v>1.7801</v>
          </cell>
        </row>
        <row r="42">
          <cell r="A42">
            <v>35339</v>
          </cell>
          <cell r="B42">
            <v>2.0449999999999999</v>
          </cell>
          <cell r="C42">
            <v>2.2141000000000002</v>
          </cell>
        </row>
        <row r="43">
          <cell r="A43">
            <v>35370</v>
          </cell>
          <cell r="B43">
            <v>2.63</v>
          </cell>
          <cell r="C43">
            <v>2.7025000000000001</v>
          </cell>
        </row>
        <row r="44">
          <cell r="A44">
            <v>35400</v>
          </cell>
          <cell r="B44">
            <v>3.355</v>
          </cell>
          <cell r="C44">
            <v>3.6999</v>
          </cell>
        </row>
        <row r="45">
          <cell r="A45">
            <v>35431</v>
          </cell>
          <cell r="B45">
            <v>3.851</v>
          </cell>
          <cell r="C45">
            <v>3.5116000000000001</v>
          </cell>
        </row>
        <row r="46">
          <cell r="A46">
            <v>35462</v>
          </cell>
          <cell r="B46">
            <v>2.669</v>
          </cell>
          <cell r="C46">
            <v>2.3454999999999999</v>
          </cell>
        </row>
        <row r="47">
          <cell r="A47">
            <v>35490</v>
          </cell>
          <cell r="B47">
            <v>1.8540000000000001</v>
          </cell>
          <cell r="C47">
            <v>1.8333999999999999</v>
          </cell>
        </row>
        <row r="48">
          <cell r="A48">
            <v>35521</v>
          </cell>
          <cell r="B48">
            <v>1.893</v>
          </cell>
          <cell r="C48">
            <v>1.9518</v>
          </cell>
        </row>
        <row r="49">
          <cell r="A49">
            <v>35551</v>
          </cell>
          <cell r="B49">
            <v>2.1459999999999999</v>
          </cell>
          <cell r="C49">
            <v>2.1631999999999998</v>
          </cell>
        </row>
        <row r="50">
          <cell r="A50">
            <v>35582</v>
          </cell>
          <cell r="B50">
            <v>2.1930000000000001</v>
          </cell>
          <cell r="C50">
            <v>2.1663000000000001</v>
          </cell>
        </row>
        <row r="51">
          <cell r="A51">
            <v>35612</v>
          </cell>
          <cell r="B51">
            <v>2.1800000000000002</v>
          </cell>
          <cell r="C51">
            <v>2.1326000000000001</v>
          </cell>
        </row>
        <row r="52">
          <cell r="A52">
            <v>35643</v>
          </cell>
          <cell r="B52">
            <v>2.306</v>
          </cell>
          <cell r="C52">
            <v>2.3487</v>
          </cell>
        </row>
        <row r="53">
          <cell r="A53">
            <v>35674</v>
          </cell>
          <cell r="B53">
            <v>2.629</v>
          </cell>
          <cell r="C53">
            <v>2.7269999999999999</v>
          </cell>
        </row>
        <row r="54">
          <cell r="A54">
            <v>35704</v>
          </cell>
          <cell r="B54">
            <v>2.899</v>
          </cell>
          <cell r="C54">
            <v>2.9215</v>
          </cell>
        </row>
        <row r="55">
          <cell r="A55">
            <v>35735</v>
          </cell>
          <cell r="B55">
            <v>3.1789999999999998</v>
          </cell>
          <cell r="C55">
            <v>3.1263000000000001</v>
          </cell>
        </row>
        <row r="56">
          <cell r="A56">
            <v>35765</v>
          </cell>
          <cell r="B56">
            <v>2.3759999999999999</v>
          </cell>
          <cell r="C56">
            <v>2.3241999999999998</v>
          </cell>
        </row>
        <row r="57">
          <cell r="A57">
            <v>35796</v>
          </cell>
          <cell r="B57">
            <v>2.1139999999999999</v>
          </cell>
          <cell r="C57">
            <v>2.0831</v>
          </cell>
        </row>
        <row r="58">
          <cell r="A58">
            <v>35827</v>
          </cell>
          <cell r="B58">
            <v>2.169</v>
          </cell>
          <cell r="C58">
            <v>2.1312000000000002</v>
          </cell>
        </row>
        <row r="59">
          <cell r="A59">
            <v>35855</v>
          </cell>
          <cell r="B59">
            <v>2.2149999999999999</v>
          </cell>
          <cell r="C59">
            <v>2.1817000000000002</v>
          </cell>
        </row>
        <row r="60">
          <cell r="A60">
            <v>35886</v>
          </cell>
          <cell r="B60">
            <v>2.448</v>
          </cell>
          <cell r="C60">
            <v>2.4077999999999999</v>
          </cell>
        </row>
        <row r="61">
          <cell r="A61">
            <v>35916</v>
          </cell>
          <cell r="B61">
            <v>2.19</v>
          </cell>
          <cell r="C61">
            <v>2.1581999999999999</v>
          </cell>
        </row>
        <row r="62">
          <cell r="A62">
            <v>35947</v>
          </cell>
          <cell r="B62">
            <v>2.1320000000000001</v>
          </cell>
          <cell r="C62">
            <v>2.0954000000000002</v>
          </cell>
        </row>
        <row r="63">
          <cell r="A63">
            <v>35977</v>
          </cell>
          <cell r="B63">
            <v>2.2509999999999999</v>
          </cell>
          <cell r="C63">
            <v>2.2130999999999998</v>
          </cell>
        </row>
        <row r="64">
          <cell r="A64">
            <v>36008</v>
          </cell>
          <cell r="B64">
            <v>1.883</v>
          </cell>
          <cell r="C64">
            <v>1.8603000000000001</v>
          </cell>
        </row>
        <row r="65">
          <cell r="A65">
            <v>36039</v>
          </cell>
          <cell r="B65">
            <v>1.919</v>
          </cell>
          <cell r="C65">
            <v>1.8957999999999999</v>
          </cell>
        </row>
        <row r="66">
          <cell r="A66">
            <v>36069</v>
          </cell>
          <cell r="B66">
            <v>1.9590000000000001</v>
          </cell>
          <cell r="C66">
            <v>1.9327000000000001</v>
          </cell>
        </row>
        <row r="67">
          <cell r="A67">
            <v>36100</v>
          </cell>
          <cell r="B67">
            <v>2.0680000000000001</v>
          </cell>
          <cell r="C67">
            <v>2.0371000000000001</v>
          </cell>
        </row>
        <row r="68">
          <cell r="A68">
            <v>36130</v>
          </cell>
          <cell r="B68">
            <v>1.7330000000000001</v>
          </cell>
          <cell r="C68">
            <v>1.7156</v>
          </cell>
        </row>
        <row r="69">
          <cell r="A69">
            <v>36161</v>
          </cell>
          <cell r="B69">
            <v>1.855</v>
          </cell>
          <cell r="C69">
            <v>1.8351999999999999</v>
          </cell>
        </row>
        <row r="70">
          <cell r="A70">
            <v>36192</v>
          </cell>
          <cell r="B70">
            <v>1.7749999999999999</v>
          </cell>
          <cell r="C70">
            <v>1.7495000000000001</v>
          </cell>
        </row>
        <row r="71">
          <cell r="A71">
            <v>36220</v>
          </cell>
          <cell r="B71">
            <v>1.754</v>
          </cell>
          <cell r="C71">
            <v>1.7282999999999999</v>
          </cell>
        </row>
        <row r="72">
          <cell r="A72">
            <v>36251</v>
          </cell>
          <cell r="B72">
            <v>2.0430000000000001</v>
          </cell>
          <cell r="C72">
            <v>2.0179999999999998</v>
          </cell>
        </row>
        <row r="73">
          <cell r="A73">
            <v>36281</v>
          </cell>
          <cell r="B73">
            <v>2.2589999999999999</v>
          </cell>
          <cell r="C73">
            <v>2.2298</v>
          </cell>
        </row>
        <row r="74">
          <cell r="A74">
            <v>36312</v>
          </cell>
          <cell r="B74">
            <v>2.2789999999999999</v>
          </cell>
          <cell r="C74">
            <v>2.2530999999999999</v>
          </cell>
        </row>
        <row r="75">
          <cell r="A75">
            <v>36342</v>
          </cell>
          <cell r="B75">
            <v>2.2210000000000001</v>
          </cell>
          <cell r="C75">
            <v>2.2006999999999999</v>
          </cell>
        </row>
        <row r="76">
          <cell r="A76">
            <v>36373</v>
          </cell>
          <cell r="B76">
            <v>2.738</v>
          </cell>
          <cell r="C76">
            <v>2.7161</v>
          </cell>
        </row>
        <row r="77">
          <cell r="A77">
            <v>36404</v>
          </cell>
          <cell r="B77">
            <v>2.605</v>
          </cell>
          <cell r="C77">
            <v>2.5716000000000001</v>
          </cell>
        </row>
        <row r="78">
          <cell r="A78">
            <v>36434</v>
          </cell>
          <cell r="B78">
            <v>2.625</v>
          </cell>
          <cell r="C78">
            <v>2.6019000000000001</v>
          </cell>
        </row>
        <row r="79">
          <cell r="A79">
            <v>36465</v>
          </cell>
          <cell r="B79">
            <v>2.4700000000000002</v>
          </cell>
          <cell r="C79">
            <v>2.4413</v>
          </cell>
        </row>
        <row r="80">
          <cell r="A80">
            <v>36495</v>
          </cell>
          <cell r="B80">
            <v>2.3450000000000002</v>
          </cell>
          <cell r="C80">
            <v>2.3149999999999999</v>
          </cell>
        </row>
        <row r="81">
          <cell r="A81">
            <v>36526</v>
          </cell>
          <cell r="B81">
            <v>2.375</v>
          </cell>
          <cell r="C81">
            <v>2.3475000000000001</v>
          </cell>
        </row>
        <row r="82">
          <cell r="A82">
            <v>36557</v>
          </cell>
          <cell r="B82">
            <v>2.6389999999999998</v>
          </cell>
          <cell r="C82">
            <v>2.6040999999999999</v>
          </cell>
        </row>
        <row r="83">
          <cell r="A83">
            <v>36586</v>
          </cell>
          <cell r="B83">
            <v>2.7389999999999999</v>
          </cell>
          <cell r="C83">
            <v>2.7080000000000002</v>
          </cell>
        </row>
        <row r="84">
          <cell r="A84">
            <v>36617</v>
          </cell>
          <cell r="B84">
            <v>2.9849999999999999</v>
          </cell>
          <cell r="C84">
            <v>2.9456000000000002</v>
          </cell>
        </row>
        <row r="85">
          <cell r="A85">
            <v>36647</v>
          </cell>
          <cell r="B85">
            <v>3.411</v>
          </cell>
          <cell r="C85">
            <v>3.3708</v>
          </cell>
        </row>
        <row r="86">
          <cell r="A86">
            <v>36678</v>
          </cell>
          <cell r="B86">
            <v>4.2709999999999999</v>
          </cell>
          <cell r="C86">
            <v>4.2159000000000004</v>
          </cell>
        </row>
        <row r="87">
          <cell r="A87">
            <v>36708</v>
          </cell>
          <cell r="B87">
            <v>4.0659999999999998</v>
          </cell>
          <cell r="C87">
            <v>4.0281000000000002</v>
          </cell>
        </row>
        <row r="88">
          <cell r="A88">
            <v>36739</v>
          </cell>
          <cell r="B88">
            <v>4.3289999999999997</v>
          </cell>
          <cell r="C88">
            <v>4.282</v>
          </cell>
        </row>
        <row r="89">
          <cell r="A89">
            <v>36770</v>
          </cell>
          <cell r="B89">
            <v>4.9189999999999996</v>
          </cell>
          <cell r="C89">
            <v>4.8779000000000003</v>
          </cell>
        </row>
        <row r="90">
          <cell r="A90">
            <v>36800</v>
          </cell>
          <cell r="B90">
            <v>5.101</v>
          </cell>
          <cell r="C90">
            <v>5.0475000000000003</v>
          </cell>
        </row>
        <row r="91">
          <cell r="A91">
            <v>36831</v>
          </cell>
          <cell r="B91">
            <v>5.3540000000000001</v>
          </cell>
          <cell r="C91">
            <v>5.2946</v>
          </cell>
        </row>
        <row r="92">
          <cell r="A92">
            <v>36861</v>
          </cell>
          <cell r="B92">
            <v>8.0909999999999993</v>
          </cell>
          <cell r="C92">
            <v>8.0318000000000005</v>
          </cell>
        </row>
        <row r="93">
          <cell r="A93">
            <v>36892</v>
          </cell>
          <cell r="B93">
            <v>8.8379999999999992</v>
          </cell>
          <cell r="C93">
            <v>8.6751000000000005</v>
          </cell>
        </row>
        <row r="94">
          <cell r="A94">
            <v>36923</v>
          </cell>
          <cell r="B94">
            <v>5.6980000000000004</v>
          </cell>
          <cell r="C94">
            <v>5.5682999999999998</v>
          </cell>
        </row>
        <row r="95">
          <cell r="A95">
            <v>36951</v>
          </cell>
          <cell r="B95">
            <v>5.1150000000000002</v>
          </cell>
          <cell r="C95">
            <v>5.0426000000000002</v>
          </cell>
        </row>
        <row r="96">
          <cell r="A96">
            <v>36982</v>
          </cell>
          <cell r="B96">
            <v>5.24</v>
          </cell>
          <cell r="C96">
            <v>5.1776</v>
          </cell>
        </row>
        <row r="97">
          <cell r="A97">
            <v>37012</v>
          </cell>
          <cell r="B97">
            <v>4.2759999999999998</v>
          </cell>
          <cell r="C97">
            <v>4.2365000000000004</v>
          </cell>
        </row>
        <row r="98">
          <cell r="A98">
            <v>37043</v>
          </cell>
          <cell r="B98">
            <v>3.835</v>
          </cell>
          <cell r="C98">
            <v>3.7776999999999998</v>
          </cell>
        </row>
        <row r="99">
          <cell r="A99">
            <v>37073</v>
          </cell>
          <cell r="B99">
            <v>3.1309999999999998</v>
          </cell>
          <cell r="C99">
            <v>3.0878000000000001</v>
          </cell>
        </row>
        <row r="100">
          <cell r="A100">
            <v>37104</v>
          </cell>
          <cell r="B100">
            <v>3.11</v>
          </cell>
          <cell r="C100">
            <v>3.0716000000000001</v>
          </cell>
        </row>
        <row r="101">
          <cell r="A101">
            <v>37135</v>
          </cell>
          <cell r="B101">
            <v>2.2989999999999999</v>
          </cell>
          <cell r="C101">
            <v>2.2692000000000001</v>
          </cell>
        </row>
        <row r="102">
          <cell r="A102">
            <v>37165</v>
          </cell>
          <cell r="B102">
            <v>2.4020000000000001</v>
          </cell>
          <cell r="C102">
            <v>2.2201</v>
          </cell>
        </row>
        <row r="103">
          <cell r="A103">
            <v>37196</v>
          </cell>
          <cell r="B103">
            <v>2.411</v>
          </cell>
          <cell r="C103">
            <v>2.4853000000000001</v>
          </cell>
        </row>
        <row r="104">
          <cell r="A104">
            <v>37226</v>
          </cell>
          <cell r="B104">
            <v>2.387</v>
          </cell>
          <cell r="C104">
            <v>2.3001</v>
          </cell>
        </row>
        <row r="105">
          <cell r="A105">
            <v>37257</v>
          </cell>
          <cell r="B105">
            <v>2.274</v>
          </cell>
          <cell r="C105">
            <v>2.3105000000000002</v>
          </cell>
        </row>
        <row r="106">
          <cell r="A106">
            <v>37288</v>
          </cell>
          <cell r="B106">
            <v>2.2690000000000001</v>
          </cell>
          <cell r="C106">
            <v>2.1848999999999998</v>
          </cell>
        </row>
        <row r="107">
          <cell r="A107">
            <v>37316</v>
          </cell>
          <cell r="B107">
            <v>2.9329999999999998</v>
          </cell>
          <cell r="C107">
            <v>2.7780999999999998</v>
          </cell>
        </row>
        <row r="108">
          <cell r="A108">
            <v>37347</v>
          </cell>
          <cell r="B108">
            <v>3.448</v>
          </cell>
          <cell r="C108">
            <v>3.3567999999999998</v>
          </cell>
        </row>
        <row r="109">
          <cell r="A109">
            <v>37377</v>
          </cell>
          <cell r="B109">
            <v>3.4830000000000001</v>
          </cell>
          <cell r="C109">
            <v>3.4817999999999998</v>
          </cell>
        </row>
        <row r="110">
          <cell r="A110">
            <v>37408</v>
          </cell>
          <cell r="B110">
            <v>3.23</v>
          </cell>
          <cell r="C110">
            <v>3.1686000000000001</v>
          </cell>
        </row>
        <row r="111">
          <cell r="A111">
            <v>37438</v>
          </cell>
          <cell r="B111">
            <v>3.05</v>
          </cell>
          <cell r="C111">
            <v>3.0398999999999998</v>
          </cell>
        </row>
        <row r="112">
          <cell r="A112">
            <v>37469</v>
          </cell>
          <cell r="B112">
            <v>3.07</v>
          </cell>
          <cell r="C112">
            <v>2.9883000000000002</v>
          </cell>
        </row>
        <row r="113">
          <cell r="A113">
            <v>37500</v>
          </cell>
          <cell r="B113">
            <v>3.4910000000000001</v>
          </cell>
          <cell r="C113">
            <v>3.4297</v>
          </cell>
        </row>
        <row r="114">
          <cell r="A114">
            <v>37530</v>
          </cell>
          <cell r="B114">
            <v>4.0830000000000002</v>
          </cell>
          <cell r="C114">
            <v>4.0129000000000001</v>
          </cell>
        </row>
        <row r="115">
          <cell r="A115">
            <v>37561</v>
          </cell>
          <cell r="B115">
            <v>4.0709999999999997</v>
          </cell>
          <cell r="C115">
            <v>3.9729999999999999</v>
          </cell>
        </row>
        <row r="116">
          <cell r="A116">
            <v>37591</v>
          </cell>
          <cell r="B116">
            <v>4.6379999999999999</v>
          </cell>
          <cell r="C116">
            <v>4.5190999999999999</v>
          </cell>
        </row>
        <row r="117">
          <cell r="A117">
            <v>37622</v>
          </cell>
          <cell r="B117">
            <v>5.3529999999999998</v>
          </cell>
          <cell r="C117">
            <v>5.1736000000000004</v>
          </cell>
        </row>
        <row r="118">
          <cell r="A118">
            <v>37653</v>
          </cell>
          <cell r="B118">
            <v>7.2919999999999998</v>
          </cell>
          <cell r="C118">
            <v>5.9678000000000004</v>
          </cell>
        </row>
        <row r="119">
          <cell r="A119">
            <v>37681</v>
          </cell>
          <cell r="B119">
            <v>6.8330000000000002</v>
          </cell>
          <cell r="C119">
            <v>7.0857999999999999</v>
          </cell>
        </row>
        <row r="120">
          <cell r="A120">
            <v>37712</v>
          </cell>
          <cell r="B120">
            <v>5.2460000000000004</v>
          </cell>
          <cell r="C120">
            <v>5.1413000000000002</v>
          </cell>
        </row>
        <row r="121">
          <cell r="A121">
            <v>37742</v>
          </cell>
          <cell r="B121">
            <v>5.6470000000000002</v>
          </cell>
          <cell r="C121">
            <v>5.5896999999999997</v>
          </cell>
        </row>
        <row r="122">
          <cell r="A122">
            <v>37773</v>
          </cell>
          <cell r="B122">
            <v>5.16</v>
          </cell>
          <cell r="C122">
            <v>5.7409999999999997</v>
          </cell>
        </row>
        <row r="123">
          <cell r="A123">
            <v>37803</v>
          </cell>
          <cell r="B123">
            <v>5.0190000000000001</v>
          </cell>
          <cell r="C123">
            <v>5.0663999999999998</v>
          </cell>
        </row>
        <row r="124">
          <cell r="A124">
            <v>37834</v>
          </cell>
          <cell r="B124">
            <v>4.8330000000000002</v>
          </cell>
          <cell r="C124">
            <v>4.8818999999999999</v>
          </cell>
        </row>
        <row r="125">
          <cell r="A125">
            <v>37865</v>
          </cell>
          <cell r="B125">
            <v>4.5819999999999999</v>
          </cell>
          <cell r="C125">
            <v>4.6372999999999998</v>
          </cell>
        </row>
        <row r="126">
          <cell r="A126">
            <v>37895</v>
          </cell>
          <cell r="B126">
            <v>4.6130000000000004</v>
          </cell>
          <cell r="C126">
            <v>4.6317000000000004</v>
          </cell>
        </row>
        <row r="127">
          <cell r="A127">
            <v>37926</v>
          </cell>
          <cell r="B127">
            <v>4.4539999999999997</v>
          </cell>
          <cell r="C127">
            <v>4.3653000000000004</v>
          </cell>
        </row>
        <row r="128">
          <cell r="A128">
            <v>37956</v>
          </cell>
          <cell r="B128">
            <v>5.7830000000000004</v>
          </cell>
          <cell r="C128">
            <v>5.8990999999999998</v>
          </cell>
        </row>
        <row r="129">
          <cell r="A129">
            <v>37987</v>
          </cell>
          <cell r="B129">
            <v>6.0380000000000003</v>
          </cell>
          <cell r="C129">
            <v>5.8994999999999997</v>
          </cell>
        </row>
        <row r="130">
          <cell r="A130">
            <v>38018</v>
          </cell>
          <cell r="B130">
            <v>5.4539999999999997</v>
          </cell>
          <cell r="C130">
            <v>5.3875999999999999</v>
          </cell>
        </row>
        <row r="131">
          <cell r="A131">
            <v>38047</v>
          </cell>
          <cell r="B131">
            <v>5.34</v>
          </cell>
          <cell r="C131">
            <v>5.2321</v>
          </cell>
        </row>
        <row r="132">
          <cell r="A132">
            <v>38078</v>
          </cell>
          <cell r="B132">
            <v>5.6509999999999998</v>
          </cell>
          <cell r="C132">
            <v>5.5583</v>
          </cell>
        </row>
        <row r="133">
          <cell r="A133">
            <v>38108</v>
          </cell>
          <cell r="B133">
            <v>6.218</v>
          </cell>
          <cell r="C133">
            <v>6.1281999999999996</v>
          </cell>
        </row>
        <row r="134">
          <cell r="A134">
            <v>38139</v>
          </cell>
          <cell r="B134">
            <v>6.2080000000000002</v>
          </cell>
          <cell r="C134">
            <v>6.2229000000000001</v>
          </cell>
        </row>
        <row r="135">
          <cell r="A135">
            <v>38169</v>
          </cell>
          <cell r="B135">
            <v>5.915</v>
          </cell>
          <cell r="C135">
            <v>5.87</v>
          </cell>
        </row>
        <row r="136">
          <cell r="A136">
            <v>38200</v>
          </cell>
          <cell r="B136">
            <v>5.34</v>
          </cell>
          <cell r="C136">
            <v>5.5342000000000002</v>
          </cell>
        </row>
        <row r="137">
          <cell r="A137">
            <v>38231</v>
          </cell>
          <cell r="B137">
            <v>5.0149999999999997</v>
          </cell>
          <cell r="C137">
            <v>4.8259999999999996</v>
          </cell>
        </row>
        <row r="138">
          <cell r="A138">
            <v>38261</v>
          </cell>
          <cell r="B138">
            <v>6.14</v>
          </cell>
          <cell r="C138">
            <v>5.7835000000000001</v>
          </cell>
        </row>
        <row r="139">
          <cell r="A139">
            <v>38292</v>
          </cell>
          <cell r="B139">
            <v>6.1580000000000004</v>
          </cell>
          <cell r="C139">
            <v>6.0369000000000002</v>
          </cell>
        </row>
        <row r="140">
          <cell r="A140">
            <v>38322</v>
          </cell>
          <cell r="B140">
            <v>6.5860000000000003</v>
          </cell>
          <cell r="C140">
            <v>6.5636000000000001</v>
          </cell>
        </row>
      </sheetData>
      <sheetData sheetId="4">
        <row r="7">
          <cell r="A7">
            <v>34335</v>
          </cell>
          <cell r="C7">
            <v>5.5199999999999999E-2</v>
          </cell>
          <cell r="D7">
            <v>6.0400000000000002E-2</v>
          </cell>
          <cell r="E7">
            <v>6.4399999999999999E-2</v>
          </cell>
        </row>
        <row r="8">
          <cell r="A8">
            <v>34455</v>
          </cell>
          <cell r="C8">
            <v>4.48E-2</v>
          </cell>
          <cell r="D8">
            <v>4.9099999999999998E-2</v>
          </cell>
          <cell r="E8">
            <v>5.2900000000000003E-2</v>
          </cell>
        </row>
        <row r="9">
          <cell r="A9">
            <v>34578</v>
          </cell>
          <cell r="C9">
            <v>4.3099999999999999E-2</v>
          </cell>
          <cell r="D9">
            <v>4.7399999999999998E-2</v>
          </cell>
          <cell r="E9">
            <v>5.1200000000000002E-2</v>
          </cell>
        </row>
        <row r="10">
          <cell r="A10">
            <v>34608</v>
          </cell>
          <cell r="C10">
            <v>4.2799999999999998E-2</v>
          </cell>
          <cell r="D10">
            <v>4.7100000000000003E-2</v>
          </cell>
          <cell r="E10">
            <v>5.0900000000000001E-2</v>
          </cell>
        </row>
        <row r="11">
          <cell r="A11">
            <v>34639</v>
          </cell>
          <cell r="C11">
            <v>4.02E-2</v>
          </cell>
          <cell r="D11">
            <v>4.4400000000000002E-2</v>
          </cell>
          <cell r="E11">
            <v>4.7600000000000003E-2</v>
          </cell>
        </row>
        <row r="12">
          <cell r="A12">
            <v>34700</v>
          </cell>
          <cell r="C12">
            <v>4.41E-2</v>
          </cell>
          <cell r="D12">
            <v>4.8300000000000003E-2</v>
          </cell>
          <cell r="E12">
            <v>5.1499999999999997E-2</v>
          </cell>
        </row>
        <row r="13">
          <cell r="A13">
            <v>34790</v>
          </cell>
          <cell r="C13">
            <v>4.1000000000000002E-2</v>
          </cell>
          <cell r="D13">
            <v>4.6199999999999998E-2</v>
          </cell>
          <cell r="E13">
            <v>5.0500000000000003E-2</v>
          </cell>
        </row>
        <row r="14">
          <cell r="A14">
            <v>35004</v>
          </cell>
          <cell r="C14">
            <v>4.0899999999999999E-2</v>
          </cell>
          <cell r="D14">
            <v>4.6100000000000002E-2</v>
          </cell>
          <cell r="E14">
            <v>5.04E-2</v>
          </cell>
        </row>
        <row r="15">
          <cell r="A15">
            <v>35034</v>
          </cell>
          <cell r="C15">
            <v>4.02E-2</v>
          </cell>
          <cell r="D15">
            <v>4.4200000000000003E-2</v>
          </cell>
          <cell r="E15">
            <v>4.8300000000000003E-2</v>
          </cell>
        </row>
        <row r="16">
          <cell r="A16">
            <v>35065</v>
          </cell>
          <cell r="C16">
            <v>4.0500000000000001E-2</v>
          </cell>
          <cell r="D16">
            <v>4.4499999999999998E-2</v>
          </cell>
          <cell r="E16">
            <v>4.8599999999999997E-2</v>
          </cell>
        </row>
        <row r="17">
          <cell r="A17">
            <v>35125</v>
          </cell>
          <cell r="B17" t="str">
            <v>Fifteenth</v>
          </cell>
          <cell r="C17">
            <v>3.1199999999999999E-2</v>
          </cell>
          <cell r="D17">
            <v>3.5200000000000002E-2</v>
          </cell>
          <cell r="E17">
            <v>3.9300000000000002E-2</v>
          </cell>
        </row>
        <row r="18">
          <cell r="A18">
            <v>35247</v>
          </cell>
          <cell r="B18" t="str">
            <v>Sixteenth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35309</v>
          </cell>
          <cell r="B19" t="str">
            <v>Seventeenth</v>
          </cell>
          <cell r="C19">
            <v>2.8299999999999999E-2</v>
          </cell>
          <cell r="D19">
            <v>3.2300000000000002E-2</v>
          </cell>
          <cell r="E19">
            <v>3.6400000000000002E-2</v>
          </cell>
        </row>
        <row r="20">
          <cell r="A20">
            <v>35339</v>
          </cell>
          <cell r="B20" t="str">
            <v>Eighteenth</v>
          </cell>
          <cell r="C20">
            <v>2.8000000000000001E-2</v>
          </cell>
          <cell r="D20">
            <v>3.2000000000000001E-2</v>
          </cell>
          <cell r="E20">
            <v>3.61E-2</v>
          </cell>
        </row>
        <row r="21">
          <cell r="A21">
            <v>35462</v>
          </cell>
          <cell r="B21" t="str">
            <v>Nineteenth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35490</v>
          </cell>
          <cell r="B22" t="str">
            <v>Twentieth</v>
          </cell>
          <cell r="C22">
            <v>3.3399999999999999E-2</v>
          </cell>
          <cell r="D22">
            <v>3.7400000000000003E-2</v>
          </cell>
          <cell r="E22">
            <v>4.1500000000000002E-2</v>
          </cell>
        </row>
        <row r="23">
          <cell r="A23">
            <v>35612</v>
          </cell>
          <cell r="B23" t="str">
            <v>Twenty-first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35674</v>
          </cell>
          <cell r="B24" t="str">
            <v>Twenty-second</v>
          </cell>
          <cell r="C24">
            <v>3.7999999999999999E-2</v>
          </cell>
          <cell r="D24">
            <v>4.41E-2</v>
          </cell>
          <cell r="E24">
            <v>5.0999999999999997E-2</v>
          </cell>
        </row>
        <row r="25">
          <cell r="A25">
            <v>35735</v>
          </cell>
          <cell r="B25" t="str">
            <v>Sub 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35765</v>
          </cell>
          <cell r="B26" t="str">
            <v>Twenty-third</v>
          </cell>
          <cell r="C26">
            <v>3.8399999999999997E-2</v>
          </cell>
          <cell r="D26">
            <v>4.4499999999999998E-2</v>
          </cell>
          <cell r="E26">
            <v>5.1299999999999998E-2</v>
          </cell>
        </row>
        <row r="27">
          <cell r="A27">
            <v>35827</v>
          </cell>
          <cell r="B27" t="str">
            <v>Twenty-fourth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35977</v>
          </cell>
          <cell r="B28" t="str">
            <v>Twenty-seventh</v>
          </cell>
          <cell r="C28">
            <v>3.4500000000000003E-2</v>
          </cell>
          <cell r="D28">
            <v>3.9199999999999999E-2</v>
          </cell>
          <cell r="E28">
            <v>4.4299999999999999E-2</v>
          </cell>
        </row>
        <row r="29">
          <cell r="A29">
            <v>36192</v>
          </cell>
          <cell r="B29" t="str">
            <v>Thirtieth</v>
          </cell>
          <cell r="C29">
            <v>3.6499999999999998E-2</v>
          </cell>
          <cell r="D29">
            <v>4.1200000000000001E-2</v>
          </cell>
          <cell r="E29">
            <v>4.6300000000000001E-2</v>
          </cell>
        </row>
        <row r="30">
          <cell r="A30">
            <v>36831</v>
          </cell>
          <cell r="B30" t="str">
            <v>Thirty-first</v>
          </cell>
          <cell r="C30">
            <v>3.5299999999999998E-2</v>
          </cell>
          <cell r="D30">
            <v>0.04</v>
          </cell>
          <cell r="E30">
            <v>4.5100000000000001E-2</v>
          </cell>
        </row>
        <row r="31">
          <cell r="A31">
            <v>36923</v>
          </cell>
          <cell r="B31" t="str">
            <v>Thirty-fourth</v>
          </cell>
          <cell r="C31">
            <v>3.5200000000000002E-2</v>
          </cell>
          <cell r="D31">
            <v>3.4700000000000002E-2</v>
          </cell>
          <cell r="E31">
            <v>4.07E-2</v>
          </cell>
        </row>
        <row r="32">
          <cell r="A32">
            <v>37012</v>
          </cell>
          <cell r="B32" t="str">
            <v>Thirty-seventh</v>
          </cell>
          <cell r="C32">
            <v>3.5000000000000003E-2</v>
          </cell>
          <cell r="D32">
            <v>3.4500000000000003E-2</v>
          </cell>
          <cell r="E32">
            <v>4.0500000000000001E-2</v>
          </cell>
        </row>
        <row r="33">
          <cell r="A33">
            <v>37165</v>
          </cell>
          <cell r="B33" t="str">
            <v>Thirty-eighth</v>
          </cell>
          <cell r="C33">
            <v>3.49E-2</v>
          </cell>
          <cell r="D33">
            <v>3.44E-2</v>
          </cell>
          <cell r="E33">
            <v>4.0399999999999998E-2</v>
          </cell>
        </row>
        <row r="34">
          <cell r="A34">
            <v>37561</v>
          </cell>
          <cell r="B34" t="str">
            <v>Fortieth</v>
          </cell>
          <cell r="C34">
            <v>4.6899999999999997E-2</v>
          </cell>
          <cell r="D34">
            <v>5.7000000000000002E-2</v>
          </cell>
          <cell r="E34">
            <v>6.4600000000000005E-2</v>
          </cell>
        </row>
        <row r="35">
          <cell r="A35">
            <v>37834</v>
          </cell>
          <cell r="B35" t="str">
            <v>First</v>
          </cell>
          <cell r="C35">
            <v>4.53E-2</v>
          </cell>
          <cell r="D35">
            <v>5.5399999999999998E-2</v>
          </cell>
          <cell r="E35">
            <v>6.3E-2</v>
          </cell>
        </row>
        <row r="36">
          <cell r="A36">
            <v>38292</v>
          </cell>
          <cell r="B36" t="str">
            <v>Second</v>
          </cell>
          <cell r="C36">
            <v>4.1300000000000003E-2</v>
          </cell>
          <cell r="D36">
            <v>5.1400000000000001E-2</v>
          </cell>
          <cell r="E36">
            <v>5.8999999999999997E-2</v>
          </cell>
        </row>
        <row r="37">
          <cell r="A37">
            <v>38322</v>
          </cell>
          <cell r="B37" t="str">
            <v>Third</v>
          </cell>
          <cell r="C37">
            <v>4.1099999999999998E-2</v>
          </cell>
          <cell r="D37">
            <v>5.1200000000000002E-2</v>
          </cell>
          <cell r="E37">
            <v>5.8799999999999998E-2</v>
          </cell>
        </row>
      </sheetData>
      <sheetData sheetId="5">
        <row r="8">
          <cell r="A8">
            <v>34973</v>
          </cell>
          <cell r="B8">
            <v>1.6199999999999999E-2</v>
          </cell>
          <cell r="C8">
            <v>2.2000000000000001E-3</v>
          </cell>
          <cell r="D8">
            <v>0.02</v>
          </cell>
          <cell r="E8">
            <v>3.1E-2</v>
          </cell>
          <cell r="F8">
            <v>6.9400000000000003E-2</v>
          </cell>
        </row>
        <row r="9">
          <cell r="A9">
            <v>35004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0</v>
          </cell>
          <cell r="F9">
            <v>3.8400000000000004E-2</v>
          </cell>
        </row>
        <row r="10">
          <cell r="A10">
            <v>35096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0</v>
          </cell>
          <cell r="F10">
            <v>3.8400000000000004E-2</v>
          </cell>
        </row>
        <row r="11">
          <cell r="A11">
            <v>35339</v>
          </cell>
          <cell r="B11">
            <v>1.6199999999999999E-2</v>
          </cell>
          <cell r="C11">
            <v>1.9E-3</v>
          </cell>
          <cell r="D11">
            <v>8.8000000000000005E-3</v>
          </cell>
          <cell r="E11">
            <v>0</v>
          </cell>
          <cell r="F11">
            <v>2.69E-2</v>
          </cell>
        </row>
        <row r="12">
          <cell r="A12">
            <v>35490</v>
          </cell>
          <cell r="B12">
            <v>1.61E-2</v>
          </cell>
          <cell r="C12">
            <v>1.9E-3</v>
          </cell>
          <cell r="D12">
            <v>8.8000000000000005E-3</v>
          </cell>
          <cell r="E12">
            <v>0</v>
          </cell>
          <cell r="F12">
            <v>2.6799999999999997E-2</v>
          </cell>
        </row>
        <row r="13">
          <cell r="A13">
            <v>35704</v>
          </cell>
          <cell r="B13">
            <v>1.61E-2</v>
          </cell>
          <cell r="C13">
            <v>2.2000000000000001E-3</v>
          </cell>
          <cell r="D13">
            <v>8.8000000000000005E-3</v>
          </cell>
          <cell r="E13">
            <v>0</v>
          </cell>
          <cell r="F13">
            <v>2.7099999999999999E-2</v>
          </cell>
        </row>
        <row r="14">
          <cell r="A14">
            <v>36281</v>
          </cell>
          <cell r="B14">
            <v>1.61E-2</v>
          </cell>
          <cell r="C14">
            <v>2.2000000000000001E-3</v>
          </cell>
          <cell r="D14">
            <v>7.4999999999999997E-3</v>
          </cell>
          <cell r="E14">
            <v>0</v>
          </cell>
          <cell r="F14">
            <v>2.58E-2</v>
          </cell>
        </row>
        <row r="15">
          <cell r="A15">
            <v>36831</v>
          </cell>
          <cell r="B15">
            <v>1.61E-2</v>
          </cell>
          <cell r="C15">
            <v>2.2000000000000001E-3</v>
          </cell>
          <cell r="D15">
            <v>7.1999999999999998E-3</v>
          </cell>
          <cell r="E15">
            <v>0</v>
          </cell>
          <cell r="F15">
            <v>2.5500000000000002E-2</v>
          </cell>
        </row>
        <row r="16">
          <cell r="A16">
            <v>37043</v>
          </cell>
          <cell r="B16">
            <v>1.61E-2</v>
          </cell>
          <cell r="C16">
            <v>2.2000000000000001E-3</v>
          </cell>
          <cell r="D16">
            <v>7.0000000000000001E-3</v>
          </cell>
          <cell r="E16">
            <v>0</v>
          </cell>
          <cell r="F16">
            <v>2.53E-2</v>
          </cell>
        </row>
        <row r="17">
          <cell r="A17">
            <v>37165</v>
          </cell>
          <cell r="B17">
            <v>1.61E-2</v>
          </cell>
          <cell r="C17">
            <v>2.0999999999999999E-3</v>
          </cell>
          <cell r="D17">
            <v>7.0000000000000001E-3</v>
          </cell>
          <cell r="E17">
            <v>0</v>
          </cell>
          <cell r="F17">
            <v>2.52E-2</v>
          </cell>
        </row>
        <row r="18">
          <cell r="A18">
            <v>37561</v>
          </cell>
          <cell r="B18">
            <v>1.61E-2</v>
          </cell>
          <cell r="C18">
            <v>2.0999999999999999E-3</v>
          </cell>
          <cell r="D18">
            <v>5.4999999999999997E-3</v>
          </cell>
          <cell r="E18">
            <v>0</v>
          </cell>
          <cell r="F18">
            <v>2.3699999999999999E-2</v>
          </cell>
        </row>
        <row r="19">
          <cell r="A19">
            <v>37834</v>
          </cell>
          <cell r="B19">
            <v>1.61E-2</v>
          </cell>
          <cell r="C19">
            <v>2.0999999999999999E-3</v>
          </cell>
          <cell r="D19">
            <v>4.0000000000000001E-3</v>
          </cell>
          <cell r="E19">
            <v>0</v>
          </cell>
          <cell r="F19">
            <v>2.2200000000000001E-2</v>
          </cell>
        </row>
        <row r="20">
          <cell r="A20">
            <v>38200</v>
          </cell>
          <cell r="B20">
            <v>1.61E-2</v>
          </cell>
          <cell r="C20">
            <v>2.0999999999999999E-3</v>
          </cell>
          <cell r="D20">
            <v>0</v>
          </cell>
          <cell r="E20">
            <v>0</v>
          </cell>
          <cell r="F20">
            <v>1.8200000000000001E-2</v>
          </cell>
        </row>
        <row r="21">
          <cell r="A21">
            <v>38261</v>
          </cell>
          <cell r="B21">
            <v>1.61E-2</v>
          </cell>
          <cell r="C21">
            <v>1.9E-3</v>
          </cell>
          <cell r="D21">
            <v>0</v>
          </cell>
          <cell r="E21">
            <v>0</v>
          </cell>
          <cell r="F21">
            <v>1.7999999999999999E-2</v>
          </cell>
        </row>
        <row r="22">
          <cell r="A22">
            <v>38353</v>
          </cell>
          <cell r="B22">
            <v>1.61E-2</v>
          </cell>
          <cell r="C22">
            <v>1.9E-3</v>
          </cell>
          <cell r="D22">
            <v>0</v>
          </cell>
          <cell r="E22">
            <v>0</v>
          </cell>
          <cell r="F22">
            <v>1.7999999999999999E-2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book Contents"/>
      <sheetName val="Directions"/>
      <sheetName val="Kentucky Tariff"/>
      <sheetName val="Texas Tariff Sheet 20"/>
      <sheetName val="Tenn Tariff Sheet 23A"/>
      <sheetName val="Cashout Schedule (Texas)"/>
      <sheetName val="Cashout Schedule (Tenn)"/>
      <sheetName val="tbl Pipeline Cashout"/>
      <sheetName val="tbl Texas"/>
      <sheetName val="tbl Tenn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34335</v>
          </cell>
          <cell r="C8">
            <v>5.5199999999999999E-2</v>
          </cell>
          <cell r="D8">
            <v>6.0400000000000002E-2</v>
          </cell>
          <cell r="E8">
            <v>6.4399999999999999E-2</v>
          </cell>
        </row>
        <row r="9">
          <cell r="A9">
            <v>34455</v>
          </cell>
          <cell r="C9">
            <v>4.48E-2</v>
          </cell>
          <cell r="D9">
            <v>4.9099999999999998E-2</v>
          </cell>
          <cell r="E9">
            <v>5.2900000000000003E-2</v>
          </cell>
        </row>
        <row r="10">
          <cell r="A10">
            <v>34578</v>
          </cell>
          <cell r="C10">
            <v>4.3099999999999999E-2</v>
          </cell>
          <cell r="D10">
            <v>4.7399999999999998E-2</v>
          </cell>
          <cell r="E10">
            <v>5.1200000000000002E-2</v>
          </cell>
        </row>
        <row r="11">
          <cell r="A11">
            <v>34608</v>
          </cell>
          <cell r="C11">
            <v>4.2799999999999998E-2</v>
          </cell>
          <cell r="D11">
            <v>4.7100000000000003E-2</v>
          </cell>
          <cell r="E11">
            <v>5.0900000000000001E-2</v>
          </cell>
        </row>
        <row r="12">
          <cell r="A12">
            <v>34639</v>
          </cell>
          <cell r="C12">
            <v>4.02E-2</v>
          </cell>
          <cell r="D12">
            <v>4.4400000000000002E-2</v>
          </cell>
          <cell r="E12">
            <v>4.7600000000000003E-2</v>
          </cell>
        </row>
        <row r="13">
          <cell r="A13">
            <v>34700</v>
          </cell>
          <cell r="C13">
            <v>4.41E-2</v>
          </cell>
          <cell r="D13">
            <v>4.8300000000000003E-2</v>
          </cell>
          <cell r="E13">
            <v>5.1499999999999997E-2</v>
          </cell>
        </row>
        <row r="14">
          <cell r="A14">
            <v>34790</v>
          </cell>
          <cell r="C14">
            <v>4.1000000000000002E-2</v>
          </cell>
          <cell r="D14">
            <v>4.6199999999999998E-2</v>
          </cell>
          <cell r="E14">
            <v>5.0500000000000003E-2</v>
          </cell>
        </row>
        <row r="15">
          <cell r="A15">
            <v>35004</v>
          </cell>
          <cell r="C15">
            <v>4.0899999999999999E-2</v>
          </cell>
          <cell r="D15">
            <v>4.6100000000000002E-2</v>
          </cell>
          <cell r="E15">
            <v>5.04E-2</v>
          </cell>
        </row>
        <row r="16">
          <cell r="A16">
            <v>35034</v>
          </cell>
          <cell r="C16">
            <v>4.02E-2</v>
          </cell>
          <cell r="D16">
            <v>4.4200000000000003E-2</v>
          </cell>
          <cell r="E16">
            <v>4.8300000000000003E-2</v>
          </cell>
        </row>
        <row r="17">
          <cell r="A17">
            <v>35065</v>
          </cell>
          <cell r="C17">
            <v>4.0500000000000001E-2</v>
          </cell>
          <cell r="D17">
            <v>4.4499999999999998E-2</v>
          </cell>
          <cell r="E17">
            <v>4.8599999999999997E-2</v>
          </cell>
        </row>
        <row r="18">
          <cell r="A18">
            <v>35125</v>
          </cell>
          <cell r="B18" t="str">
            <v>Fifteenth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35247</v>
          </cell>
          <cell r="B19" t="str">
            <v>Sixteenth</v>
          </cell>
          <cell r="C19">
            <v>3.1199999999999999E-2</v>
          </cell>
          <cell r="D19">
            <v>3.5200000000000002E-2</v>
          </cell>
          <cell r="E19">
            <v>3.9300000000000002E-2</v>
          </cell>
        </row>
        <row r="20">
          <cell r="A20">
            <v>35309</v>
          </cell>
          <cell r="B20" t="str">
            <v>Seventeenth</v>
          </cell>
          <cell r="C20">
            <v>2.8299999999999999E-2</v>
          </cell>
          <cell r="D20">
            <v>3.2300000000000002E-2</v>
          </cell>
          <cell r="E20">
            <v>3.6400000000000002E-2</v>
          </cell>
        </row>
        <row r="21">
          <cell r="A21">
            <v>35339</v>
          </cell>
          <cell r="B21" t="str">
            <v>Eighteenth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35462</v>
          </cell>
          <cell r="B22" t="str">
            <v>Nineteenth</v>
          </cell>
          <cell r="C22">
            <v>2.8000000000000001E-2</v>
          </cell>
          <cell r="D22">
            <v>3.2000000000000001E-2</v>
          </cell>
          <cell r="E22">
            <v>3.61E-2</v>
          </cell>
        </row>
        <row r="23">
          <cell r="A23">
            <v>35490</v>
          </cell>
          <cell r="B23" t="str">
            <v>Twentieth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35612</v>
          </cell>
          <cell r="B24" t="str">
            <v>Twenty-first</v>
          </cell>
          <cell r="C24">
            <v>3.3399999999999999E-2</v>
          </cell>
          <cell r="D24">
            <v>3.7400000000000003E-2</v>
          </cell>
          <cell r="E24">
            <v>4.1500000000000002E-2</v>
          </cell>
        </row>
        <row r="25">
          <cell r="A25">
            <v>35674</v>
          </cell>
          <cell r="B25" t="str">
            <v>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35735</v>
          </cell>
          <cell r="B26" t="str">
            <v>Sub Twenty-second</v>
          </cell>
          <cell r="C26">
            <v>3.7999999999999999E-2</v>
          </cell>
          <cell r="D26">
            <v>4.41E-2</v>
          </cell>
          <cell r="E26">
            <v>5.0999999999999997E-2</v>
          </cell>
        </row>
        <row r="27">
          <cell r="A27">
            <v>35765</v>
          </cell>
          <cell r="B27" t="str">
            <v>Twenty-third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35827</v>
          </cell>
          <cell r="B28" t="str">
            <v>Twenty-fourth</v>
          </cell>
          <cell r="C28">
            <v>3.8399999999999997E-2</v>
          </cell>
          <cell r="D28">
            <v>4.4499999999999998E-2</v>
          </cell>
          <cell r="E28">
            <v>5.1299999999999998E-2</v>
          </cell>
        </row>
        <row r="29">
          <cell r="A29">
            <v>35977</v>
          </cell>
          <cell r="B29" t="str">
            <v>Twenty-seventh</v>
          </cell>
          <cell r="C29">
            <v>3.4500000000000003E-2</v>
          </cell>
          <cell r="D29">
            <v>3.9199999999999999E-2</v>
          </cell>
          <cell r="E29">
            <v>4.4299999999999999E-2</v>
          </cell>
        </row>
        <row r="30">
          <cell r="A30">
            <v>36192</v>
          </cell>
          <cell r="B30" t="str">
            <v>Thirtieth</v>
          </cell>
          <cell r="C30">
            <v>3.6499999999999998E-2</v>
          </cell>
          <cell r="D30">
            <v>4.1200000000000001E-2</v>
          </cell>
          <cell r="E30">
            <v>4.6300000000000001E-2</v>
          </cell>
        </row>
        <row r="31">
          <cell r="A31">
            <v>36831</v>
          </cell>
          <cell r="B31" t="str">
            <v>Thirty-first</v>
          </cell>
          <cell r="C31">
            <v>3.5299999999999998E-2</v>
          </cell>
          <cell r="D31">
            <v>0.04</v>
          </cell>
          <cell r="E31">
            <v>4.5100000000000001E-2</v>
          </cell>
        </row>
        <row r="32">
          <cell r="A32">
            <v>36923</v>
          </cell>
          <cell r="B32" t="str">
            <v>Thirty-fourth</v>
          </cell>
          <cell r="C32">
            <v>3.5200000000000002E-2</v>
          </cell>
          <cell r="D32">
            <v>3.4700000000000002E-2</v>
          </cell>
          <cell r="E32">
            <v>4.07E-2</v>
          </cell>
        </row>
        <row r="33">
          <cell r="A33">
            <v>37012</v>
          </cell>
          <cell r="B33" t="str">
            <v>Thirty-seventh</v>
          </cell>
          <cell r="C33">
            <v>3.5000000000000003E-2</v>
          </cell>
          <cell r="D33">
            <v>3.4500000000000003E-2</v>
          </cell>
          <cell r="E33">
            <v>4.0500000000000001E-2</v>
          </cell>
        </row>
        <row r="34">
          <cell r="A34">
            <v>37165</v>
          </cell>
          <cell r="B34" t="str">
            <v>Thirty-eighth</v>
          </cell>
          <cell r="C34">
            <v>3.49E-2</v>
          </cell>
          <cell r="D34">
            <v>3.44E-2</v>
          </cell>
          <cell r="E34">
            <v>4.0399999999999998E-2</v>
          </cell>
        </row>
        <row r="35">
          <cell r="A35">
            <v>37561</v>
          </cell>
          <cell r="B35" t="str">
            <v>Fortieth</v>
          </cell>
          <cell r="C35">
            <v>4.6899999999999997E-2</v>
          </cell>
          <cell r="D35">
            <v>5.7000000000000002E-2</v>
          </cell>
          <cell r="E35">
            <v>6.4600000000000005E-2</v>
          </cell>
        </row>
        <row r="36">
          <cell r="A36">
            <v>37834</v>
          </cell>
          <cell r="B36" t="str">
            <v>First</v>
          </cell>
          <cell r="C36">
            <v>4.53E-2</v>
          </cell>
          <cell r="D36">
            <v>5.5399999999999998E-2</v>
          </cell>
          <cell r="E36">
            <v>6.3E-2</v>
          </cell>
        </row>
        <row r="37">
          <cell r="A37">
            <v>38292</v>
          </cell>
          <cell r="B37" t="str">
            <v>Second</v>
          </cell>
          <cell r="C37">
            <v>4.1300000000000003E-2</v>
          </cell>
          <cell r="D37">
            <v>5.1400000000000001E-2</v>
          </cell>
          <cell r="E37">
            <v>5.8999999999999997E-2</v>
          </cell>
        </row>
        <row r="38">
          <cell r="A38">
            <v>38322</v>
          </cell>
          <cell r="B38" t="str">
            <v>Third</v>
          </cell>
          <cell r="C38">
            <v>4.1099999999999998E-2</v>
          </cell>
          <cell r="D38">
            <v>5.1200000000000002E-2</v>
          </cell>
          <cell r="E38">
            <v>5.8799999999999998E-2</v>
          </cell>
        </row>
        <row r="39">
          <cell r="A39">
            <v>38353</v>
          </cell>
          <cell r="B39" t="str">
            <v>Third</v>
          </cell>
          <cell r="C39">
            <v>4.1099999999999998E-2</v>
          </cell>
          <cell r="D39">
            <v>5.1200000000000002E-2</v>
          </cell>
          <cell r="E39">
            <v>5.8799999999999998E-2</v>
          </cell>
        </row>
        <row r="40">
          <cell r="A40">
            <v>38443</v>
          </cell>
          <cell r="B40" t="str">
            <v>Fourth</v>
          </cell>
          <cell r="C40">
            <v>4.1099999999999998E-2</v>
          </cell>
          <cell r="D40">
            <v>5.1200000000000002E-2</v>
          </cell>
          <cell r="E40">
            <v>5.8799999999999998E-2</v>
          </cell>
        </row>
        <row r="41">
          <cell r="A41">
            <v>38596</v>
          </cell>
          <cell r="B41" t="str">
            <v>First Rev Fourth Rev Sheet No. 20 : Effective</v>
          </cell>
          <cell r="C41">
            <v>4.1000000000000002E-2</v>
          </cell>
          <cell r="D41">
            <v>5.11E-2</v>
          </cell>
          <cell r="E41">
            <v>5.8700000000000002E-2</v>
          </cell>
        </row>
        <row r="42">
          <cell r="A42">
            <v>38626</v>
          </cell>
          <cell r="B42" t="str">
            <v>Fifth Revised</v>
          </cell>
          <cell r="C42">
            <v>5.2999999999999999E-2</v>
          </cell>
          <cell r="D42">
            <v>5.6300000000000003E-2</v>
          </cell>
          <cell r="E42">
            <v>6.8500000000000005E-2</v>
          </cell>
        </row>
        <row r="43">
          <cell r="A43">
            <v>38657</v>
          </cell>
          <cell r="B43" t="str">
            <v>Sixth Revised</v>
          </cell>
          <cell r="C43">
            <v>5.2999999999999999E-2</v>
          </cell>
          <cell r="D43">
            <v>5.6300000000000003E-2</v>
          </cell>
          <cell r="E43">
            <v>6.8500000000000005E-2</v>
          </cell>
        </row>
        <row r="44">
          <cell r="A44">
            <v>38777</v>
          </cell>
          <cell r="B44" t="str">
            <v>Seventh Revised</v>
          </cell>
          <cell r="C44">
            <v>4.7800000000000002E-2</v>
          </cell>
          <cell r="D44">
            <v>5.0799999999999998E-2</v>
          </cell>
          <cell r="E44">
            <v>6.3200000000000006E-2</v>
          </cell>
        </row>
        <row r="45">
          <cell r="A45">
            <v>38899</v>
          </cell>
          <cell r="B45" t="str">
            <v>Substitute Seventh Revised</v>
          </cell>
          <cell r="C45">
            <v>4.7800000000000002E-2</v>
          </cell>
          <cell r="D45">
            <v>5.0799999999999998E-2</v>
          </cell>
          <cell r="E45">
            <v>6.3200000000000006E-2</v>
          </cell>
        </row>
        <row r="46">
          <cell r="A46">
            <v>38961</v>
          </cell>
          <cell r="B46" t="str">
            <v>Substitute Seventh Revised</v>
          </cell>
          <cell r="C46">
            <v>4.7600000000000003E-2</v>
          </cell>
          <cell r="D46">
            <v>5.0599999999999999E-2</v>
          </cell>
          <cell r="E46">
            <v>6.3E-2</v>
          </cell>
        </row>
        <row r="47">
          <cell r="A47">
            <v>39052</v>
          </cell>
          <cell r="B47" t="str">
            <v>Eighth Revised</v>
          </cell>
          <cell r="C47">
            <v>4.7600000000000003E-2</v>
          </cell>
          <cell r="D47">
            <v>5.0599999999999999E-2</v>
          </cell>
          <cell r="E47">
            <v>6.3E-2</v>
          </cell>
        </row>
        <row r="48">
          <cell r="A48">
            <v>39142</v>
          </cell>
          <cell r="B48" t="str">
            <v>Ninth Revised</v>
          </cell>
          <cell r="C48">
            <v>4.7500000000000001E-2</v>
          </cell>
          <cell r="D48">
            <v>5.0500000000000003E-2</v>
          </cell>
          <cell r="E48">
            <v>6.2899999999999998E-2</v>
          </cell>
        </row>
        <row r="49">
          <cell r="A49">
            <v>39326</v>
          </cell>
          <cell r="B49" t="str">
            <v>Tenth Revised</v>
          </cell>
          <cell r="C49">
            <v>4.7800000000000002E-2</v>
          </cell>
          <cell r="D49">
            <v>5.0799999999999998E-2</v>
          </cell>
          <cell r="E49">
            <v>6.3200000000000006E-2</v>
          </cell>
        </row>
        <row r="50">
          <cell r="A50">
            <v>39417</v>
          </cell>
          <cell r="B50" t="str">
            <v>Twelfth Revised</v>
          </cell>
          <cell r="C50">
            <v>4.7899999999999998E-2</v>
          </cell>
          <cell r="D50">
            <v>5.0900000000000001E-2</v>
          </cell>
          <cell r="E50">
            <v>6.3329999999999997E-2</v>
          </cell>
        </row>
        <row r="51">
          <cell r="A51">
            <v>39729</v>
          </cell>
          <cell r="B51" t="str">
            <v>Fourteenth Revised</v>
          </cell>
          <cell r="C51">
            <v>4.7699999999999999E-2</v>
          </cell>
          <cell r="D51">
            <v>5.0700000000000002E-2</v>
          </cell>
          <cell r="E51">
            <v>6.3100000000000003E-2</v>
          </cell>
        </row>
        <row r="52">
          <cell r="A52">
            <v>73050</v>
          </cell>
        </row>
      </sheetData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hecklist"/>
      <sheetName val="Submission"/>
      <sheetName val="Filing Notice"/>
      <sheetName val="T.4"/>
      <sheetName val="T.5"/>
      <sheetName val="T.6"/>
      <sheetName val="A.1"/>
      <sheetName val="A.2"/>
      <sheetName val="B.1"/>
      <sheetName val="B.2"/>
      <sheetName val="B.3"/>
      <sheetName val="B.4"/>
      <sheetName val="B.5"/>
      <sheetName val="B.6"/>
      <sheetName val="B.7"/>
      <sheetName val="B.8"/>
      <sheetName val="C.1"/>
      <sheetName val="C.2"/>
      <sheetName val="D.1"/>
      <sheetName val="D.2"/>
      <sheetName val="D.3"/>
      <sheetName val="D.4"/>
      <sheetName val="D.5"/>
      <sheetName val="D.6"/>
      <sheetName val="E.1"/>
      <sheetName val="E.2"/>
      <sheetName val="PBR"/>
      <sheetName val="WorkPaper"/>
      <sheetName val="PBR.1"/>
      <sheetName val="Control"/>
      <sheetName val="WP-T.1"/>
      <sheetName val="WP-D.1"/>
      <sheetName val="WP-E.1"/>
      <sheetName val="Data Mart Inputs"/>
      <sheetName val="Storage"/>
      <sheetName val="Holidays"/>
      <sheetName val="Rate Validation"/>
      <sheetName val="SAP Request Form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">
          <cell r="B4">
            <v>44774</v>
          </cell>
        </row>
        <row r="15">
          <cell r="B15">
            <v>44593</v>
          </cell>
        </row>
        <row r="16">
          <cell r="B16">
            <v>44621</v>
          </cell>
        </row>
        <row r="17">
          <cell r="B17">
            <v>44652</v>
          </cell>
        </row>
        <row r="19">
          <cell r="B19">
            <v>44621</v>
          </cell>
        </row>
        <row r="20">
          <cell r="B20">
            <v>44652</v>
          </cell>
        </row>
        <row r="21">
          <cell r="B21">
            <v>44682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book Contents"/>
      <sheetName val="Macros"/>
      <sheetName val="Instructions"/>
      <sheetName val="Pipelines Tariffs"/>
      <sheetName val="Texas (21)"/>
      <sheetName val="Texas (21) New"/>
      <sheetName val="Texas (22)"/>
      <sheetName val="Texas (22) New"/>
      <sheetName val="Texas (26)"/>
      <sheetName val="Texas (26) New"/>
      <sheetName val="Texas (36)"/>
      <sheetName val="Texas (36) New"/>
      <sheetName val="Tenn (15)"/>
      <sheetName val="Tenn (15) New"/>
      <sheetName val="Tenn (23)"/>
      <sheetName val="Tenn (23) New"/>
      <sheetName val="Tenn (24)"/>
      <sheetName val="Tenn (24) New"/>
      <sheetName val="Tenn (26)"/>
      <sheetName val="Tenn (26) New"/>
      <sheetName val="Tenn (32)"/>
      <sheetName val="Tenn (61)"/>
      <sheetName val="Tenn (61) New"/>
      <sheetName val="Trunkline (10)"/>
      <sheetName val="Trunkline (10) New"/>
    </sheetNames>
    <sheetDataSet>
      <sheetData sheetId="0" refreshError="1"/>
      <sheetData sheetId="1">
        <row r="9">
          <cell r="D9">
            <v>41214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book Contents"/>
      <sheetName val="Directions"/>
      <sheetName val="LVS Rates"/>
      <sheetName val="Backup Page"/>
      <sheetName val="Additional Backup"/>
      <sheetName val="Additional Adjustments"/>
      <sheetName val="History"/>
      <sheetName val="Price History"/>
      <sheetName val="Module1"/>
    </sheetNames>
    <sheetDataSet>
      <sheetData sheetId="0"/>
      <sheetData sheetId="1">
        <row r="5">
          <cell r="E5">
            <v>38384</v>
          </cell>
        </row>
      </sheetData>
      <sheetData sheetId="2"/>
      <sheetData sheetId="3">
        <row r="17">
          <cell r="J17">
            <v>6.4271000000000003</v>
          </cell>
        </row>
        <row r="31">
          <cell r="F31">
            <v>-0.79859999999999953</v>
          </cell>
        </row>
      </sheetData>
      <sheetData sheetId="4">
        <row r="1">
          <cell r="B1">
            <v>36009</v>
          </cell>
          <cell r="J1">
            <v>0</v>
          </cell>
        </row>
        <row r="35">
          <cell r="F35">
            <v>9.8099999999999632E-2</v>
          </cell>
        </row>
        <row r="39">
          <cell r="B39">
            <v>35978</v>
          </cell>
        </row>
        <row r="73">
          <cell r="F73">
            <v>-1.5499999999999847E-2</v>
          </cell>
        </row>
      </sheetData>
      <sheetData sheetId="5"/>
      <sheetData sheetId="6">
        <row r="12">
          <cell r="A12">
            <v>34425</v>
          </cell>
          <cell r="B12">
            <v>11.6</v>
          </cell>
          <cell r="C12">
            <v>100</v>
          </cell>
          <cell r="D12" t="str">
            <v>Eighth</v>
          </cell>
          <cell r="F12">
            <v>0.94189999999999996</v>
          </cell>
          <cell r="G12">
            <v>0.79190000000000005</v>
          </cell>
          <cell r="H12">
            <v>0.64190000000000003</v>
          </cell>
          <cell r="I12">
            <v>0.47749999999999998</v>
          </cell>
          <cell r="J12">
            <v>0.32750000000000001</v>
          </cell>
          <cell r="L12">
            <v>0.93989999999999996</v>
          </cell>
          <cell r="N12">
            <v>0.35899999999999999</v>
          </cell>
        </row>
        <row r="13">
          <cell r="A13">
            <v>34455</v>
          </cell>
          <cell r="B13">
            <v>11.6</v>
          </cell>
          <cell r="C13">
            <v>100</v>
          </cell>
          <cell r="D13" t="str">
            <v>Ninth</v>
          </cell>
          <cell r="F13">
            <v>0.94189999999999996</v>
          </cell>
          <cell r="G13">
            <v>0.79190000000000005</v>
          </cell>
          <cell r="H13">
            <v>0.64190000000000003</v>
          </cell>
          <cell r="I13">
            <v>0.47749999999999998</v>
          </cell>
          <cell r="J13">
            <v>0.32750000000000001</v>
          </cell>
          <cell r="L13">
            <v>0.93869999999999998</v>
          </cell>
          <cell r="N13">
            <v>0.35780000000000001</v>
          </cell>
        </row>
        <row r="14">
          <cell r="A14">
            <v>34486</v>
          </cell>
          <cell r="B14">
            <v>11.6</v>
          </cell>
          <cell r="C14">
            <v>100</v>
          </cell>
          <cell r="D14" t="str">
            <v>Tenth</v>
          </cell>
          <cell r="F14">
            <v>0.94189999999999996</v>
          </cell>
          <cell r="G14">
            <v>0.79190000000000005</v>
          </cell>
          <cell r="H14">
            <v>0.64190000000000003</v>
          </cell>
          <cell r="I14">
            <v>0.47749999999999998</v>
          </cell>
          <cell r="J14">
            <v>0.32750000000000001</v>
          </cell>
          <cell r="L14">
            <v>0.92730000000000001</v>
          </cell>
          <cell r="N14">
            <v>0.34639999999999999</v>
          </cell>
        </row>
        <row r="15">
          <cell r="A15">
            <v>34516</v>
          </cell>
          <cell r="B15">
            <v>11.6</v>
          </cell>
          <cell r="C15">
            <v>100</v>
          </cell>
          <cell r="D15" t="str">
            <v>Eleventh</v>
          </cell>
          <cell r="F15">
            <v>0.94189999999999996</v>
          </cell>
          <cell r="G15">
            <v>0.79190000000000005</v>
          </cell>
          <cell r="H15">
            <v>0.64190000000000003</v>
          </cell>
          <cell r="I15">
            <v>0.47749999999999998</v>
          </cell>
          <cell r="J15">
            <v>0.32750000000000001</v>
          </cell>
          <cell r="L15">
            <v>0.90969999999999995</v>
          </cell>
          <cell r="N15">
            <v>0.34310000000000002</v>
          </cell>
        </row>
        <row r="16">
          <cell r="A16">
            <v>34547</v>
          </cell>
          <cell r="B16">
            <v>11.6</v>
          </cell>
          <cell r="C16">
            <v>100</v>
          </cell>
          <cell r="D16" t="str">
            <v>Twelth</v>
          </cell>
          <cell r="F16">
            <v>0.94189999999999996</v>
          </cell>
          <cell r="G16">
            <v>0.79190000000000005</v>
          </cell>
          <cell r="H16">
            <v>0.64190000000000003</v>
          </cell>
          <cell r="I16">
            <v>0.47749999999999998</v>
          </cell>
          <cell r="J16">
            <v>0.32750000000000001</v>
          </cell>
          <cell r="L16">
            <v>0.90449999999999997</v>
          </cell>
          <cell r="N16">
            <v>0.33789999999999998</v>
          </cell>
        </row>
        <row r="17">
          <cell r="A17">
            <v>34578</v>
          </cell>
          <cell r="B17">
            <v>11.6</v>
          </cell>
          <cell r="C17">
            <v>100</v>
          </cell>
          <cell r="D17" t="str">
            <v>Thirteenth</v>
          </cell>
          <cell r="F17">
            <v>0.94189999999999996</v>
          </cell>
          <cell r="G17">
            <v>0.79190000000000005</v>
          </cell>
          <cell r="H17">
            <v>0.64190000000000003</v>
          </cell>
          <cell r="I17">
            <v>0.47749999999999998</v>
          </cell>
          <cell r="J17">
            <v>0.32750000000000001</v>
          </cell>
          <cell r="L17">
            <v>0.87080000000000002</v>
          </cell>
          <cell r="N17">
            <v>0.3211</v>
          </cell>
        </row>
        <row r="18">
          <cell r="A18">
            <v>34608</v>
          </cell>
          <cell r="B18">
            <v>11.6</v>
          </cell>
          <cell r="C18">
            <v>100</v>
          </cell>
          <cell r="D18" t="str">
            <v>Fourteenth</v>
          </cell>
          <cell r="F18">
            <v>0.94189999999999996</v>
          </cell>
          <cell r="G18">
            <v>0.79190000000000005</v>
          </cell>
          <cell r="H18">
            <v>0.64190000000000003</v>
          </cell>
          <cell r="I18">
            <v>0.47749999999999998</v>
          </cell>
          <cell r="J18">
            <v>0.32750000000000001</v>
          </cell>
          <cell r="L18">
            <v>0.88829999999999998</v>
          </cell>
          <cell r="N18">
            <v>0.33860000000000001</v>
          </cell>
        </row>
        <row r="19">
          <cell r="A19">
            <v>34639</v>
          </cell>
          <cell r="B19">
            <v>11.6</v>
          </cell>
          <cell r="C19">
            <v>100</v>
          </cell>
          <cell r="D19" t="str">
            <v>Fifteenth</v>
          </cell>
          <cell r="F19">
            <v>0.94189999999999996</v>
          </cell>
          <cell r="G19">
            <v>0.79190000000000005</v>
          </cell>
          <cell r="H19">
            <v>0.64190000000000003</v>
          </cell>
          <cell r="I19">
            <v>0.47749999999999998</v>
          </cell>
          <cell r="J19">
            <v>0.32750000000000001</v>
          </cell>
          <cell r="L19">
            <v>0.92190000000000005</v>
          </cell>
          <cell r="N19">
            <v>0.40639999999999998</v>
          </cell>
        </row>
        <row r="20">
          <cell r="A20">
            <v>34669</v>
          </cell>
          <cell r="B20">
            <v>11.6</v>
          </cell>
          <cell r="C20">
            <v>100</v>
          </cell>
          <cell r="D20" t="str">
            <v>Sixteenth</v>
          </cell>
          <cell r="F20">
            <v>0.94189999999999996</v>
          </cell>
          <cell r="G20">
            <v>0.79190000000000005</v>
          </cell>
          <cell r="H20">
            <v>0.64190000000000003</v>
          </cell>
          <cell r="I20">
            <v>0.47749999999999998</v>
          </cell>
          <cell r="J20">
            <v>0.32750000000000001</v>
          </cell>
          <cell r="L20">
            <v>0.88990000000000002</v>
          </cell>
          <cell r="N20">
            <v>0.39839999999999998</v>
          </cell>
        </row>
        <row r="21">
          <cell r="A21">
            <v>34700</v>
          </cell>
          <cell r="B21">
            <v>11.6</v>
          </cell>
          <cell r="C21">
            <v>100</v>
          </cell>
          <cell r="D21" t="str">
            <v>Seventeenth</v>
          </cell>
          <cell r="F21">
            <v>0.94189999999999996</v>
          </cell>
          <cell r="G21">
            <v>0.79190000000000005</v>
          </cell>
          <cell r="H21">
            <v>0.64190000000000003</v>
          </cell>
          <cell r="I21">
            <v>0.47749999999999998</v>
          </cell>
          <cell r="J21">
            <v>0.32750000000000001</v>
          </cell>
          <cell r="L21">
            <v>0.90659999999999996</v>
          </cell>
          <cell r="N21">
            <v>0.41639999999999999</v>
          </cell>
        </row>
        <row r="22">
          <cell r="A22">
            <v>34731</v>
          </cell>
          <cell r="B22">
            <v>11.6</v>
          </cell>
          <cell r="C22">
            <v>100</v>
          </cell>
          <cell r="D22" t="str">
            <v>Eighteenth</v>
          </cell>
          <cell r="F22">
            <v>0.94189999999999996</v>
          </cell>
          <cell r="G22">
            <v>0.79190000000000005</v>
          </cell>
          <cell r="H22">
            <v>0.64190000000000003</v>
          </cell>
          <cell r="I22">
            <v>0.47749999999999998</v>
          </cell>
          <cell r="J22">
            <v>0.32750000000000001</v>
          </cell>
          <cell r="L22">
            <v>0.81010000000000004</v>
          </cell>
          <cell r="N22">
            <v>0.39510000000000001</v>
          </cell>
        </row>
        <row r="23">
          <cell r="A23">
            <v>34759</v>
          </cell>
          <cell r="B23">
            <v>11.6</v>
          </cell>
          <cell r="C23">
            <v>100</v>
          </cell>
          <cell r="D23" t="str">
            <v>Ninteenth</v>
          </cell>
          <cell r="F23">
            <v>0.94189999999999996</v>
          </cell>
          <cell r="G23">
            <v>0.79190000000000005</v>
          </cell>
          <cell r="H23">
            <v>0.64190000000000003</v>
          </cell>
          <cell r="I23">
            <v>0.47749999999999998</v>
          </cell>
          <cell r="J23">
            <v>0.32750000000000001</v>
          </cell>
          <cell r="L23">
            <v>0.81279999999999997</v>
          </cell>
          <cell r="N23">
            <v>0.39179999999999998</v>
          </cell>
        </row>
        <row r="24">
          <cell r="A24">
            <v>34790</v>
          </cell>
          <cell r="B24">
            <v>11.6</v>
          </cell>
          <cell r="C24">
            <v>100</v>
          </cell>
          <cell r="D24" t="str">
            <v>Twentieth</v>
          </cell>
          <cell r="F24">
            <v>0.94189999999999996</v>
          </cell>
          <cell r="G24">
            <v>0.79190000000000005</v>
          </cell>
          <cell r="H24">
            <v>0.64190000000000003</v>
          </cell>
          <cell r="I24">
            <v>0.47749999999999998</v>
          </cell>
          <cell r="J24">
            <v>0.32750000000000001</v>
          </cell>
          <cell r="L24">
            <v>0.99850000000000005</v>
          </cell>
          <cell r="N24">
            <v>0.38650000000000001</v>
          </cell>
        </row>
        <row r="25">
          <cell r="A25">
            <v>34820</v>
          </cell>
          <cell r="B25">
            <v>11.6</v>
          </cell>
          <cell r="C25">
            <v>100</v>
          </cell>
          <cell r="D25" t="str">
            <v>Twenty-First</v>
          </cell>
          <cell r="F25">
            <v>0.94189999999999996</v>
          </cell>
          <cell r="G25">
            <v>0.79190000000000005</v>
          </cell>
          <cell r="H25">
            <v>0.64190000000000003</v>
          </cell>
          <cell r="I25">
            <v>0.47749999999999998</v>
          </cell>
          <cell r="J25">
            <v>0.32750000000000001</v>
          </cell>
          <cell r="L25">
            <v>0.99850000000000005</v>
          </cell>
          <cell r="N25">
            <v>0.38650000000000001</v>
          </cell>
        </row>
        <row r="26">
          <cell r="A26">
            <v>34851</v>
          </cell>
          <cell r="B26">
            <v>11.6</v>
          </cell>
          <cell r="C26">
            <v>100</v>
          </cell>
          <cell r="D26" t="str">
            <v>Twenty-Second</v>
          </cell>
          <cell r="F26">
            <v>0.94189999999999996</v>
          </cell>
          <cell r="G26">
            <v>0.79190000000000005</v>
          </cell>
          <cell r="H26">
            <v>0.64190000000000003</v>
          </cell>
          <cell r="I26">
            <v>0.47749999999999998</v>
          </cell>
          <cell r="J26">
            <v>0.32750000000000001</v>
          </cell>
          <cell r="L26">
            <v>1.0266</v>
          </cell>
          <cell r="N26">
            <v>0.41460000000000002</v>
          </cell>
        </row>
        <row r="27">
          <cell r="A27">
            <v>34881</v>
          </cell>
          <cell r="B27">
            <v>11.6</v>
          </cell>
          <cell r="C27">
            <v>100</v>
          </cell>
          <cell r="D27" t="str">
            <v>Twenty-Third</v>
          </cell>
          <cell r="F27">
            <v>0.94189999999999996</v>
          </cell>
          <cell r="G27">
            <v>0.79190000000000005</v>
          </cell>
          <cell r="H27">
            <v>0.64190000000000003</v>
          </cell>
          <cell r="I27">
            <v>0.47749999999999998</v>
          </cell>
          <cell r="J27">
            <v>0.32750000000000001</v>
          </cell>
          <cell r="L27">
            <v>0.99629999999999996</v>
          </cell>
          <cell r="N27">
            <v>0.38429999999999997</v>
          </cell>
        </row>
        <row r="28">
          <cell r="A28">
            <v>34912</v>
          </cell>
          <cell r="B28">
            <v>11.6</v>
          </cell>
          <cell r="C28">
            <v>100</v>
          </cell>
          <cell r="D28" t="str">
            <v>Twenty-Fourth</v>
          </cell>
          <cell r="F28">
            <v>0.94189999999999996</v>
          </cell>
          <cell r="G28">
            <v>0.79190000000000005</v>
          </cell>
          <cell r="H28">
            <v>0.64190000000000003</v>
          </cell>
          <cell r="I28">
            <v>0.47749999999999998</v>
          </cell>
          <cell r="J28">
            <v>0.32750000000000001</v>
          </cell>
          <cell r="L28">
            <v>0.98340000000000005</v>
          </cell>
          <cell r="N28">
            <v>0.38009999999999999</v>
          </cell>
        </row>
        <row r="29">
          <cell r="A29">
            <v>34943</v>
          </cell>
          <cell r="B29">
            <v>11.6</v>
          </cell>
          <cell r="C29">
            <v>100</v>
          </cell>
          <cell r="D29" t="str">
            <v>Twenty-Fifth</v>
          </cell>
          <cell r="F29">
            <v>0.94189999999999996</v>
          </cell>
          <cell r="G29">
            <v>0.79190000000000005</v>
          </cell>
          <cell r="H29">
            <v>0.64190000000000003</v>
          </cell>
          <cell r="I29">
            <v>0.47749999999999998</v>
          </cell>
          <cell r="J29">
            <v>0.32750000000000001</v>
          </cell>
          <cell r="L29">
            <v>0.97670000000000001</v>
          </cell>
          <cell r="N29">
            <v>0.37959999999999999</v>
          </cell>
        </row>
        <row r="30">
          <cell r="A30">
            <v>34973</v>
          </cell>
          <cell r="B30">
            <v>11.6</v>
          </cell>
          <cell r="C30">
            <v>100</v>
          </cell>
          <cell r="D30" t="str">
            <v>Twenty-Sixth</v>
          </cell>
          <cell r="F30">
            <v>0.94189999999999996</v>
          </cell>
          <cell r="G30">
            <v>0.79190000000000005</v>
          </cell>
          <cell r="H30">
            <v>0.64190000000000003</v>
          </cell>
          <cell r="I30">
            <v>0.47749999999999998</v>
          </cell>
          <cell r="J30">
            <v>0.32750000000000001</v>
          </cell>
          <cell r="L30">
            <v>0.96160000000000001</v>
          </cell>
          <cell r="N30">
            <v>0.36449999999999999</v>
          </cell>
        </row>
        <row r="31">
          <cell r="A31">
            <v>35004</v>
          </cell>
          <cell r="B31">
            <v>13.6</v>
          </cell>
          <cell r="C31">
            <v>150</v>
          </cell>
          <cell r="D31" t="str">
            <v>Twenty-seventh</v>
          </cell>
          <cell r="E31">
            <v>2.1000000000000001E-2</v>
          </cell>
          <cell r="F31">
            <v>1.0106999999999999</v>
          </cell>
          <cell r="G31">
            <v>0.5585</v>
          </cell>
          <cell r="H31">
            <v>0.40849999999999997</v>
          </cell>
          <cell r="I31">
            <v>0.49359999999999998</v>
          </cell>
          <cell r="J31">
            <v>0.34360000000000002</v>
          </cell>
          <cell r="K31">
            <v>5.6445999999999996</v>
          </cell>
          <cell r="L31">
            <v>0.96550000000000002</v>
          </cell>
          <cell r="M31">
            <v>0.23180000000000001</v>
          </cell>
          <cell r="N31">
            <v>0.3342</v>
          </cell>
        </row>
        <row r="32">
          <cell r="A32">
            <v>35034</v>
          </cell>
          <cell r="B32">
            <v>13.6</v>
          </cell>
          <cell r="C32">
            <v>150</v>
          </cell>
          <cell r="D32" t="str">
            <v>Twenty-eighth</v>
          </cell>
          <cell r="E32">
            <v>2.1000000000000001E-2</v>
          </cell>
          <cell r="F32">
            <v>1.0106999999999999</v>
          </cell>
          <cell r="G32">
            <v>0.5585</v>
          </cell>
          <cell r="H32">
            <v>0.40849999999999997</v>
          </cell>
          <cell r="I32">
            <v>0.49359999999999998</v>
          </cell>
          <cell r="J32">
            <v>0.34360000000000002</v>
          </cell>
          <cell r="K32">
            <v>5.6445999999999996</v>
          </cell>
          <cell r="L32">
            <v>0.96189999999999998</v>
          </cell>
          <cell r="M32">
            <v>0.22819999999999999</v>
          </cell>
          <cell r="N32">
            <v>0.33110000000000001</v>
          </cell>
        </row>
        <row r="33">
          <cell r="A33">
            <v>35065</v>
          </cell>
          <cell r="B33">
            <v>13.6</v>
          </cell>
          <cell r="C33">
            <v>150</v>
          </cell>
          <cell r="D33" t="str">
            <v>Twenty-ninth</v>
          </cell>
          <cell r="E33">
            <v>2.1000000000000001E-2</v>
          </cell>
          <cell r="F33">
            <v>1.0106999999999999</v>
          </cell>
          <cell r="G33">
            <v>0.5585</v>
          </cell>
          <cell r="H33">
            <v>0.40849999999999997</v>
          </cell>
          <cell r="I33">
            <v>0.49359999999999998</v>
          </cell>
          <cell r="J33">
            <v>0.34360000000000002</v>
          </cell>
          <cell r="K33">
            <v>5.5761000000000003</v>
          </cell>
          <cell r="L33">
            <v>0.94950000000000001</v>
          </cell>
          <cell r="M33">
            <v>0.22470000000000001</v>
          </cell>
          <cell r="N33">
            <v>0.3276</v>
          </cell>
        </row>
        <row r="34">
          <cell r="A34">
            <v>35096</v>
          </cell>
          <cell r="B34">
            <v>13.6</v>
          </cell>
          <cell r="C34">
            <v>150</v>
          </cell>
          <cell r="D34" t="str">
            <v>Thirtieth</v>
          </cell>
          <cell r="E34">
            <v>2.1000000000000001E-2</v>
          </cell>
          <cell r="F34">
            <v>1.0106999999999999</v>
          </cell>
          <cell r="G34">
            <v>0.5585</v>
          </cell>
          <cell r="H34">
            <v>0.40849999999999997</v>
          </cell>
          <cell r="I34">
            <v>0.49359999999999998</v>
          </cell>
          <cell r="J34">
            <v>0.34360000000000002</v>
          </cell>
          <cell r="K34">
            <v>5.6570999999999998</v>
          </cell>
          <cell r="L34">
            <v>0.96340000000000003</v>
          </cell>
          <cell r="M34">
            <v>0.2092</v>
          </cell>
          <cell r="N34">
            <v>0.31209999999999999</v>
          </cell>
        </row>
        <row r="35">
          <cell r="A35">
            <v>35125</v>
          </cell>
          <cell r="B35">
            <v>13.6</v>
          </cell>
          <cell r="C35">
            <v>150</v>
          </cell>
          <cell r="D35" t="str">
            <v>Thirty-first</v>
          </cell>
          <cell r="E35">
            <v>2.1000000000000001E-2</v>
          </cell>
          <cell r="F35">
            <v>1.0615000000000001</v>
          </cell>
          <cell r="G35">
            <v>0.5585</v>
          </cell>
          <cell r="H35">
            <v>0.40849999999999997</v>
          </cell>
          <cell r="I35">
            <v>0.49359999999999998</v>
          </cell>
          <cell r="J35">
            <v>0.34360000000000002</v>
          </cell>
          <cell r="K35">
            <v>5.6666999999999996</v>
          </cell>
          <cell r="L35">
            <v>1.0442</v>
          </cell>
          <cell r="M35">
            <v>0.28889999999999999</v>
          </cell>
          <cell r="N35">
            <v>0.33700000000000002</v>
          </cell>
        </row>
        <row r="36">
          <cell r="A36">
            <v>35156</v>
          </cell>
          <cell r="B36">
            <v>13.6</v>
          </cell>
          <cell r="C36">
            <v>150</v>
          </cell>
          <cell r="D36" t="str">
            <v>Thirty-second</v>
          </cell>
          <cell r="E36">
            <v>2.1000000000000001E-2</v>
          </cell>
          <cell r="F36">
            <v>1.0615000000000001</v>
          </cell>
          <cell r="G36">
            <v>0.5585</v>
          </cell>
          <cell r="H36">
            <v>0.40849999999999997</v>
          </cell>
          <cell r="I36">
            <v>0.49359999999999998</v>
          </cell>
          <cell r="J36">
            <v>0.34360000000000002</v>
          </cell>
          <cell r="K36">
            <v>4.9048999999999996</v>
          </cell>
          <cell r="L36">
            <v>1.0583</v>
          </cell>
          <cell r="M36">
            <v>0.30909999999999999</v>
          </cell>
          <cell r="N36">
            <v>0.3327</v>
          </cell>
        </row>
        <row r="37">
          <cell r="A37">
            <v>35186</v>
          </cell>
          <cell r="B37">
            <v>13.6</v>
          </cell>
          <cell r="C37">
            <v>150</v>
          </cell>
          <cell r="D37" t="str">
            <v>Thirty-third</v>
          </cell>
          <cell r="E37">
            <v>2.1000000000000001E-2</v>
          </cell>
          <cell r="F37">
            <v>1.0615000000000001</v>
          </cell>
          <cell r="G37">
            <v>0.5585</v>
          </cell>
          <cell r="H37">
            <v>0.40849999999999997</v>
          </cell>
          <cell r="I37">
            <v>0.49359999999999998</v>
          </cell>
          <cell r="J37">
            <v>0.34360000000000002</v>
          </cell>
          <cell r="K37">
            <v>4.9048999999999996</v>
          </cell>
          <cell r="L37">
            <v>0.94279999999999997</v>
          </cell>
          <cell r="M37">
            <v>0.2787</v>
          </cell>
          <cell r="N37">
            <v>0.30230000000000001</v>
          </cell>
        </row>
        <row r="38">
          <cell r="A38">
            <v>35217</v>
          </cell>
          <cell r="B38">
            <v>13.6</v>
          </cell>
          <cell r="C38">
            <v>150</v>
          </cell>
          <cell r="D38" t="str">
            <v>Thirty-fourth</v>
          </cell>
          <cell r="E38">
            <v>2.1000000000000001E-2</v>
          </cell>
          <cell r="F38">
            <v>1.0615000000000001</v>
          </cell>
          <cell r="G38">
            <v>0.5585</v>
          </cell>
          <cell r="H38">
            <v>0.40849999999999997</v>
          </cell>
          <cell r="I38">
            <v>0.49359999999999998</v>
          </cell>
          <cell r="J38">
            <v>0.34360000000000002</v>
          </cell>
          <cell r="K38">
            <v>4.5968999999999998</v>
          </cell>
          <cell r="L38">
            <v>0.80869999999999997</v>
          </cell>
          <cell r="M38">
            <v>0.1741</v>
          </cell>
          <cell r="N38">
            <v>0.245</v>
          </cell>
        </row>
        <row r="39">
          <cell r="A39">
            <v>35247</v>
          </cell>
          <cell r="B39">
            <v>13.6</v>
          </cell>
          <cell r="C39">
            <v>150</v>
          </cell>
          <cell r="D39" t="str">
            <v>Thirty-fifth</v>
          </cell>
          <cell r="E39">
            <v>2.1000000000000001E-2</v>
          </cell>
          <cell r="F39">
            <v>1.0615000000000001</v>
          </cell>
          <cell r="G39">
            <v>0.5585</v>
          </cell>
          <cell r="H39">
            <v>0.40849999999999997</v>
          </cell>
          <cell r="I39">
            <v>0.49359999999999998</v>
          </cell>
          <cell r="J39">
            <v>0.34360000000000002</v>
          </cell>
          <cell r="K39">
            <v>4.5968999999999998</v>
          </cell>
          <cell r="L39">
            <v>0.80269999999999997</v>
          </cell>
          <cell r="M39">
            <v>0.1719</v>
          </cell>
          <cell r="N39">
            <v>0.2445</v>
          </cell>
        </row>
        <row r="40">
          <cell r="A40">
            <v>35278</v>
          </cell>
          <cell r="B40">
            <v>13.6</v>
          </cell>
          <cell r="C40">
            <v>150</v>
          </cell>
          <cell r="D40" t="str">
            <v>Thirty-sixth</v>
          </cell>
          <cell r="E40">
            <v>2.1000000000000001E-2</v>
          </cell>
          <cell r="F40">
            <v>1.0615000000000001</v>
          </cell>
          <cell r="G40">
            <v>0.5585</v>
          </cell>
          <cell r="H40">
            <v>0.40849999999999997</v>
          </cell>
          <cell r="I40">
            <v>0.49359999999999998</v>
          </cell>
          <cell r="J40">
            <v>0.34360000000000002</v>
          </cell>
          <cell r="K40">
            <v>4.5575000000000001</v>
          </cell>
          <cell r="L40">
            <v>0.80049999999999999</v>
          </cell>
          <cell r="M40">
            <v>0.17130000000000001</v>
          </cell>
          <cell r="N40">
            <v>0.24390000000000001</v>
          </cell>
        </row>
        <row r="41">
          <cell r="A41">
            <v>35309</v>
          </cell>
          <cell r="B41">
            <v>13.6</v>
          </cell>
          <cell r="C41">
            <v>150</v>
          </cell>
          <cell r="D41" t="str">
            <v>Thirty-seventh</v>
          </cell>
          <cell r="E41">
            <v>2.1000000000000001E-2</v>
          </cell>
          <cell r="F41">
            <v>1.0615000000000001</v>
          </cell>
          <cell r="G41">
            <v>0.5585</v>
          </cell>
          <cell r="H41">
            <v>0.40849999999999997</v>
          </cell>
          <cell r="I41">
            <v>0.49359999999999998</v>
          </cell>
          <cell r="J41">
            <v>0.34360000000000002</v>
          </cell>
          <cell r="K41">
            <v>4.7096</v>
          </cell>
          <cell r="L41">
            <v>0.83299999999999996</v>
          </cell>
          <cell r="M41">
            <v>0.18279999999999999</v>
          </cell>
          <cell r="N41">
            <v>0.25540000000000002</v>
          </cell>
        </row>
        <row r="42">
          <cell r="A42">
            <v>35339</v>
          </cell>
          <cell r="B42">
            <v>13.6</v>
          </cell>
          <cell r="C42">
            <v>150</v>
          </cell>
          <cell r="D42" t="str">
            <v>Thirty-eighth</v>
          </cell>
          <cell r="E42">
            <v>2.1000000000000001E-2</v>
          </cell>
          <cell r="F42">
            <v>1.0615000000000001</v>
          </cell>
          <cell r="G42">
            <v>0.5585</v>
          </cell>
          <cell r="H42">
            <v>0.40849999999999997</v>
          </cell>
          <cell r="I42">
            <v>0.49359999999999998</v>
          </cell>
          <cell r="J42">
            <v>0.34360000000000002</v>
          </cell>
          <cell r="K42">
            <v>4.7243000000000004</v>
          </cell>
          <cell r="L42">
            <v>0.85729999999999995</v>
          </cell>
          <cell r="M42">
            <v>0.2155</v>
          </cell>
          <cell r="N42">
            <v>0.26500000000000001</v>
          </cell>
        </row>
        <row r="43">
          <cell r="A43">
            <v>35370</v>
          </cell>
          <cell r="B43">
            <v>13.6</v>
          </cell>
          <cell r="C43">
            <v>150</v>
          </cell>
          <cell r="D43" t="str">
            <v>Thirty-ninth</v>
          </cell>
          <cell r="E43">
            <v>2.1000000000000001E-2</v>
          </cell>
          <cell r="F43">
            <v>1.0615000000000001</v>
          </cell>
          <cell r="G43">
            <v>0.5585</v>
          </cell>
          <cell r="H43">
            <v>0.40849999999999997</v>
          </cell>
          <cell r="I43">
            <v>0.49359999999999998</v>
          </cell>
          <cell r="J43">
            <v>0.34360000000000002</v>
          </cell>
          <cell r="K43">
            <v>4.5213999999999999</v>
          </cell>
          <cell r="L43">
            <v>0.8196</v>
          </cell>
          <cell r="M43">
            <v>0.2054</v>
          </cell>
          <cell r="N43">
            <v>0.25490000000000002</v>
          </cell>
        </row>
        <row r="44">
          <cell r="A44">
            <v>35400</v>
          </cell>
          <cell r="B44">
            <v>13.6</v>
          </cell>
          <cell r="C44">
            <v>150</v>
          </cell>
          <cell r="D44" t="str">
            <v>Fortieth</v>
          </cell>
          <cell r="E44">
            <v>1.9E-2</v>
          </cell>
          <cell r="F44">
            <v>1.0615000000000001</v>
          </cell>
          <cell r="G44">
            <v>0.5585</v>
          </cell>
          <cell r="H44">
            <v>0.40849999999999997</v>
          </cell>
          <cell r="I44">
            <v>0.49359999999999998</v>
          </cell>
          <cell r="J44">
            <v>0.34360000000000002</v>
          </cell>
          <cell r="K44">
            <v>4.375</v>
          </cell>
          <cell r="L44">
            <v>0.79310000000000003</v>
          </cell>
          <cell r="M44">
            <v>0.1988</v>
          </cell>
          <cell r="N44">
            <v>0.24779999999999999</v>
          </cell>
        </row>
        <row r="45">
          <cell r="A45">
            <v>35431</v>
          </cell>
          <cell r="B45">
            <v>13.6</v>
          </cell>
          <cell r="C45">
            <v>150</v>
          </cell>
          <cell r="D45" t="str">
            <v>Forty-First</v>
          </cell>
          <cell r="E45">
            <v>1.9E-2</v>
          </cell>
          <cell r="F45">
            <v>1.0615000000000001</v>
          </cell>
          <cell r="G45">
            <v>0.5585</v>
          </cell>
          <cell r="H45">
            <v>0.40849999999999997</v>
          </cell>
          <cell r="I45">
            <v>0.49359999999999998</v>
          </cell>
          <cell r="J45">
            <v>0.34360000000000002</v>
          </cell>
          <cell r="K45">
            <v>4.375</v>
          </cell>
          <cell r="L45">
            <v>0.80520000000000003</v>
          </cell>
          <cell r="M45">
            <v>0.2109</v>
          </cell>
          <cell r="N45">
            <v>0.25990000000000002</v>
          </cell>
        </row>
        <row r="46">
          <cell r="A46">
            <v>35462</v>
          </cell>
          <cell r="B46">
            <v>13.6</v>
          </cell>
          <cell r="C46">
            <v>150</v>
          </cell>
          <cell r="D46" t="str">
            <v>Forty-Second</v>
          </cell>
          <cell r="E46">
            <v>1.9E-2</v>
          </cell>
          <cell r="F46">
            <v>1.0615000000000001</v>
          </cell>
          <cell r="G46">
            <v>0.5585</v>
          </cell>
          <cell r="H46">
            <v>0.40849999999999997</v>
          </cell>
          <cell r="I46">
            <v>0.49359999999999998</v>
          </cell>
          <cell r="J46">
            <v>0.34360000000000002</v>
          </cell>
          <cell r="K46">
            <v>4.375</v>
          </cell>
          <cell r="L46">
            <v>0.80510000000000004</v>
          </cell>
          <cell r="M46">
            <v>0.21079999999999999</v>
          </cell>
          <cell r="N46">
            <v>0.25979999999999998</v>
          </cell>
        </row>
        <row r="47">
          <cell r="A47">
            <v>35490</v>
          </cell>
          <cell r="B47">
            <v>13.6</v>
          </cell>
          <cell r="C47">
            <v>150</v>
          </cell>
          <cell r="D47" t="str">
            <v>Forty-Third</v>
          </cell>
          <cell r="E47">
            <v>1.9E-2</v>
          </cell>
          <cell r="F47">
            <v>1.0615000000000001</v>
          </cell>
          <cell r="G47">
            <v>0.5585</v>
          </cell>
          <cell r="H47">
            <v>0.40849999999999997</v>
          </cell>
          <cell r="I47">
            <v>0.49359999999999998</v>
          </cell>
          <cell r="J47">
            <v>0.34360000000000002</v>
          </cell>
          <cell r="K47">
            <v>4.3760000000000003</v>
          </cell>
          <cell r="L47">
            <v>0.8054</v>
          </cell>
          <cell r="M47">
            <v>0.2109</v>
          </cell>
          <cell r="N47">
            <v>0.25990000000000002</v>
          </cell>
        </row>
        <row r="48">
          <cell r="A48">
            <v>35521</v>
          </cell>
          <cell r="B48">
            <v>13.6</v>
          </cell>
          <cell r="C48">
            <v>150</v>
          </cell>
          <cell r="D48" t="str">
            <v>Forty-Fourth</v>
          </cell>
          <cell r="E48">
            <v>1.9E-2</v>
          </cell>
          <cell r="F48">
            <v>1.0615000000000001</v>
          </cell>
          <cell r="G48">
            <v>0.5585</v>
          </cell>
          <cell r="H48">
            <v>0.40849999999999997</v>
          </cell>
          <cell r="I48">
            <v>0.49359999999999998</v>
          </cell>
          <cell r="J48">
            <v>0.34360000000000002</v>
          </cell>
          <cell r="K48">
            <v>4.2912999999999997</v>
          </cell>
          <cell r="L48">
            <v>0.78969999999999996</v>
          </cell>
          <cell r="M48">
            <v>0.20669999999999999</v>
          </cell>
          <cell r="N48">
            <v>0.25569999999999998</v>
          </cell>
        </row>
        <row r="49">
          <cell r="A49">
            <v>35551</v>
          </cell>
          <cell r="B49">
            <v>13.6</v>
          </cell>
          <cell r="C49">
            <v>150</v>
          </cell>
          <cell r="D49" t="str">
            <v>Forty-Fifth</v>
          </cell>
          <cell r="E49">
            <v>1.9E-2</v>
          </cell>
          <cell r="F49">
            <v>1.0615000000000001</v>
          </cell>
          <cell r="G49">
            <v>0.5585</v>
          </cell>
          <cell r="H49">
            <v>0.40849999999999997</v>
          </cell>
          <cell r="I49">
            <v>0.49359999999999998</v>
          </cell>
          <cell r="J49">
            <v>0.34360000000000002</v>
          </cell>
          <cell r="K49">
            <v>4.2912999999999997</v>
          </cell>
          <cell r="L49">
            <v>0.78969999999999996</v>
          </cell>
          <cell r="M49">
            <v>0.20669999999999999</v>
          </cell>
          <cell r="N49">
            <v>0.25569999999999998</v>
          </cell>
        </row>
        <row r="50">
          <cell r="A50">
            <v>35582</v>
          </cell>
          <cell r="B50">
            <v>13.6</v>
          </cell>
          <cell r="C50">
            <v>150</v>
          </cell>
          <cell r="D50" t="str">
            <v>Forty-Sixth</v>
          </cell>
          <cell r="E50">
            <v>1.9E-2</v>
          </cell>
          <cell r="F50">
            <v>1.0615000000000001</v>
          </cell>
          <cell r="G50">
            <v>0.5585</v>
          </cell>
          <cell r="H50">
            <v>0.40849999999999997</v>
          </cell>
          <cell r="I50">
            <v>0.49359999999999998</v>
          </cell>
          <cell r="J50">
            <v>0.34360000000000002</v>
          </cell>
          <cell r="K50">
            <v>4.5613000000000001</v>
          </cell>
          <cell r="L50">
            <v>0.89570000000000005</v>
          </cell>
          <cell r="M50">
            <v>0.27610000000000001</v>
          </cell>
          <cell r="N50">
            <v>0.27779999999999999</v>
          </cell>
        </row>
        <row r="51">
          <cell r="A51">
            <v>35612</v>
          </cell>
          <cell r="B51">
            <v>13.6</v>
          </cell>
          <cell r="C51">
            <v>150</v>
          </cell>
          <cell r="D51" t="str">
            <v>Forty-Seventh</v>
          </cell>
          <cell r="E51">
            <v>1.9E-2</v>
          </cell>
          <cell r="F51">
            <v>1.0615000000000001</v>
          </cell>
          <cell r="G51">
            <v>0.5585</v>
          </cell>
          <cell r="H51">
            <v>0.40849999999999997</v>
          </cell>
          <cell r="I51">
            <v>0.49359999999999998</v>
          </cell>
          <cell r="J51">
            <v>0.34360000000000002</v>
          </cell>
          <cell r="K51">
            <v>4.5613000000000001</v>
          </cell>
          <cell r="L51">
            <v>0.84919999999999995</v>
          </cell>
          <cell r="M51">
            <v>0.2296</v>
          </cell>
          <cell r="N51">
            <v>0.26490000000000002</v>
          </cell>
        </row>
        <row r="52">
          <cell r="A52">
            <v>35643</v>
          </cell>
          <cell r="B52">
            <v>13.6</v>
          </cell>
          <cell r="C52">
            <v>150</v>
          </cell>
          <cell r="D52" t="str">
            <v>Forty-Eighth</v>
          </cell>
          <cell r="E52">
            <v>1.9E-2</v>
          </cell>
          <cell r="F52">
            <v>1.0615000000000001</v>
          </cell>
          <cell r="G52">
            <v>0.5585</v>
          </cell>
          <cell r="H52">
            <v>0.40849999999999997</v>
          </cell>
          <cell r="I52">
            <v>0.49359999999999998</v>
          </cell>
          <cell r="J52">
            <v>0.34360000000000002</v>
          </cell>
          <cell r="K52">
            <v>5.3216000000000001</v>
          </cell>
          <cell r="L52">
            <v>0.98919999999999997</v>
          </cell>
          <cell r="M52">
            <v>0.26629999999999998</v>
          </cell>
          <cell r="N52">
            <v>0.30159999999999998</v>
          </cell>
        </row>
        <row r="53">
          <cell r="A53">
            <v>35674</v>
          </cell>
          <cell r="B53">
            <v>13.6</v>
          </cell>
          <cell r="C53">
            <v>150</v>
          </cell>
          <cell r="D53" t="str">
            <v>Forty-Ninth</v>
          </cell>
          <cell r="E53">
            <v>1.9E-2</v>
          </cell>
          <cell r="F53">
            <v>1.0615000000000001</v>
          </cell>
          <cell r="G53">
            <v>0.5585</v>
          </cell>
          <cell r="H53">
            <v>0.40849999999999997</v>
          </cell>
          <cell r="I53">
            <v>0.49359999999999998</v>
          </cell>
          <cell r="J53">
            <v>0.34360000000000002</v>
          </cell>
          <cell r="K53">
            <v>4.5003000000000002</v>
          </cell>
          <cell r="L53">
            <v>0.83699999999999997</v>
          </cell>
          <cell r="M53">
            <v>0.22570000000000001</v>
          </cell>
          <cell r="N53">
            <v>0.26100000000000001</v>
          </cell>
        </row>
        <row r="54">
          <cell r="A54">
            <v>35704</v>
          </cell>
          <cell r="B54">
            <v>13.6</v>
          </cell>
          <cell r="C54">
            <v>150</v>
          </cell>
          <cell r="D54" t="str">
            <v>Fiftieth</v>
          </cell>
          <cell r="E54">
            <v>1.9E-2</v>
          </cell>
          <cell r="F54">
            <v>1.0615000000000001</v>
          </cell>
          <cell r="G54">
            <v>0.5585</v>
          </cell>
          <cell r="H54">
            <v>0.40849999999999997</v>
          </cell>
          <cell r="I54">
            <v>0.49359999999999998</v>
          </cell>
          <cell r="J54">
            <v>0.34360000000000002</v>
          </cell>
          <cell r="K54">
            <v>4.7756999999999996</v>
          </cell>
          <cell r="L54">
            <v>0.85189999999999999</v>
          </cell>
          <cell r="M54">
            <v>0.2329</v>
          </cell>
          <cell r="N54">
            <v>0.26819999999999999</v>
          </cell>
        </row>
        <row r="55">
          <cell r="A55">
            <v>35735</v>
          </cell>
          <cell r="B55">
            <v>13.6</v>
          </cell>
          <cell r="C55">
            <v>150</v>
          </cell>
          <cell r="D55" t="str">
            <v>Fifty-first</v>
          </cell>
          <cell r="E55">
            <v>1.9E-2</v>
          </cell>
          <cell r="F55">
            <v>1.0615000000000001</v>
          </cell>
          <cell r="G55">
            <v>0.5585</v>
          </cell>
          <cell r="H55">
            <v>0.40849999999999997</v>
          </cell>
          <cell r="I55">
            <v>0.49359999999999998</v>
          </cell>
          <cell r="J55">
            <v>0.34360000000000002</v>
          </cell>
          <cell r="K55">
            <v>4.7756999999999996</v>
          </cell>
          <cell r="L55">
            <v>0.85189999999999999</v>
          </cell>
          <cell r="M55">
            <v>0.2329</v>
          </cell>
          <cell r="N55">
            <v>0.26819999999999999</v>
          </cell>
        </row>
        <row r="56">
          <cell r="A56">
            <v>35765</v>
          </cell>
          <cell r="B56">
            <v>13.6</v>
          </cell>
          <cell r="C56">
            <v>150</v>
          </cell>
          <cell r="D56" t="str">
            <v>Fifty-second</v>
          </cell>
          <cell r="E56">
            <v>1.9E-2</v>
          </cell>
          <cell r="F56">
            <v>1.0615000000000001</v>
          </cell>
          <cell r="G56">
            <v>0.5585</v>
          </cell>
          <cell r="H56">
            <v>0.40849999999999997</v>
          </cell>
          <cell r="I56">
            <v>0.49359999999999998</v>
          </cell>
          <cell r="J56">
            <v>0.34360000000000002</v>
          </cell>
          <cell r="K56">
            <v>5.6473000000000004</v>
          </cell>
          <cell r="L56">
            <v>1.0055000000000001</v>
          </cell>
          <cell r="M56">
            <v>0.27350000000000002</v>
          </cell>
          <cell r="N56">
            <v>0.30880000000000002</v>
          </cell>
        </row>
        <row r="57">
          <cell r="A57">
            <v>35796</v>
          </cell>
          <cell r="B57">
            <v>13.6</v>
          </cell>
          <cell r="C57">
            <v>150</v>
          </cell>
          <cell r="D57" t="str">
            <v>Fifty-third</v>
          </cell>
          <cell r="E57">
            <v>1.6E-2</v>
          </cell>
          <cell r="F57">
            <v>1.0615000000000001</v>
          </cell>
          <cell r="G57">
            <v>0.5585</v>
          </cell>
          <cell r="H57">
            <v>0.40849999999999997</v>
          </cell>
          <cell r="I57">
            <v>0.49359999999999998</v>
          </cell>
          <cell r="J57">
            <v>0.34360000000000002</v>
          </cell>
          <cell r="K57">
            <v>5.6473000000000004</v>
          </cell>
          <cell r="L57">
            <v>1.0055000000000001</v>
          </cell>
          <cell r="M57">
            <v>0.27350000000000002</v>
          </cell>
          <cell r="N57">
            <v>0.30880000000000002</v>
          </cell>
        </row>
        <row r="58">
          <cell r="A58">
            <v>35827</v>
          </cell>
          <cell r="B58">
            <v>13.6</v>
          </cell>
          <cell r="C58">
            <v>150</v>
          </cell>
          <cell r="D58" t="str">
            <v>Fifty-fourth</v>
          </cell>
          <cell r="E58">
            <v>1.6E-2</v>
          </cell>
          <cell r="F58">
            <v>1.0615000000000001</v>
          </cell>
          <cell r="G58">
            <v>0.5585</v>
          </cell>
          <cell r="H58">
            <v>0.40849999999999997</v>
          </cell>
          <cell r="I58">
            <v>0.49359999999999998</v>
          </cell>
          <cell r="J58">
            <v>0.34360000000000002</v>
          </cell>
          <cell r="K58">
            <v>5.6473000000000004</v>
          </cell>
          <cell r="L58">
            <v>1.0055000000000001</v>
          </cell>
          <cell r="M58">
            <v>0.27350000000000002</v>
          </cell>
          <cell r="N58">
            <v>0.30880000000000002</v>
          </cell>
        </row>
        <row r="59">
          <cell r="A59">
            <v>35855</v>
          </cell>
          <cell r="B59">
            <v>13.6</v>
          </cell>
          <cell r="C59">
            <v>150</v>
          </cell>
          <cell r="D59" t="str">
            <v>Fifty-fifth</v>
          </cell>
          <cell r="E59">
            <v>1.6E-2</v>
          </cell>
          <cell r="F59">
            <v>1.0615000000000001</v>
          </cell>
          <cell r="G59">
            <v>0.5585</v>
          </cell>
          <cell r="H59">
            <v>0.40849999999999997</v>
          </cell>
          <cell r="I59">
            <v>0.49359999999999998</v>
          </cell>
          <cell r="J59">
            <v>0.34360000000000002</v>
          </cell>
          <cell r="K59">
            <v>4.9629000000000003</v>
          </cell>
          <cell r="L59">
            <v>0.85660000000000003</v>
          </cell>
          <cell r="M59">
            <v>0.21329999999999999</v>
          </cell>
          <cell r="N59">
            <v>0.24859999999999999</v>
          </cell>
        </row>
        <row r="60">
          <cell r="A60">
            <v>35886</v>
          </cell>
          <cell r="B60">
            <v>13.6</v>
          </cell>
          <cell r="C60">
            <v>150</v>
          </cell>
          <cell r="D60" t="str">
            <v>Fifty-sixth</v>
          </cell>
          <cell r="E60">
            <v>1.6E-2</v>
          </cell>
          <cell r="F60">
            <v>1.0615000000000001</v>
          </cell>
          <cell r="G60">
            <v>0.5585</v>
          </cell>
          <cell r="H60">
            <v>0.40849999999999997</v>
          </cell>
          <cell r="I60">
            <v>0.49359999999999998</v>
          </cell>
          <cell r="J60">
            <v>0.34360000000000002</v>
          </cell>
          <cell r="K60">
            <v>4.6656000000000004</v>
          </cell>
          <cell r="L60">
            <v>0.79020000000000001</v>
          </cell>
          <cell r="M60">
            <v>0.1867</v>
          </cell>
          <cell r="N60">
            <v>0.222</v>
          </cell>
        </row>
        <row r="61">
          <cell r="A61">
            <v>35916</v>
          </cell>
          <cell r="B61">
            <v>13.6</v>
          </cell>
          <cell r="C61">
            <v>150</v>
          </cell>
          <cell r="D61" t="str">
            <v>Fifty-seventh</v>
          </cell>
          <cell r="E61">
            <v>1.6E-2</v>
          </cell>
          <cell r="F61">
            <v>1.0615000000000001</v>
          </cell>
          <cell r="G61">
            <v>0.5585</v>
          </cell>
          <cell r="H61">
            <v>0.40849999999999997</v>
          </cell>
          <cell r="I61">
            <v>0.49359999999999998</v>
          </cell>
          <cell r="J61">
            <v>0.34360000000000002</v>
          </cell>
          <cell r="K61">
            <v>4.6555999999999997</v>
          </cell>
          <cell r="L61">
            <v>0.79020000000000001</v>
          </cell>
          <cell r="M61">
            <v>0.1867</v>
          </cell>
          <cell r="N61">
            <v>0.222</v>
          </cell>
        </row>
        <row r="62">
          <cell r="A62">
            <v>35947</v>
          </cell>
          <cell r="B62">
            <v>13.6</v>
          </cell>
          <cell r="C62">
            <v>150</v>
          </cell>
          <cell r="D62" t="str">
            <v>Fifty-eighth</v>
          </cell>
          <cell r="E62">
            <v>1.6E-2</v>
          </cell>
          <cell r="F62">
            <v>1.0615000000000001</v>
          </cell>
          <cell r="G62">
            <v>0.5585</v>
          </cell>
          <cell r="H62">
            <v>0.40849999999999997</v>
          </cell>
          <cell r="I62">
            <v>0.49359999999999998</v>
          </cell>
          <cell r="J62">
            <v>0.34360000000000002</v>
          </cell>
          <cell r="K62">
            <v>4.6555999999999997</v>
          </cell>
          <cell r="L62">
            <v>0.83899999999999997</v>
          </cell>
          <cell r="M62">
            <v>0.23549999999999999</v>
          </cell>
          <cell r="N62">
            <v>0.23549999999999999</v>
          </cell>
        </row>
        <row r="63">
          <cell r="A63">
            <v>35977</v>
          </cell>
          <cell r="B63">
            <v>13.6</v>
          </cell>
          <cell r="C63">
            <v>150</v>
          </cell>
          <cell r="D63" t="str">
            <v>Fifty-ninth</v>
          </cell>
          <cell r="E63">
            <v>1.6E-2</v>
          </cell>
          <cell r="F63">
            <v>1.0615000000000001</v>
          </cell>
          <cell r="G63">
            <v>0.5585</v>
          </cell>
          <cell r="H63">
            <v>0.40849999999999997</v>
          </cell>
          <cell r="I63">
            <v>0.49359999999999998</v>
          </cell>
          <cell r="J63">
            <v>0.34360000000000002</v>
          </cell>
          <cell r="K63">
            <v>4.6656000000000004</v>
          </cell>
          <cell r="L63">
            <v>0.83599999999999997</v>
          </cell>
          <cell r="M63">
            <v>0.23250000000000001</v>
          </cell>
          <cell r="N63">
            <v>0.23469999999999999</v>
          </cell>
        </row>
        <row r="64">
          <cell r="A64">
            <v>36008</v>
          </cell>
          <cell r="B64">
            <v>13.6</v>
          </cell>
          <cell r="C64">
            <v>150</v>
          </cell>
          <cell r="D64" t="str">
            <v>Sixtieth</v>
          </cell>
          <cell r="E64">
            <v>1.6E-2</v>
          </cell>
          <cell r="F64">
            <v>1.0615000000000001</v>
          </cell>
          <cell r="G64">
            <v>0.5585</v>
          </cell>
          <cell r="H64">
            <v>0.40849999999999997</v>
          </cell>
          <cell r="I64">
            <v>0.49359999999999998</v>
          </cell>
          <cell r="J64">
            <v>0.34360000000000002</v>
          </cell>
          <cell r="K64">
            <v>4.6656000000000004</v>
          </cell>
          <cell r="L64">
            <v>0.83599999999999997</v>
          </cell>
          <cell r="M64">
            <v>0.23250000000000001</v>
          </cell>
          <cell r="N64">
            <v>0.23469999999999999</v>
          </cell>
        </row>
        <row r="65">
          <cell r="A65">
            <v>36039</v>
          </cell>
          <cell r="B65">
            <v>13.6</v>
          </cell>
          <cell r="C65">
            <v>150</v>
          </cell>
          <cell r="D65" t="str">
            <v>Sixty-first</v>
          </cell>
          <cell r="E65">
            <v>1.6E-2</v>
          </cell>
          <cell r="F65">
            <v>1.0615000000000001</v>
          </cell>
          <cell r="G65">
            <v>0.5585</v>
          </cell>
          <cell r="H65">
            <v>0.40849999999999997</v>
          </cell>
          <cell r="I65">
            <v>0.49359999999999998</v>
          </cell>
          <cell r="J65">
            <v>0.34360000000000002</v>
          </cell>
          <cell r="K65">
            <v>4.6555999999999997</v>
          </cell>
          <cell r="L65">
            <v>0.83599999999999997</v>
          </cell>
          <cell r="M65">
            <v>0.23250000000000001</v>
          </cell>
          <cell r="N65">
            <v>0.23469999999999999</v>
          </cell>
        </row>
        <row r="66">
          <cell r="A66">
            <v>36069</v>
          </cell>
          <cell r="B66">
            <v>13.6</v>
          </cell>
          <cell r="C66">
            <v>150</v>
          </cell>
          <cell r="D66" t="str">
            <v>Sixty-second</v>
          </cell>
          <cell r="E66">
            <v>1.6E-2</v>
          </cell>
          <cell r="F66">
            <v>1.0615000000000001</v>
          </cell>
          <cell r="G66">
            <v>0.5585</v>
          </cell>
          <cell r="H66">
            <v>0.40849999999999997</v>
          </cell>
          <cell r="I66">
            <v>0.49359999999999998</v>
          </cell>
          <cell r="J66">
            <v>0.34360000000000002</v>
          </cell>
          <cell r="K66">
            <v>4.6555999999999997</v>
          </cell>
          <cell r="L66">
            <v>0.83599999999999997</v>
          </cell>
          <cell r="M66">
            <v>0.23250000000000001</v>
          </cell>
          <cell r="N66">
            <v>0.23469999999999999</v>
          </cell>
        </row>
        <row r="67">
          <cell r="A67">
            <v>36100</v>
          </cell>
          <cell r="B67">
            <v>13.6</v>
          </cell>
          <cell r="C67">
            <v>150</v>
          </cell>
          <cell r="D67" t="str">
            <v>Sixty-third</v>
          </cell>
          <cell r="E67">
            <v>1.6E-2</v>
          </cell>
          <cell r="F67">
            <v>1.0615000000000001</v>
          </cell>
          <cell r="G67">
            <v>0.5585</v>
          </cell>
          <cell r="H67">
            <v>0.40849999999999997</v>
          </cell>
          <cell r="I67">
            <v>0.49359999999999998</v>
          </cell>
          <cell r="J67">
            <v>0.34360000000000002</v>
          </cell>
          <cell r="K67">
            <v>4.2808999999999999</v>
          </cell>
          <cell r="L67">
            <v>0.76990000000000003</v>
          </cell>
          <cell r="M67">
            <v>0.215</v>
          </cell>
          <cell r="N67">
            <v>0.2172</v>
          </cell>
        </row>
        <row r="68">
          <cell r="A68">
            <v>36130</v>
          </cell>
          <cell r="B68">
            <v>13.6</v>
          </cell>
          <cell r="C68">
            <v>150</v>
          </cell>
          <cell r="D68" t="str">
            <v>Sixty-fourth</v>
          </cell>
          <cell r="E68">
            <v>1.6E-2</v>
          </cell>
          <cell r="F68">
            <v>1.0615000000000001</v>
          </cell>
          <cell r="G68">
            <v>0.5585</v>
          </cell>
          <cell r="H68">
            <v>0.40849999999999997</v>
          </cell>
          <cell r="I68">
            <v>0.49359999999999998</v>
          </cell>
          <cell r="J68">
            <v>0.34360000000000002</v>
          </cell>
          <cell r="K68">
            <v>4.2808999999999999</v>
          </cell>
          <cell r="L68">
            <v>0.76990000000000003</v>
          </cell>
          <cell r="M68">
            <v>0.215</v>
          </cell>
          <cell r="N68">
            <v>0.2172</v>
          </cell>
        </row>
        <row r="69">
          <cell r="A69">
            <v>36161</v>
          </cell>
          <cell r="B69">
            <v>13.6</v>
          </cell>
          <cell r="C69">
            <v>150</v>
          </cell>
          <cell r="D69" t="str">
            <v>Sixty-fifth</v>
          </cell>
          <cell r="E69">
            <v>1.9E-2</v>
          </cell>
          <cell r="F69">
            <v>1.0615000000000001</v>
          </cell>
          <cell r="G69">
            <v>0.5585</v>
          </cell>
          <cell r="H69">
            <v>0.40849999999999997</v>
          </cell>
          <cell r="I69">
            <v>0.49359999999999998</v>
          </cell>
          <cell r="J69">
            <v>0.34360000000000002</v>
          </cell>
          <cell r="K69">
            <v>4.2808999999999999</v>
          </cell>
          <cell r="L69">
            <v>0.76990000000000003</v>
          </cell>
          <cell r="M69">
            <v>0.215</v>
          </cell>
          <cell r="N69">
            <v>0.2172</v>
          </cell>
        </row>
        <row r="70">
          <cell r="A70">
            <v>36192</v>
          </cell>
          <cell r="B70">
            <v>13.6</v>
          </cell>
          <cell r="C70">
            <v>150</v>
          </cell>
          <cell r="D70" t="str">
            <v>Sixty-sixth</v>
          </cell>
          <cell r="E70">
            <v>1.9E-2</v>
          </cell>
          <cell r="F70">
            <v>1.0615000000000001</v>
          </cell>
          <cell r="G70">
            <v>0.5585</v>
          </cell>
          <cell r="H70">
            <v>0.40849999999999997</v>
          </cell>
          <cell r="I70">
            <v>0.49359999999999998</v>
          </cell>
          <cell r="J70">
            <v>0.34360000000000002</v>
          </cell>
          <cell r="K70">
            <v>4.2808999999999999</v>
          </cell>
          <cell r="L70">
            <v>0.76990000000000003</v>
          </cell>
          <cell r="M70">
            <v>0.215</v>
          </cell>
          <cell r="N70">
            <v>0.2172</v>
          </cell>
        </row>
        <row r="71">
          <cell r="A71">
            <v>36220</v>
          </cell>
          <cell r="B71">
            <v>13.6</v>
          </cell>
          <cell r="C71">
            <v>150</v>
          </cell>
          <cell r="D71" t="str">
            <v>Sixty-seventh</v>
          </cell>
          <cell r="E71">
            <v>1.9E-2</v>
          </cell>
          <cell r="F71">
            <v>1.0615000000000001</v>
          </cell>
          <cell r="G71">
            <v>0.5585</v>
          </cell>
          <cell r="H71">
            <v>0.40849999999999997</v>
          </cell>
          <cell r="I71">
            <v>0.49359999999999998</v>
          </cell>
          <cell r="J71">
            <v>0.34360000000000002</v>
          </cell>
          <cell r="K71">
            <v>4.2808999999999999</v>
          </cell>
          <cell r="L71">
            <v>0.76990000000000003</v>
          </cell>
          <cell r="M71">
            <v>0.215</v>
          </cell>
          <cell r="N71">
            <v>0.2172</v>
          </cell>
        </row>
        <row r="72">
          <cell r="A72">
            <v>36251</v>
          </cell>
          <cell r="B72">
            <v>13.6</v>
          </cell>
          <cell r="C72">
            <v>150</v>
          </cell>
          <cell r="D72" t="str">
            <v>Sixty-eighth</v>
          </cell>
          <cell r="E72">
            <v>1.9E-2</v>
          </cell>
          <cell r="F72">
            <v>1.0615000000000001</v>
          </cell>
          <cell r="G72">
            <v>0.5585</v>
          </cell>
          <cell r="H72">
            <v>0.40849999999999997</v>
          </cell>
          <cell r="I72">
            <v>0.49359999999999998</v>
          </cell>
          <cell r="J72">
            <v>0.34360000000000002</v>
          </cell>
          <cell r="K72">
            <v>4.2808999999999999</v>
          </cell>
          <cell r="L72">
            <v>0.72870000000000001</v>
          </cell>
          <cell r="M72">
            <v>0.17380000000000001</v>
          </cell>
          <cell r="N72">
            <v>0.20619999999999999</v>
          </cell>
        </row>
        <row r="73">
          <cell r="A73">
            <v>36281</v>
          </cell>
          <cell r="B73">
            <v>13.6</v>
          </cell>
          <cell r="C73">
            <v>150</v>
          </cell>
          <cell r="D73" t="str">
            <v>Sixty-ninth</v>
          </cell>
          <cell r="E73">
            <v>1.9E-2</v>
          </cell>
          <cell r="F73">
            <v>1.0615000000000001</v>
          </cell>
          <cell r="G73">
            <v>0.5585</v>
          </cell>
          <cell r="H73">
            <v>0.40849999999999997</v>
          </cell>
          <cell r="I73">
            <v>0.49359999999999998</v>
          </cell>
          <cell r="J73">
            <v>0.34360000000000002</v>
          </cell>
          <cell r="K73">
            <v>4.2808999999999999</v>
          </cell>
          <cell r="L73">
            <v>0.72870000000000001</v>
          </cell>
          <cell r="M73">
            <v>0.17380000000000001</v>
          </cell>
          <cell r="N73">
            <v>0.20619999999999999</v>
          </cell>
        </row>
        <row r="74">
          <cell r="A74">
            <v>36312</v>
          </cell>
          <cell r="B74">
            <v>13.6</v>
          </cell>
          <cell r="C74">
            <v>150</v>
          </cell>
          <cell r="D74" t="str">
            <v>Seventieth</v>
          </cell>
          <cell r="E74">
            <v>1.9E-2</v>
          </cell>
          <cell r="F74">
            <v>1.0615000000000001</v>
          </cell>
          <cell r="G74">
            <v>0.5585</v>
          </cell>
          <cell r="H74">
            <v>0.40849999999999997</v>
          </cell>
          <cell r="I74">
            <v>0.49359999999999998</v>
          </cell>
          <cell r="J74">
            <v>0.34360000000000002</v>
          </cell>
          <cell r="K74">
            <v>4.2808999999999999</v>
          </cell>
          <cell r="L74">
            <v>0.72870000000000001</v>
          </cell>
          <cell r="M74">
            <v>0.17380000000000001</v>
          </cell>
          <cell r="N74">
            <v>0.20619999999999999</v>
          </cell>
        </row>
        <row r="75">
          <cell r="A75">
            <v>36342</v>
          </cell>
          <cell r="B75">
            <v>13.6</v>
          </cell>
          <cell r="C75">
            <v>150</v>
          </cell>
          <cell r="D75" t="str">
            <v>Seventy-first</v>
          </cell>
          <cell r="E75">
            <v>1.9E-2</v>
          </cell>
          <cell r="F75">
            <v>1.0615000000000001</v>
          </cell>
          <cell r="G75">
            <v>0.5585</v>
          </cell>
          <cell r="H75">
            <v>0.40849999999999997</v>
          </cell>
          <cell r="I75">
            <v>0.49359999999999998</v>
          </cell>
          <cell r="J75">
            <v>0.34360000000000002</v>
          </cell>
          <cell r="K75">
            <v>4.2808999999999999</v>
          </cell>
          <cell r="L75">
            <v>0.73170000000000002</v>
          </cell>
          <cell r="M75">
            <v>0.17680000000000001</v>
          </cell>
          <cell r="N75">
            <v>0.20699999999999999</v>
          </cell>
        </row>
        <row r="76">
          <cell r="A76">
            <v>36373</v>
          </cell>
          <cell r="B76">
            <v>13.6</v>
          </cell>
          <cell r="C76">
            <v>150</v>
          </cell>
          <cell r="D76" t="str">
            <v>Seventy-second</v>
          </cell>
          <cell r="E76">
            <v>1.9E-2</v>
          </cell>
          <cell r="F76">
            <v>1.0615000000000001</v>
          </cell>
          <cell r="G76">
            <v>0.5585</v>
          </cell>
          <cell r="H76">
            <v>0.40849999999999997</v>
          </cell>
          <cell r="I76">
            <v>0.49359999999999998</v>
          </cell>
          <cell r="J76">
            <v>0.34360000000000002</v>
          </cell>
          <cell r="K76">
            <v>4.2808999999999999</v>
          </cell>
          <cell r="L76">
            <v>0.73170000000000002</v>
          </cell>
          <cell r="M76">
            <v>0.17680000000000001</v>
          </cell>
          <cell r="N76">
            <v>0.20699999999999999</v>
          </cell>
        </row>
        <row r="77">
          <cell r="A77">
            <v>36404</v>
          </cell>
          <cell r="B77">
            <v>13.6</v>
          </cell>
          <cell r="C77">
            <v>150</v>
          </cell>
          <cell r="D77" t="str">
            <v>Seventy-third</v>
          </cell>
          <cell r="E77">
            <v>1.9E-2</v>
          </cell>
          <cell r="F77">
            <v>1.0615000000000001</v>
          </cell>
          <cell r="G77">
            <v>0.5585</v>
          </cell>
          <cell r="H77">
            <v>0.40849999999999997</v>
          </cell>
          <cell r="I77">
            <v>0.49359999999999998</v>
          </cell>
          <cell r="J77">
            <v>0.34360000000000002</v>
          </cell>
          <cell r="K77">
            <v>4.2808999999999999</v>
          </cell>
          <cell r="L77">
            <v>0.73170000000000002</v>
          </cell>
          <cell r="M77">
            <v>0.17680000000000001</v>
          </cell>
          <cell r="N77">
            <v>0.20699999999999999</v>
          </cell>
        </row>
        <row r="78">
          <cell r="A78">
            <v>36434</v>
          </cell>
          <cell r="B78">
            <v>13.6</v>
          </cell>
          <cell r="C78">
            <v>150</v>
          </cell>
          <cell r="D78" t="str">
            <v>Seventy-fourth</v>
          </cell>
          <cell r="E78">
            <v>1.9E-2</v>
          </cell>
          <cell r="F78">
            <v>1.0615000000000001</v>
          </cell>
          <cell r="G78">
            <v>0.5585</v>
          </cell>
          <cell r="H78">
            <v>0.40849999999999997</v>
          </cell>
          <cell r="I78">
            <v>0.49359999999999998</v>
          </cell>
          <cell r="J78">
            <v>0.34360000000000002</v>
          </cell>
          <cell r="K78">
            <v>4.2808999999999999</v>
          </cell>
          <cell r="L78">
            <v>0.73170000000000002</v>
          </cell>
          <cell r="M78">
            <v>0.17680000000000001</v>
          </cell>
          <cell r="N78">
            <v>0.20699999999999999</v>
          </cell>
        </row>
        <row r="79">
          <cell r="A79">
            <v>36465</v>
          </cell>
          <cell r="B79">
            <v>13.6</v>
          </cell>
          <cell r="C79">
            <v>150</v>
          </cell>
          <cell r="D79" t="str">
            <v>Seventy-fifth</v>
          </cell>
          <cell r="E79">
            <v>1.9E-2</v>
          </cell>
          <cell r="F79">
            <v>1.0615000000000001</v>
          </cell>
          <cell r="G79">
            <v>0.5585</v>
          </cell>
          <cell r="H79">
            <v>0.40849999999999997</v>
          </cell>
          <cell r="I79">
            <v>0.49359999999999998</v>
          </cell>
          <cell r="J79">
            <v>0.34360000000000002</v>
          </cell>
          <cell r="K79">
            <v>4.3211000000000004</v>
          </cell>
          <cell r="L79">
            <v>0.72319999999999995</v>
          </cell>
          <cell r="M79">
            <v>0.16309999999999999</v>
          </cell>
          <cell r="N79">
            <v>0.1933</v>
          </cell>
        </row>
        <row r="80">
          <cell r="A80">
            <v>36495</v>
          </cell>
          <cell r="B80">
            <v>13.6</v>
          </cell>
          <cell r="C80">
            <v>150</v>
          </cell>
          <cell r="D80" t="str">
            <v>Seventy-sixth</v>
          </cell>
          <cell r="E80">
            <v>1.9E-2</v>
          </cell>
          <cell r="F80">
            <v>1.0615000000000001</v>
          </cell>
          <cell r="G80">
            <v>0.5585</v>
          </cell>
          <cell r="H80">
            <v>0.40849999999999997</v>
          </cell>
          <cell r="I80">
            <v>0.49359999999999998</v>
          </cell>
          <cell r="J80">
            <v>0.34360000000000002</v>
          </cell>
          <cell r="K80">
            <v>4.2945000000000002</v>
          </cell>
          <cell r="L80">
            <v>0.71860000000000002</v>
          </cell>
          <cell r="M80">
            <v>0.16189999999999999</v>
          </cell>
          <cell r="N80">
            <v>0.19209999999999999</v>
          </cell>
        </row>
        <row r="81">
          <cell r="A81">
            <v>36515</v>
          </cell>
          <cell r="B81">
            <v>20</v>
          </cell>
          <cell r="C81">
            <v>220</v>
          </cell>
          <cell r="D81" t="str">
            <v>Seventy-seventh</v>
          </cell>
          <cell r="E81">
            <v>1.9E-2</v>
          </cell>
          <cell r="F81">
            <v>1.19</v>
          </cell>
          <cell r="G81">
            <v>0.65900000000000003</v>
          </cell>
          <cell r="H81">
            <v>0.43</v>
          </cell>
          <cell r="I81">
            <v>0.53</v>
          </cell>
          <cell r="J81">
            <v>0.35909999999999997</v>
          </cell>
          <cell r="K81">
            <v>4.2945000000000002</v>
          </cell>
          <cell r="L81">
            <v>0.71860000000000002</v>
          </cell>
          <cell r="M81">
            <v>0.16189999999999999</v>
          </cell>
          <cell r="N81">
            <v>0.19209999999999999</v>
          </cell>
        </row>
        <row r="82">
          <cell r="A82">
            <v>36526</v>
          </cell>
          <cell r="B82">
            <v>20</v>
          </cell>
          <cell r="C82">
            <v>220</v>
          </cell>
          <cell r="D82" t="str">
            <v>Seventy-seventh</v>
          </cell>
          <cell r="E82">
            <v>1.9E-2</v>
          </cell>
          <cell r="F82">
            <v>1.19</v>
          </cell>
          <cell r="G82">
            <v>0.65900000000000003</v>
          </cell>
          <cell r="H82">
            <v>0.43</v>
          </cell>
          <cell r="I82">
            <v>0.53</v>
          </cell>
          <cell r="J82">
            <v>0.35909999999999997</v>
          </cell>
          <cell r="K82">
            <v>4.2945000000000002</v>
          </cell>
          <cell r="L82">
            <v>0.71860000000000002</v>
          </cell>
          <cell r="M82">
            <v>0.16189999999999999</v>
          </cell>
          <cell r="N82">
            <v>0.19209999999999999</v>
          </cell>
        </row>
        <row r="83">
          <cell r="A83">
            <v>36557</v>
          </cell>
          <cell r="B83">
            <v>20</v>
          </cell>
          <cell r="C83">
            <v>220</v>
          </cell>
          <cell r="D83" t="str">
            <v>Seventy-eighth</v>
          </cell>
          <cell r="E83">
            <v>1.9E-2</v>
          </cell>
          <cell r="F83">
            <v>1.19</v>
          </cell>
          <cell r="G83">
            <v>0.65900000000000003</v>
          </cell>
          <cell r="H83">
            <v>0.43</v>
          </cell>
          <cell r="I83">
            <v>0.53</v>
          </cell>
          <cell r="J83">
            <v>0.35909999999999997</v>
          </cell>
          <cell r="K83">
            <v>4.3144999999999998</v>
          </cell>
          <cell r="L83">
            <v>0.72209999999999996</v>
          </cell>
          <cell r="M83">
            <v>0.1628</v>
          </cell>
          <cell r="N83">
            <v>0.193</v>
          </cell>
        </row>
        <row r="84">
          <cell r="A84">
            <v>36586</v>
          </cell>
          <cell r="B84">
            <v>20</v>
          </cell>
          <cell r="C84">
            <v>220</v>
          </cell>
          <cell r="D84" t="str">
            <v>Seventy-eighth</v>
          </cell>
          <cell r="E84">
            <v>1.9E-2</v>
          </cell>
          <cell r="F84">
            <v>1.19</v>
          </cell>
          <cell r="G84">
            <v>0.65900000000000003</v>
          </cell>
          <cell r="H84">
            <v>0.43</v>
          </cell>
          <cell r="I84">
            <v>0.53</v>
          </cell>
          <cell r="J84">
            <v>0.35909999999999997</v>
          </cell>
          <cell r="K84">
            <v>4.3144999999999998</v>
          </cell>
          <cell r="L84">
            <v>0.72209999999999996</v>
          </cell>
          <cell r="M84">
            <v>0.1628</v>
          </cell>
          <cell r="N84">
            <v>0.193</v>
          </cell>
        </row>
        <row r="85">
          <cell r="A85">
            <v>36617</v>
          </cell>
          <cell r="B85">
            <v>20</v>
          </cell>
          <cell r="C85">
            <v>220</v>
          </cell>
          <cell r="D85" t="str">
            <v>Seventy-ninth</v>
          </cell>
          <cell r="E85">
            <v>1.9E-2</v>
          </cell>
          <cell r="F85">
            <v>1.19</v>
          </cell>
          <cell r="G85">
            <v>0.65900000000000003</v>
          </cell>
          <cell r="H85">
            <v>0.43</v>
          </cell>
          <cell r="I85">
            <v>0.53</v>
          </cell>
          <cell r="J85">
            <v>0.35909999999999997</v>
          </cell>
          <cell r="K85">
            <v>4.3144999999999998</v>
          </cell>
          <cell r="L85">
            <v>0.76329999999999998</v>
          </cell>
          <cell r="M85">
            <v>0.20399999999999999</v>
          </cell>
          <cell r="N85">
            <v>0.20399999999999999</v>
          </cell>
        </row>
        <row r="86">
          <cell r="A86">
            <v>36647</v>
          </cell>
          <cell r="B86">
            <v>20</v>
          </cell>
          <cell r="C86">
            <v>220</v>
          </cell>
          <cell r="D86" t="str">
            <v>Eightieth</v>
          </cell>
          <cell r="E86">
            <v>1.9E-2</v>
          </cell>
          <cell r="F86">
            <v>1.19</v>
          </cell>
          <cell r="G86">
            <v>0.65900000000000003</v>
          </cell>
          <cell r="H86">
            <v>0.43</v>
          </cell>
          <cell r="I86">
            <v>0.53</v>
          </cell>
          <cell r="J86">
            <v>0.35909999999999997</v>
          </cell>
          <cell r="K86">
            <v>4.3144999999999998</v>
          </cell>
          <cell r="L86">
            <v>0.76329999999999998</v>
          </cell>
          <cell r="M86">
            <v>0.20399999999999999</v>
          </cell>
          <cell r="N86">
            <v>0.20399999999999999</v>
          </cell>
        </row>
        <row r="87">
          <cell r="A87">
            <v>36678</v>
          </cell>
          <cell r="B87">
            <v>20</v>
          </cell>
          <cell r="C87">
            <v>220</v>
          </cell>
          <cell r="D87" t="str">
            <v>Eightieth</v>
          </cell>
          <cell r="E87">
            <v>1.9E-2</v>
          </cell>
          <cell r="F87">
            <v>1.19</v>
          </cell>
          <cell r="G87">
            <v>0.65900000000000003</v>
          </cell>
          <cell r="H87">
            <v>0.43</v>
          </cell>
          <cell r="I87">
            <v>0.53</v>
          </cell>
          <cell r="J87">
            <v>0.35909999999999997</v>
          </cell>
          <cell r="K87">
            <v>4.3144999999999998</v>
          </cell>
          <cell r="L87">
            <v>0.76329999999999998</v>
          </cell>
          <cell r="M87">
            <v>0.20399999999999999</v>
          </cell>
          <cell r="N87">
            <v>0.20399999999999999</v>
          </cell>
        </row>
        <row r="88">
          <cell r="A88">
            <v>36708</v>
          </cell>
          <cell r="B88">
            <v>20</v>
          </cell>
          <cell r="C88">
            <v>220</v>
          </cell>
          <cell r="D88" t="str">
            <v>Eighty-first</v>
          </cell>
          <cell r="E88">
            <v>1.9E-2</v>
          </cell>
          <cell r="F88">
            <v>1.19</v>
          </cell>
          <cell r="G88">
            <v>0.65900000000000003</v>
          </cell>
          <cell r="H88">
            <v>0.43</v>
          </cell>
          <cell r="I88">
            <v>0.53</v>
          </cell>
          <cell r="J88">
            <v>0.35909999999999997</v>
          </cell>
          <cell r="K88">
            <v>4.3144999999999998</v>
          </cell>
          <cell r="L88">
            <v>0.76329999999999998</v>
          </cell>
          <cell r="M88">
            <v>0.20399999999999999</v>
          </cell>
          <cell r="N88">
            <v>0.20399999999999999</v>
          </cell>
        </row>
        <row r="89">
          <cell r="A89">
            <v>36739</v>
          </cell>
          <cell r="B89">
            <v>20</v>
          </cell>
          <cell r="C89">
            <v>220</v>
          </cell>
          <cell r="D89" t="str">
            <v>Eighty-second</v>
          </cell>
          <cell r="E89">
            <v>1.9E-2</v>
          </cell>
          <cell r="F89">
            <v>1.19</v>
          </cell>
          <cell r="G89">
            <v>0.65900000000000003</v>
          </cell>
          <cell r="H89">
            <v>0.43</v>
          </cell>
          <cell r="I89">
            <v>0.53</v>
          </cell>
          <cell r="J89">
            <v>0.35909999999999997</v>
          </cell>
          <cell r="K89">
            <v>4.3144999999999998</v>
          </cell>
          <cell r="L89">
            <v>0.76329999999999998</v>
          </cell>
          <cell r="M89">
            <v>0.20399999999999999</v>
          </cell>
          <cell r="N89">
            <v>0.20399999999999999</v>
          </cell>
        </row>
        <row r="90">
          <cell r="A90">
            <v>36770</v>
          </cell>
          <cell r="B90">
            <v>20</v>
          </cell>
          <cell r="C90">
            <v>220</v>
          </cell>
          <cell r="D90" t="str">
            <v>Eighty-second</v>
          </cell>
          <cell r="E90">
            <v>1.9E-2</v>
          </cell>
          <cell r="F90">
            <v>1.19</v>
          </cell>
          <cell r="G90">
            <v>0.65900000000000003</v>
          </cell>
          <cell r="H90">
            <v>0.43</v>
          </cell>
          <cell r="I90">
            <v>0.53</v>
          </cell>
          <cell r="J90">
            <v>0.35909999999999997</v>
          </cell>
          <cell r="K90">
            <v>4.3144999999999998</v>
          </cell>
          <cell r="L90">
            <v>0.76329999999999998</v>
          </cell>
          <cell r="M90">
            <v>0.20399999999999999</v>
          </cell>
          <cell r="N90">
            <v>0.20399999999999999</v>
          </cell>
        </row>
        <row r="91">
          <cell r="A91">
            <v>36800</v>
          </cell>
          <cell r="B91">
            <v>20</v>
          </cell>
          <cell r="C91">
            <v>220</v>
          </cell>
          <cell r="D91" t="str">
            <v>Eighty-third</v>
          </cell>
          <cell r="E91">
            <v>1.9E-2</v>
          </cell>
          <cell r="F91">
            <v>1.19</v>
          </cell>
          <cell r="G91">
            <v>0.65900000000000003</v>
          </cell>
          <cell r="H91">
            <v>0.43</v>
          </cell>
          <cell r="I91">
            <v>0.53</v>
          </cell>
          <cell r="J91">
            <v>0.35909999999999997</v>
          </cell>
          <cell r="K91">
            <v>4.3144999999999998</v>
          </cell>
          <cell r="L91">
            <v>0.76329999999999998</v>
          </cell>
          <cell r="M91">
            <v>0.20399999999999999</v>
          </cell>
          <cell r="N91">
            <v>0.20399999999999999</v>
          </cell>
        </row>
        <row r="92">
          <cell r="A92">
            <v>36831</v>
          </cell>
          <cell r="B92">
            <v>20</v>
          </cell>
          <cell r="C92">
            <v>220</v>
          </cell>
          <cell r="D92" t="str">
            <v>Eighty-fourth</v>
          </cell>
          <cell r="E92">
            <v>1.9E-2</v>
          </cell>
          <cell r="F92">
            <v>1.19</v>
          </cell>
          <cell r="G92">
            <v>0.65900000000000003</v>
          </cell>
          <cell r="H92">
            <v>0.43</v>
          </cell>
          <cell r="I92">
            <v>0.53</v>
          </cell>
          <cell r="J92">
            <v>0.35909999999999997</v>
          </cell>
          <cell r="K92">
            <v>4.5294999999999996</v>
          </cell>
          <cell r="L92">
            <v>0.9506</v>
          </cell>
          <cell r="M92">
            <v>0.18820000000000001</v>
          </cell>
          <cell r="N92">
            <v>0.18820000000000001</v>
          </cell>
        </row>
        <row r="93">
          <cell r="A93">
            <v>36861</v>
          </cell>
          <cell r="B93">
            <v>20</v>
          </cell>
          <cell r="C93">
            <v>220</v>
          </cell>
          <cell r="D93" t="str">
            <v>Eighty-fourth</v>
          </cell>
          <cell r="E93">
            <v>1.9E-2</v>
          </cell>
          <cell r="F93">
            <v>1.19</v>
          </cell>
          <cell r="G93">
            <v>0.65900000000000003</v>
          </cell>
          <cell r="H93">
            <v>0.43</v>
          </cell>
          <cell r="I93">
            <v>0.53</v>
          </cell>
          <cell r="J93">
            <v>0.35909999999999997</v>
          </cell>
          <cell r="K93">
            <v>4.5294999999999996</v>
          </cell>
          <cell r="L93">
            <v>0.9506</v>
          </cell>
          <cell r="M93">
            <v>0.18820000000000001</v>
          </cell>
          <cell r="N93">
            <v>0.18820000000000001</v>
          </cell>
        </row>
        <row r="94">
          <cell r="A94">
            <v>36892</v>
          </cell>
          <cell r="B94">
            <v>20</v>
          </cell>
          <cell r="C94">
            <v>220</v>
          </cell>
          <cell r="D94" t="str">
            <v>Eighty-fourth</v>
          </cell>
          <cell r="E94">
            <v>1.9E-2</v>
          </cell>
          <cell r="F94">
            <v>1.19</v>
          </cell>
          <cell r="G94">
            <v>0.65900000000000003</v>
          </cell>
          <cell r="H94">
            <v>0.43</v>
          </cell>
          <cell r="I94">
            <v>0.53</v>
          </cell>
          <cell r="J94">
            <v>0.35909999999999997</v>
          </cell>
          <cell r="K94">
            <v>4.5294999999999996</v>
          </cell>
          <cell r="L94">
            <v>0.9506</v>
          </cell>
          <cell r="M94">
            <v>0.18820000000000001</v>
          </cell>
          <cell r="N94">
            <v>0.18820000000000001</v>
          </cell>
        </row>
        <row r="95">
          <cell r="A95">
            <v>36923</v>
          </cell>
          <cell r="B95">
            <v>20</v>
          </cell>
          <cell r="C95">
            <v>220</v>
          </cell>
          <cell r="D95" t="str">
            <v>Eighty-fifth</v>
          </cell>
          <cell r="E95">
            <v>1.9E-2</v>
          </cell>
          <cell r="F95">
            <v>1.19</v>
          </cell>
          <cell r="G95">
            <v>0.65900000000000003</v>
          </cell>
          <cell r="H95">
            <v>0.43</v>
          </cell>
          <cell r="I95">
            <v>0.53</v>
          </cell>
          <cell r="J95">
            <v>0.35909999999999997</v>
          </cell>
          <cell r="K95">
            <v>5.8369999999999997</v>
          </cell>
          <cell r="L95">
            <v>1.2250000000000001</v>
          </cell>
          <cell r="M95">
            <v>0.24249999999999999</v>
          </cell>
          <cell r="N95">
            <v>0.24249999999999999</v>
          </cell>
        </row>
        <row r="96">
          <cell r="A96">
            <v>36951</v>
          </cell>
          <cell r="B96">
            <v>20</v>
          </cell>
          <cell r="C96">
            <v>220</v>
          </cell>
          <cell r="D96" t="str">
            <v>Eighty-sixth</v>
          </cell>
          <cell r="E96">
            <v>1.9E-2</v>
          </cell>
          <cell r="F96">
            <v>1.19</v>
          </cell>
          <cell r="G96">
            <v>0.65900000000000003</v>
          </cell>
          <cell r="H96">
            <v>0.43</v>
          </cell>
          <cell r="I96">
            <v>0.53</v>
          </cell>
          <cell r="J96">
            <v>0.35909999999999997</v>
          </cell>
          <cell r="K96">
            <v>5.8369999999999997</v>
          </cell>
          <cell r="L96">
            <v>1.2250000000000001</v>
          </cell>
          <cell r="M96">
            <v>0.24249999999999999</v>
          </cell>
          <cell r="N96">
            <v>0.24249999999999999</v>
          </cell>
        </row>
        <row r="97">
          <cell r="A97">
            <v>36982</v>
          </cell>
          <cell r="B97">
            <v>20</v>
          </cell>
          <cell r="C97">
            <v>220</v>
          </cell>
          <cell r="D97" t="str">
            <v>Eighty-seventh</v>
          </cell>
          <cell r="E97">
            <v>1.9E-2</v>
          </cell>
          <cell r="F97">
            <v>1.19</v>
          </cell>
          <cell r="G97">
            <v>0.65900000000000003</v>
          </cell>
          <cell r="H97">
            <v>0.43</v>
          </cell>
          <cell r="I97">
            <v>0.53</v>
          </cell>
          <cell r="J97">
            <v>0.35909999999999997</v>
          </cell>
          <cell r="K97">
            <v>5.8369999999999997</v>
          </cell>
          <cell r="L97">
            <v>1.2250000000000001</v>
          </cell>
          <cell r="M97">
            <v>0.24249999999999999</v>
          </cell>
          <cell r="N97">
            <v>0.24249999999999999</v>
          </cell>
        </row>
        <row r="98">
          <cell r="A98">
            <v>37012</v>
          </cell>
          <cell r="B98">
            <v>20</v>
          </cell>
          <cell r="C98">
            <v>220</v>
          </cell>
          <cell r="D98" t="str">
            <v>Eighty-eighth</v>
          </cell>
          <cell r="E98">
            <v>1.9E-2</v>
          </cell>
          <cell r="F98">
            <v>1.19</v>
          </cell>
          <cell r="G98">
            <v>0.65900000000000003</v>
          </cell>
          <cell r="H98">
            <v>0.43</v>
          </cell>
          <cell r="I98">
            <v>0.53</v>
          </cell>
          <cell r="J98">
            <v>0.35909999999999997</v>
          </cell>
          <cell r="K98">
            <v>5.0563000000000002</v>
          </cell>
          <cell r="L98">
            <v>1.0611999999999999</v>
          </cell>
          <cell r="M98">
            <v>0.21010000000000001</v>
          </cell>
          <cell r="N98">
            <v>0.21010000000000001</v>
          </cell>
        </row>
        <row r="99">
          <cell r="A99">
            <v>37043</v>
          </cell>
          <cell r="B99">
            <v>20</v>
          </cell>
          <cell r="C99">
            <v>220</v>
          </cell>
          <cell r="D99" t="str">
            <v>Eighty-ninth</v>
          </cell>
          <cell r="E99">
            <v>1.9E-2</v>
          </cell>
          <cell r="F99">
            <v>1.19</v>
          </cell>
          <cell r="G99">
            <v>0.65900000000000003</v>
          </cell>
          <cell r="H99">
            <v>0.43</v>
          </cell>
          <cell r="I99">
            <v>0.53</v>
          </cell>
          <cell r="J99">
            <v>0.35909999999999997</v>
          </cell>
          <cell r="K99">
            <v>5.0563000000000002</v>
          </cell>
          <cell r="L99">
            <v>1.0611999999999999</v>
          </cell>
          <cell r="M99">
            <v>0.21010000000000001</v>
          </cell>
          <cell r="N99">
            <v>0.21010000000000001</v>
          </cell>
        </row>
        <row r="100">
          <cell r="A100">
            <v>37073</v>
          </cell>
          <cell r="B100">
            <v>20</v>
          </cell>
          <cell r="C100">
            <v>220</v>
          </cell>
          <cell r="D100" t="str">
            <v>Ninetieth</v>
          </cell>
          <cell r="E100">
            <v>1.9E-2</v>
          </cell>
          <cell r="F100">
            <v>1.19</v>
          </cell>
          <cell r="G100">
            <v>0.65900000000000003</v>
          </cell>
          <cell r="H100">
            <v>0.43</v>
          </cell>
          <cell r="I100">
            <v>0.53</v>
          </cell>
          <cell r="J100">
            <v>0.35909999999999997</v>
          </cell>
          <cell r="K100">
            <v>5.0563000000000002</v>
          </cell>
          <cell r="L100">
            <v>1.0611999999999999</v>
          </cell>
          <cell r="M100">
            <v>0.21010000000000001</v>
          </cell>
          <cell r="N100">
            <v>0.21010000000000001</v>
          </cell>
        </row>
        <row r="101">
          <cell r="A101">
            <v>37104</v>
          </cell>
          <cell r="B101">
            <v>20</v>
          </cell>
          <cell r="C101">
            <v>220</v>
          </cell>
          <cell r="D101" t="str">
            <v>Ninety-first</v>
          </cell>
          <cell r="E101">
            <v>1.9E-2</v>
          </cell>
          <cell r="F101">
            <v>1.19</v>
          </cell>
          <cell r="G101">
            <v>0.65900000000000003</v>
          </cell>
          <cell r="H101">
            <v>0.43</v>
          </cell>
          <cell r="I101">
            <v>0.53</v>
          </cell>
          <cell r="J101">
            <v>0.35909999999999997</v>
          </cell>
          <cell r="K101">
            <v>5.0563000000000002</v>
          </cell>
          <cell r="L101">
            <v>1.0611999999999999</v>
          </cell>
          <cell r="M101">
            <v>0.21010000000000001</v>
          </cell>
          <cell r="N101">
            <v>0.21010000000000001</v>
          </cell>
        </row>
        <row r="102">
          <cell r="A102">
            <v>37135</v>
          </cell>
          <cell r="B102">
            <v>20</v>
          </cell>
          <cell r="C102">
            <v>220</v>
          </cell>
          <cell r="D102" t="str">
            <v>Ninety-first</v>
          </cell>
          <cell r="E102">
            <v>1.9E-2</v>
          </cell>
          <cell r="F102">
            <v>1.19</v>
          </cell>
          <cell r="G102">
            <v>0.65900000000000003</v>
          </cell>
          <cell r="H102">
            <v>0.43</v>
          </cell>
          <cell r="I102">
            <v>0.53</v>
          </cell>
          <cell r="J102">
            <v>0.35909999999999997</v>
          </cell>
          <cell r="K102">
            <v>5.0563000000000002</v>
          </cell>
          <cell r="L102">
            <v>1.0611999999999999</v>
          </cell>
          <cell r="M102">
            <v>0.21010000000000001</v>
          </cell>
          <cell r="N102">
            <v>0.21010000000000001</v>
          </cell>
        </row>
        <row r="103">
          <cell r="A103">
            <v>37165</v>
          </cell>
          <cell r="B103">
            <v>20</v>
          </cell>
          <cell r="C103">
            <v>220</v>
          </cell>
          <cell r="D103" t="str">
            <v>Ninety-first</v>
          </cell>
          <cell r="E103">
            <v>1.9E-2</v>
          </cell>
          <cell r="F103">
            <v>1.19</v>
          </cell>
          <cell r="G103">
            <v>0.65900000000000003</v>
          </cell>
          <cell r="H103">
            <v>0.43</v>
          </cell>
          <cell r="I103">
            <v>0.53</v>
          </cell>
          <cell r="J103">
            <v>0.35909999999999997</v>
          </cell>
          <cell r="K103">
            <v>5.0563000000000002</v>
          </cell>
          <cell r="L103">
            <v>1.0611999999999999</v>
          </cell>
          <cell r="M103">
            <v>0.21010000000000001</v>
          </cell>
          <cell r="N103">
            <v>0.21010000000000001</v>
          </cell>
        </row>
        <row r="104">
          <cell r="A104">
            <v>37196</v>
          </cell>
          <cell r="B104">
            <v>20</v>
          </cell>
          <cell r="C104">
            <v>220</v>
          </cell>
          <cell r="D104" t="str">
            <v>Ninety-second</v>
          </cell>
          <cell r="E104">
            <v>1.9E-2</v>
          </cell>
          <cell r="F104">
            <v>1.19</v>
          </cell>
          <cell r="G104">
            <v>0.65900000000000003</v>
          </cell>
          <cell r="H104">
            <v>0.43</v>
          </cell>
          <cell r="I104">
            <v>0.53</v>
          </cell>
          <cell r="J104">
            <v>0.35909999999999997</v>
          </cell>
          <cell r="K104">
            <v>5.0563000000000002</v>
          </cell>
          <cell r="L104">
            <v>1.0611999999999999</v>
          </cell>
          <cell r="M104">
            <v>0.21010000000000001</v>
          </cell>
          <cell r="N104">
            <v>0.21010000000000001</v>
          </cell>
        </row>
        <row r="105">
          <cell r="A105">
            <v>37226</v>
          </cell>
          <cell r="B105">
            <v>20</v>
          </cell>
          <cell r="C105">
            <v>220</v>
          </cell>
          <cell r="D105" t="str">
            <v>Ninety-second</v>
          </cell>
          <cell r="E105">
            <v>1.9E-2</v>
          </cell>
          <cell r="F105">
            <v>1.19</v>
          </cell>
          <cell r="G105">
            <v>0.65900000000000003</v>
          </cell>
          <cell r="H105">
            <v>0.43</v>
          </cell>
          <cell r="I105">
            <v>0.53</v>
          </cell>
          <cell r="J105">
            <v>0.35909999999999997</v>
          </cell>
          <cell r="K105">
            <v>5.0563000000000002</v>
          </cell>
          <cell r="L105">
            <v>1.0611999999999999</v>
          </cell>
          <cell r="M105">
            <v>0.21010000000000001</v>
          </cell>
          <cell r="N105">
            <v>0.21010000000000001</v>
          </cell>
        </row>
        <row r="106">
          <cell r="A106">
            <v>37257</v>
          </cell>
          <cell r="B106">
            <v>20</v>
          </cell>
          <cell r="C106">
            <v>220</v>
          </cell>
          <cell r="D106" t="str">
            <v>Ninety-second</v>
          </cell>
          <cell r="E106">
            <v>1.9E-2</v>
          </cell>
          <cell r="F106">
            <v>1.19</v>
          </cell>
          <cell r="G106">
            <v>0.65900000000000003</v>
          </cell>
          <cell r="H106">
            <v>0.43</v>
          </cell>
          <cell r="I106">
            <v>0.53</v>
          </cell>
          <cell r="J106">
            <v>0.35909999999999997</v>
          </cell>
          <cell r="K106">
            <v>5.0563000000000002</v>
          </cell>
          <cell r="L106">
            <v>1.0611999999999999</v>
          </cell>
          <cell r="M106">
            <v>0.21010000000000001</v>
          </cell>
          <cell r="N106">
            <v>0.21010000000000001</v>
          </cell>
        </row>
        <row r="107">
          <cell r="A107">
            <v>37288</v>
          </cell>
          <cell r="B107">
            <v>20</v>
          </cell>
          <cell r="C107">
            <v>220</v>
          </cell>
          <cell r="D107" t="str">
            <v>Ninety-third</v>
          </cell>
          <cell r="E107">
            <v>1.09E-2</v>
          </cell>
          <cell r="F107">
            <v>1.19</v>
          </cell>
          <cell r="G107">
            <v>0.65900000000000003</v>
          </cell>
          <cell r="H107">
            <v>0.43</v>
          </cell>
          <cell r="I107">
            <v>0.53</v>
          </cell>
          <cell r="J107">
            <v>0.35909999999999997</v>
          </cell>
          <cell r="K107">
            <v>5.0563000000000002</v>
          </cell>
          <cell r="L107">
            <v>1.0611999999999999</v>
          </cell>
          <cell r="M107">
            <v>0.21010000000000001</v>
          </cell>
          <cell r="N107">
            <v>0.21010000000000001</v>
          </cell>
        </row>
        <row r="108">
          <cell r="A108">
            <v>37316</v>
          </cell>
          <cell r="B108">
            <v>20</v>
          </cell>
          <cell r="C108">
            <v>220</v>
          </cell>
          <cell r="D108" t="str">
            <v>Ninety-third</v>
          </cell>
          <cell r="E108">
            <v>1.09E-2</v>
          </cell>
          <cell r="F108">
            <v>1.19</v>
          </cell>
          <cell r="G108">
            <v>0.65900000000000003</v>
          </cell>
          <cell r="H108">
            <v>0.43</v>
          </cell>
          <cell r="I108">
            <v>0.53</v>
          </cell>
          <cell r="J108">
            <v>0.35909999999999997</v>
          </cell>
          <cell r="K108">
            <v>5.0563000000000002</v>
          </cell>
          <cell r="L108">
            <v>1.0611999999999999</v>
          </cell>
          <cell r="M108">
            <v>0.21010000000000001</v>
          </cell>
          <cell r="N108">
            <v>0.21010000000000001</v>
          </cell>
        </row>
        <row r="109">
          <cell r="A109">
            <v>37347</v>
          </cell>
          <cell r="B109">
            <v>20</v>
          </cell>
          <cell r="C109">
            <v>220</v>
          </cell>
          <cell r="D109" t="str">
            <v>Ninety-third</v>
          </cell>
          <cell r="E109">
            <v>1.09E-2</v>
          </cell>
          <cell r="F109">
            <v>1.19</v>
          </cell>
          <cell r="G109">
            <v>0.65900000000000003</v>
          </cell>
          <cell r="H109">
            <v>0.43</v>
          </cell>
          <cell r="I109">
            <v>0.53</v>
          </cell>
          <cell r="J109">
            <v>0.35909999999999997</v>
          </cell>
          <cell r="K109">
            <v>5.0563000000000002</v>
          </cell>
          <cell r="L109">
            <v>1.0611999999999999</v>
          </cell>
          <cell r="M109">
            <v>0.21010000000000001</v>
          </cell>
          <cell r="N109">
            <v>0.21010000000000001</v>
          </cell>
        </row>
        <row r="110">
          <cell r="A110">
            <v>37377</v>
          </cell>
          <cell r="B110">
            <v>20</v>
          </cell>
          <cell r="C110">
            <v>220</v>
          </cell>
          <cell r="D110" t="str">
            <v>Ninety-fourth</v>
          </cell>
          <cell r="E110">
            <v>1.09E-2</v>
          </cell>
          <cell r="F110">
            <v>1.19</v>
          </cell>
          <cell r="G110">
            <v>0.65900000000000003</v>
          </cell>
          <cell r="H110">
            <v>0.43</v>
          </cell>
          <cell r="I110">
            <v>0.53</v>
          </cell>
          <cell r="J110">
            <v>0.35909999999999997</v>
          </cell>
          <cell r="K110">
            <v>5.0563000000000002</v>
          </cell>
          <cell r="L110">
            <v>1.0611999999999999</v>
          </cell>
          <cell r="M110">
            <v>0.21010000000000001</v>
          </cell>
          <cell r="N110">
            <v>0.21010000000000001</v>
          </cell>
        </row>
        <row r="111">
          <cell r="A111">
            <v>37408</v>
          </cell>
          <cell r="B111">
            <v>20</v>
          </cell>
          <cell r="C111">
            <v>220</v>
          </cell>
          <cell r="D111" t="str">
            <v>Ninety-fourth</v>
          </cell>
          <cell r="E111">
            <v>1.09E-2</v>
          </cell>
          <cell r="F111">
            <v>1.19</v>
          </cell>
          <cell r="G111">
            <v>0.65900000000000003</v>
          </cell>
          <cell r="H111">
            <v>0.43</v>
          </cell>
          <cell r="I111">
            <v>0.53</v>
          </cell>
          <cell r="J111">
            <v>0.35909999999999997</v>
          </cell>
          <cell r="K111">
            <v>5.0563000000000002</v>
          </cell>
          <cell r="L111">
            <v>1.0611999999999999</v>
          </cell>
          <cell r="M111">
            <v>0.21010000000000001</v>
          </cell>
          <cell r="N111">
            <v>0.21010000000000001</v>
          </cell>
        </row>
        <row r="112">
          <cell r="A112">
            <v>37438</v>
          </cell>
          <cell r="B112">
            <v>20</v>
          </cell>
          <cell r="C112">
            <v>220</v>
          </cell>
          <cell r="D112" t="str">
            <v>Ninety-fourth</v>
          </cell>
          <cell r="E112">
            <v>1.09E-2</v>
          </cell>
          <cell r="F112">
            <v>1.19</v>
          </cell>
          <cell r="G112">
            <v>0.65900000000000003</v>
          </cell>
          <cell r="H112">
            <v>0.43</v>
          </cell>
          <cell r="I112">
            <v>0.53</v>
          </cell>
          <cell r="J112">
            <v>0.35909999999999997</v>
          </cell>
          <cell r="K112">
            <v>5.0563000000000002</v>
          </cell>
          <cell r="L112">
            <v>1.0611999999999999</v>
          </cell>
          <cell r="M112">
            <v>0.21010000000000001</v>
          </cell>
          <cell r="N112">
            <v>0.21010000000000001</v>
          </cell>
        </row>
        <row r="113">
          <cell r="A113">
            <v>37469</v>
          </cell>
          <cell r="B113">
            <v>20</v>
          </cell>
          <cell r="C113">
            <v>220</v>
          </cell>
          <cell r="D113" t="str">
            <v>Ninety-fifth</v>
          </cell>
          <cell r="E113">
            <v>1.09E-2</v>
          </cell>
          <cell r="F113">
            <v>1.19</v>
          </cell>
          <cell r="G113">
            <v>0.65900000000000003</v>
          </cell>
          <cell r="H113">
            <v>0.43</v>
          </cell>
          <cell r="I113">
            <v>0.53</v>
          </cell>
          <cell r="J113">
            <v>0.35909999999999997</v>
          </cell>
          <cell r="K113">
            <v>5.0563000000000002</v>
          </cell>
          <cell r="L113">
            <v>1.0518000000000001</v>
          </cell>
          <cell r="M113">
            <v>0.20069999999999999</v>
          </cell>
          <cell r="N113">
            <v>0.20830000000000001</v>
          </cell>
        </row>
        <row r="114">
          <cell r="A114">
            <v>37500</v>
          </cell>
          <cell r="B114">
            <v>20</v>
          </cell>
          <cell r="C114">
            <v>220</v>
          </cell>
          <cell r="D114" t="str">
            <v>Ninety-fifth</v>
          </cell>
          <cell r="E114">
            <v>1.09E-2</v>
          </cell>
          <cell r="F114">
            <v>1.19</v>
          </cell>
          <cell r="G114">
            <v>0.65900000000000003</v>
          </cell>
          <cell r="H114">
            <v>0.43</v>
          </cell>
          <cell r="I114">
            <v>0.53</v>
          </cell>
          <cell r="J114">
            <v>0.35909999999999997</v>
          </cell>
          <cell r="K114">
            <v>5.0563000000000002</v>
          </cell>
          <cell r="L114">
            <v>1.0518000000000001</v>
          </cell>
          <cell r="M114">
            <v>0.20069999999999999</v>
          </cell>
          <cell r="N114">
            <v>0.20830000000000001</v>
          </cell>
        </row>
        <row r="115">
          <cell r="A115">
            <v>37530</v>
          </cell>
          <cell r="B115">
            <v>20</v>
          </cell>
          <cell r="C115">
            <v>220</v>
          </cell>
          <cell r="D115" t="str">
            <v>Ninety-fifth</v>
          </cell>
          <cell r="E115">
            <v>1.09E-2</v>
          </cell>
          <cell r="F115">
            <v>1.19</v>
          </cell>
          <cell r="G115">
            <v>0.65900000000000003</v>
          </cell>
          <cell r="H115">
            <v>0.43</v>
          </cell>
          <cell r="I115">
            <v>0.53</v>
          </cell>
          <cell r="J115">
            <v>0.35909999999999997</v>
          </cell>
          <cell r="K115">
            <v>5.0563000000000002</v>
          </cell>
          <cell r="L115">
            <v>1.0518000000000001</v>
          </cell>
          <cell r="M115">
            <v>0.20069999999999999</v>
          </cell>
          <cell r="N115">
            <v>0.20830000000000001</v>
          </cell>
        </row>
        <row r="116">
          <cell r="A116">
            <v>37561</v>
          </cell>
          <cell r="B116">
            <v>20</v>
          </cell>
          <cell r="C116">
            <v>220</v>
          </cell>
          <cell r="D116" t="str">
            <v>First</v>
          </cell>
          <cell r="E116">
            <v>1.09E-2</v>
          </cell>
          <cell r="F116">
            <v>1.19</v>
          </cell>
          <cell r="G116">
            <v>0.65900000000000003</v>
          </cell>
          <cell r="H116">
            <v>0.43</v>
          </cell>
          <cell r="I116">
            <v>0.53</v>
          </cell>
          <cell r="J116">
            <v>0.35909999999999997</v>
          </cell>
          <cell r="K116">
            <v>4.5831999999999997</v>
          </cell>
          <cell r="L116">
            <v>0.80489999999999995</v>
          </cell>
          <cell r="M116">
            <v>3.3399999999999999E-2</v>
          </cell>
          <cell r="N116">
            <v>0.1593</v>
          </cell>
        </row>
        <row r="117">
          <cell r="A117">
            <v>37591</v>
          </cell>
          <cell r="B117">
            <v>20</v>
          </cell>
          <cell r="C117">
            <v>220</v>
          </cell>
          <cell r="D117" t="str">
            <v>First</v>
          </cell>
          <cell r="E117">
            <v>1.09E-2</v>
          </cell>
          <cell r="F117">
            <v>1.19</v>
          </cell>
          <cell r="G117">
            <v>0.65900000000000003</v>
          </cell>
          <cell r="H117">
            <v>0.43</v>
          </cell>
          <cell r="I117">
            <v>0.53</v>
          </cell>
          <cell r="J117">
            <v>0.35909999999999997</v>
          </cell>
          <cell r="K117">
            <v>4.5831999999999997</v>
          </cell>
          <cell r="L117">
            <v>0.80489999999999995</v>
          </cell>
          <cell r="M117">
            <v>3.3399999999999999E-2</v>
          </cell>
          <cell r="N117">
            <v>0.1593</v>
          </cell>
        </row>
        <row r="118">
          <cell r="A118">
            <v>37622</v>
          </cell>
          <cell r="B118">
            <v>20</v>
          </cell>
          <cell r="C118">
            <v>220</v>
          </cell>
          <cell r="D118" t="str">
            <v>First</v>
          </cell>
          <cell r="E118">
            <v>1.09E-2</v>
          </cell>
          <cell r="F118">
            <v>1.19</v>
          </cell>
          <cell r="G118">
            <v>0.65900000000000003</v>
          </cell>
          <cell r="H118">
            <v>0.43</v>
          </cell>
          <cell r="I118">
            <v>0.53</v>
          </cell>
          <cell r="J118">
            <v>0.35909999999999997</v>
          </cell>
          <cell r="K118">
            <v>4.5831999999999997</v>
          </cell>
          <cell r="L118">
            <v>0.80489999999999995</v>
          </cell>
          <cell r="M118">
            <v>3.3399999999999999E-2</v>
          </cell>
          <cell r="N118">
            <v>0.1593</v>
          </cell>
        </row>
        <row r="119">
          <cell r="A119">
            <v>37653</v>
          </cell>
          <cell r="B119">
            <v>20</v>
          </cell>
          <cell r="C119">
            <v>220</v>
          </cell>
          <cell r="D119" t="str">
            <v>Second</v>
          </cell>
          <cell r="E119">
            <v>1.38E-2</v>
          </cell>
          <cell r="F119">
            <v>1.19</v>
          </cell>
          <cell r="G119">
            <v>0.65900000000000003</v>
          </cell>
          <cell r="H119">
            <v>0.43</v>
          </cell>
          <cell r="I119">
            <v>0.53</v>
          </cell>
          <cell r="J119">
            <v>0.35909999999999997</v>
          </cell>
          <cell r="K119">
            <v>4.7106000000000003</v>
          </cell>
          <cell r="L119">
            <v>0.92749999999999999</v>
          </cell>
          <cell r="M119">
            <v>3.3399999999999999E-2</v>
          </cell>
          <cell r="N119">
            <v>0.1593</v>
          </cell>
        </row>
        <row r="120">
          <cell r="A120">
            <v>37681</v>
          </cell>
          <cell r="B120">
            <v>20</v>
          </cell>
          <cell r="C120">
            <v>220</v>
          </cell>
          <cell r="D120" t="str">
            <v>Second</v>
          </cell>
          <cell r="E120">
            <v>1.38E-2</v>
          </cell>
          <cell r="F120">
            <v>1.19</v>
          </cell>
          <cell r="G120">
            <v>0.65900000000000003</v>
          </cell>
          <cell r="H120">
            <v>0.43</v>
          </cell>
          <cell r="I120">
            <v>0.53</v>
          </cell>
          <cell r="J120">
            <v>0.35909999999999997</v>
          </cell>
          <cell r="K120">
            <v>4.7106000000000003</v>
          </cell>
          <cell r="L120">
            <v>0.92749999999999999</v>
          </cell>
          <cell r="M120">
            <v>3.3399999999999999E-2</v>
          </cell>
          <cell r="N120">
            <v>0.1593</v>
          </cell>
        </row>
        <row r="121">
          <cell r="A121">
            <v>37712</v>
          </cell>
          <cell r="B121">
            <v>20</v>
          </cell>
          <cell r="C121">
            <v>220</v>
          </cell>
          <cell r="D121" t="str">
            <v>Third</v>
          </cell>
          <cell r="E121">
            <v>1.38E-2</v>
          </cell>
          <cell r="F121">
            <v>1.19</v>
          </cell>
          <cell r="G121">
            <v>0.65900000000000003</v>
          </cell>
          <cell r="H121">
            <v>0.43</v>
          </cell>
          <cell r="I121">
            <v>0.53</v>
          </cell>
          <cell r="J121">
            <v>0.35909999999999997</v>
          </cell>
          <cell r="K121">
            <v>4.7106000000000003</v>
          </cell>
          <cell r="L121">
            <v>0.92749999999999999</v>
          </cell>
          <cell r="M121">
            <v>3.3399999999999999E-2</v>
          </cell>
          <cell r="N121">
            <v>0.1593</v>
          </cell>
        </row>
        <row r="122">
          <cell r="A122">
            <v>37742</v>
          </cell>
          <cell r="B122">
            <v>20</v>
          </cell>
          <cell r="C122">
            <v>220</v>
          </cell>
          <cell r="D122" t="str">
            <v>Fourth</v>
          </cell>
          <cell r="E122">
            <v>1.38E-2</v>
          </cell>
          <cell r="F122">
            <v>1.19</v>
          </cell>
          <cell r="G122">
            <v>0.65900000000000003</v>
          </cell>
          <cell r="H122">
            <v>0.43</v>
          </cell>
          <cell r="I122">
            <v>0.53</v>
          </cell>
          <cell r="J122">
            <v>0.35909999999999997</v>
          </cell>
          <cell r="K122">
            <v>4.7106000000000003</v>
          </cell>
          <cell r="L122">
            <v>0.92749999999999999</v>
          </cell>
          <cell r="M122">
            <v>3.3399999999999999E-2</v>
          </cell>
          <cell r="N122">
            <v>0.1593</v>
          </cell>
        </row>
        <row r="123">
          <cell r="A123">
            <v>37773</v>
          </cell>
          <cell r="B123">
            <v>20</v>
          </cell>
          <cell r="C123">
            <v>220</v>
          </cell>
          <cell r="D123" t="str">
            <v>Fourth</v>
          </cell>
          <cell r="E123">
            <v>1.38E-2</v>
          </cell>
          <cell r="F123">
            <v>1.19</v>
          </cell>
          <cell r="G123">
            <v>0.65900000000000003</v>
          </cell>
          <cell r="H123">
            <v>0.43</v>
          </cell>
          <cell r="I123">
            <v>0.53</v>
          </cell>
          <cell r="J123">
            <v>0.35909999999999997</v>
          </cell>
          <cell r="K123">
            <v>4.7106000000000003</v>
          </cell>
          <cell r="L123">
            <v>0.92749999999999999</v>
          </cell>
          <cell r="M123">
            <v>3.3399999999999999E-2</v>
          </cell>
          <cell r="N123">
            <v>0.1593</v>
          </cell>
        </row>
        <row r="124">
          <cell r="A124">
            <v>37803</v>
          </cell>
          <cell r="B124">
            <v>20</v>
          </cell>
          <cell r="C124">
            <v>220</v>
          </cell>
          <cell r="D124" t="str">
            <v>Fourth</v>
          </cell>
          <cell r="E124">
            <v>1.38E-2</v>
          </cell>
          <cell r="F124">
            <v>1.19</v>
          </cell>
          <cell r="G124">
            <v>0.65900000000000003</v>
          </cell>
          <cell r="H124">
            <v>0.43</v>
          </cell>
          <cell r="I124">
            <v>0.53</v>
          </cell>
          <cell r="J124">
            <v>0.35909999999999997</v>
          </cell>
          <cell r="K124">
            <v>4.7106000000000003</v>
          </cell>
          <cell r="L124">
            <v>0.92749999999999999</v>
          </cell>
          <cell r="M124">
            <v>3.3399999999999999E-2</v>
          </cell>
          <cell r="N124">
            <v>0.1593</v>
          </cell>
        </row>
        <row r="125">
          <cell r="A125">
            <v>37834</v>
          </cell>
          <cell r="B125">
            <v>20</v>
          </cell>
          <cell r="C125">
            <v>220</v>
          </cell>
          <cell r="D125" t="str">
            <v>Fifth</v>
          </cell>
          <cell r="E125">
            <v>1.38E-2</v>
          </cell>
          <cell r="F125">
            <v>1.19</v>
          </cell>
          <cell r="G125">
            <v>0.65900000000000003</v>
          </cell>
          <cell r="H125">
            <v>0.43</v>
          </cell>
          <cell r="I125">
            <v>0.53</v>
          </cell>
          <cell r="J125">
            <v>0.35909999999999997</v>
          </cell>
          <cell r="K125">
            <v>4.6295999999999999</v>
          </cell>
          <cell r="L125">
            <v>0.91820000000000002</v>
          </cell>
          <cell r="M125">
            <v>3.95E-2</v>
          </cell>
          <cell r="N125">
            <v>0.1578</v>
          </cell>
        </row>
        <row r="126">
          <cell r="A126">
            <v>37865</v>
          </cell>
          <cell r="B126">
            <v>20</v>
          </cell>
          <cell r="C126">
            <v>220</v>
          </cell>
          <cell r="D126" t="str">
            <v>Fifth</v>
          </cell>
          <cell r="E126">
            <v>1.38E-2</v>
          </cell>
          <cell r="F126">
            <v>1.19</v>
          </cell>
          <cell r="G126">
            <v>0.65900000000000003</v>
          </cell>
          <cell r="H126">
            <v>0.43</v>
          </cell>
          <cell r="I126">
            <v>0.53</v>
          </cell>
          <cell r="J126">
            <v>0.35909999999999997</v>
          </cell>
          <cell r="K126">
            <v>4.6295999999999999</v>
          </cell>
          <cell r="L126">
            <v>0.91820000000000002</v>
          </cell>
          <cell r="M126">
            <v>3.95E-2</v>
          </cell>
          <cell r="N126">
            <v>0.1578</v>
          </cell>
        </row>
        <row r="127">
          <cell r="A127">
            <v>37895</v>
          </cell>
          <cell r="B127">
            <v>20</v>
          </cell>
          <cell r="C127">
            <v>220</v>
          </cell>
          <cell r="D127" t="str">
            <v>Fifth</v>
          </cell>
          <cell r="E127">
            <v>1.38E-2</v>
          </cell>
          <cell r="F127">
            <v>1.19</v>
          </cell>
          <cell r="G127">
            <v>0.65900000000000003</v>
          </cell>
          <cell r="H127">
            <v>0.43</v>
          </cell>
          <cell r="I127">
            <v>0.53</v>
          </cell>
          <cell r="J127">
            <v>0.35909999999999997</v>
          </cell>
          <cell r="K127">
            <v>4.6295999999999999</v>
          </cell>
          <cell r="L127">
            <v>0.91820000000000002</v>
          </cell>
          <cell r="M127">
            <v>3.95E-2</v>
          </cell>
          <cell r="N127">
            <v>0.1578</v>
          </cell>
        </row>
        <row r="128">
          <cell r="A128">
            <v>37926</v>
          </cell>
          <cell r="B128">
            <v>20</v>
          </cell>
          <cell r="C128">
            <v>220</v>
          </cell>
          <cell r="D128" t="str">
            <v>Sixth</v>
          </cell>
          <cell r="E128">
            <v>1.38E-2</v>
          </cell>
          <cell r="F128">
            <v>1.19</v>
          </cell>
          <cell r="G128">
            <v>0.65900000000000003</v>
          </cell>
          <cell r="H128">
            <v>0.43</v>
          </cell>
          <cell r="I128">
            <v>0.53</v>
          </cell>
          <cell r="J128">
            <v>0.35909999999999997</v>
          </cell>
          <cell r="K128">
            <v>4.6387</v>
          </cell>
          <cell r="L128">
            <v>0.92830000000000001</v>
          </cell>
          <cell r="M128">
            <v>3.95E-2</v>
          </cell>
          <cell r="N128">
            <v>0.1578</v>
          </cell>
        </row>
        <row r="129">
          <cell r="A129">
            <v>37956</v>
          </cell>
          <cell r="B129">
            <v>20</v>
          </cell>
          <cell r="C129">
            <v>220</v>
          </cell>
          <cell r="D129" t="str">
            <v>Sixth</v>
          </cell>
          <cell r="E129">
            <v>1.38E-2</v>
          </cell>
          <cell r="F129">
            <v>1.19</v>
          </cell>
          <cell r="G129">
            <v>0.65900000000000003</v>
          </cell>
          <cell r="H129">
            <v>0.43</v>
          </cell>
          <cell r="I129">
            <v>0.53</v>
          </cell>
          <cell r="J129">
            <v>0.35909999999999997</v>
          </cell>
          <cell r="K129">
            <v>4.6387</v>
          </cell>
          <cell r="L129">
            <v>0.92830000000000001</v>
          </cell>
          <cell r="M129">
            <v>3.95E-2</v>
          </cell>
          <cell r="N129">
            <v>0.1578</v>
          </cell>
        </row>
        <row r="130">
          <cell r="A130">
            <v>37987</v>
          </cell>
          <cell r="B130">
            <v>20</v>
          </cell>
          <cell r="C130">
            <v>220</v>
          </cell>
          <cell r="D130" t="str">
            <v>Sixth</v>
          </cell>
          <cell r="E130">
            <v>1.38E-2</v>
          </cell>
          <cell r="F130">
            <v>1.19</v>
          </cell>
          <cell r="G130">
            <v>0.65900000000000003</v>
          </cell>
          <cell r="H130">
            <v>0.43</v>
          </cell>
          <cell r="I130">
            <v>0.53</v>
          </cell>
          <cell r="J130">
            <v>0.35909999999999997</v>
          </cell>
          <cell r="K130">
            <v>4.6387</v>
          </cell>
          <cell r="L130">
            <v>0.92830000000000001</v>
          </cell>
          <cell r="M130">
            <v>3.95E-2</v>
          </cell>
          <cell r="N130">
            <v>0.1578</v>
          </cell>
        </row>
        <row r="131">
          <cell r="A131">
            <v>38018</v>
          </cell>
          <cell r="B131">
            <v>20</v>
          </cell>
          <cell r="C131">
            <v>220</v>
          </cell>
          <cell r="D131" t="str">
            <v>Seventh</v>
          </cell>
          <cell r="E131">
            <v>1.38E-2</v>
          </cell>
          <cell r="F131">
            <v>1.19</v>
          </cell>
          <cell r="G131">
            <v>0.65900000000000003</v>
          </cell>
          <cell r="H131">
            <v>0.43</v>
          </cell>
          <cell r="I131">
            <v>0.53</v>
          </cell>
          <cell r="J131">
            <v>0.35909999999999997</v>
          </cell>
          <cell r="K131">
            <v>4.6387</v>
          </cell>
          <cell r="L131">
            <v>1.0759000000000001</v>
          </cell>
          <cell r="M131">
            <v>0.18709999999999999</v>
          </cell>
          <cell r="N131">
            <v>0.18709999999999999</v>
          </cell>
        </row>
        <row r="132">
          <cell r="A132">
            <v>38047</v>
          </cell>
          <cell r="B132">
            <v>20</v>
          </cell>
          <cell r="C132">
            <v>220</v>
          </cell>
          <cell r="D132" t="str">
            <v>Seventh</v>
          </cell>
          <cell r="E132">
            <v>1.38E-2</v>
          </cell>
          <cell r="F132">
            <v>1.19</v>
          </cell>
          <cell r="G132">
            <v>0.65900000000000003</v>
          </cell>
          <cell r="H132">
            <v>0.43</v>
          </cell>
          <cell r="I132">
            <v>0.53</v>
          </cell>
          <cell r="J132">
            <v>0.35909999999999997</v>
          </cell>
          <cell r="K132">
            <v>4.6387</v>
          </cell>
          <cell r="L132">
            <v>1.0759000000000001</v>
          </cell>
          <cell r="M132">
            <v>0.18709999999999999</v>
          </cell>
          <cell r="N132">
            <v>0.18709999999999999</v>
          </cell>
        </row>
        <row r="133">
          <cell r="A133">
            <v>38078</v>
          </cell>
          <cell r="B133">
            <v>20</v>
          </cell>
          <cell r="C133">
            <v>220</v>
          </cell>
          <cell r="D133" t="str">
            <v>Seventh</v>
          </cell>
          <cell r="E133">
            <v>1.38E-2</v>
          </cell>
          <cell r="F133">
            <v>1.19</v>
          </cell>
          <cell r="G133">
            <v>0.65900000000000003</v>
          </cell>
          <cell r="H133">
            <v>0.43</v>
          </cell>
          <cell r="I133">
            <v>0.53</v>
          </cell>
          <cell r="J133">
            <v>0.35909999999999997</v>
          </cell>
          <cell r="K133">
            <v>4.6387</v>
          </cell>
          <cell r="L133">
            <v>1.0759000000000001</v>
          </cell>
          <cell r="M133">
            <v>0.18709999999999999</v>
          </cell>
          <cell r="N133">
            <v>0.18709999999999999</v>
          </cell>
        </row>
        <row r="134">
          <cell r="A134">
            <v>38108</v>
          </cell>
          <cell r="B134">
            <v>20</v>
          </cell>
          <cell r="C134">
            <v>220</v>
          </cell>
          <cell r="D134" t="str">
            <v>Eighth</v>
          </cell>
          <cell r="E134">
            <v>1.38E-2</v>
          </cell>
          <cell r="F134">
            <v>1.19</v>
          </cell>
          <cell r="G134">
            <v>0.65900000000000003</v>
          </cell>
          <cell r="H134">
            <v>0.43</v>
          </cell>
          <cell r="I134">
            <v>0.53</v>
          </cell>
          <cell r="J134">
            <v>0.35909999999999997</v>
          </cell>
          <cell r="K134">
            <v>4.6387</v>
          </cell>
          <cell r="L134">
            <v>1.0759000000000001</v>
          </cell>
          <cell r="M134">
            <v>0.18709999999999999</v>
          </cell>
          <cell r="N134">
            <v>0.18709999999999999</v>
          </cell>
        </row>
        <row r="135">
          <cell r="A135">
            <v>38139</v>
          </cell>
          <cell r="B135">
            <v>20</v>
          </cell>
          <cell r="C135">
            <v>220</v>
          </cell>
          <cell r="D135" t="str">
            <v>Eighth</v>
          </cell>
          <cell r="E135">
            <v>1.38E-2</v>
          </cell>
          <cell r="F135">
            <v>1.19</v>
          </cell>
          <cell r="G135">
            <v>0.65900000000000003</v>
          </cell>
          <cell r="H135">
            <v>0.43</v>
          </cell>
          <cell r="I135">
            <v>0.53</v>
          </cell>
          <cell r="J135">
            <v>0.35909999999999997</v>
          </cell>
          <cell r="K135">
            <v>4.6387</v>
          </cell>
          <cell r="L135">
            <v>1.0759000000000001</v>
          </cell>
          <cell r="M135">
            <v>0.18709999999999999</v>
          </cell>
          <cell r="N135">
            <v>0.18709999999999999</v>
          </cell>
        </row>
        <row r="136">
          <cell r="A136">
            <v>38169</v>
          </cell>
          <cell r="B136">
            <v>20</v>
          </cell>
          <cell r="C136">
            <v>220</v>
          </cell>
          <cell r="D136" t="str">
            <v>Eighth</v>
          </cell>
          <cell r="E136">
            <v>1.38E-2</v>
          </cell>
          <cell r="F136">
            <v>1.19</v>
          </cell>
          <cell r="G136">
            <v>0.65900000000000003</v>
          </cell>
          <cell r="H136">
            <v>0.43</v>
          </cell>
          <cell r="I136">
            <v>0.53</v>
          </cell>
          <cell r="J136">
            <v>0.35909999999999997</v>
          </cell>
          <cell r="K136">
            <v>4.6387</v>
          </cell>
          <cell r="L136">
            <v>1.0759000000000001</v>
          </cell>
          <cell r="M136">
            <v>0.18709999999999999</v>
          </cell>
          <cell r="N136">
            <v>0.18709999999999999</v>
          </cell>
        </row>
        <row r="137">
          <cell r="A137">
            <v>38200</v>
          </cell>
          <cell r="B137">
            <v>20</v>
          </cell>
          <cell r="C137">
            <v>220</v>
          </cell>
          <cell r="D137" t="str">
            <v>Ninth</v>
          </cell>
          <cell r="E137">
            <v>1.38E-2</v>
          </cell>
          <cell r="F137">
            <v>1.19</v>
          </cell>
          <cell r="G137">
            <v>0.65900000000000003</v>
          </cell>
          <cell r="H137">
            <v>0.43</v>
          </cell>
          <cell r="I137">
            <v>0.53</v>
          </cell>
          <cell r="J137">
            <v>0.35909999999999997</v>
          </cell>
          <cell r="K137">
            <v>4.6387</v>
          </cell>
          <cell r="L137">
            <v>1.0759000000000001</v>
          </cell>
          <cell r="M137">
            <v>0.18709999999999999</v>
          </cell>
          <cell r="N137">
            <v>0.18709999999999999</v>
          </cell>
        </row>
        <row r="138">
          <cell r="A138">
            <v>38231</v>
          </cell>
          <cell r="B138">
            <v>20</v>
          </cell>
          <cell r="C138">
            <v>220</v>
          </cell>
          <cell r="D138" t="str">
            <v>Ninth</v>
          </cell>
          <cell r="E138">
            <v>1.38E-2</v>
          </cell>
          <cell r="F138">
            <v>1.19</v>
          </cell>
          <cell r="G138">
            <v>0.65900000000000003</v>
          </cell>
          <cell r="H138">
            <v>0.43</v>
          </cell>
          <cell r="I138">
            <v>0.53</v>
          </cell>
          <cell r="J138">
            <v>0.35909999999999997</v>
          </cell>
          <cell r="K138">
            <v>4.6387</v>
          </cell>
          <cell r="L138">
            <v>1.0759000000000001</v>
          </cell>
          <cell r="M138">
            <v>0.18709999999999999</v>
          </cell>
          <cell r="N138">
            <v>0.18709999999999999</v>
          </cell>
        </row>
        <row r="139">
          <cell r="A139">
            <v>38261</v>
          </cell>
          <cell r="B139">
            <v>20</v>
          </cell>
          <cell r="C139">
            <v>220</v>
          </cell>
          <cell r="D139" t="str">
            <v>Ninth</v>
          </cell>
          <cell r="E139">
            <v>1.38E-2</v>
          </cell>
          <cell r="F139">
            <v>1.19</v>
          </cell>
          <cell r="G139">
            <v>0.65900000000000003</v>
          </cell>
          <cell r="H139">
            <v>0.43</v>
          </cell>
          <cell r="I139">
            <v>0.53</v>
          </cell>
          <cell r="J139">
            <v>0.35909999999999997</v>
          </cell>
          <cell r="K139">
            <v>4.6387</v>
          </cell>
          <cell r="L139">
            <v>1.0759000000000001</v>
          </cell>
          <cell r="M139">
            <v>0.18709999999999999</v>
          </cell>
          <cell r="N139">
            <v>0.18709999999999999</v>
          </cell>
        </row>
        <row r="140">
          <cell r="A140">
            <v>38292</v>
          </cell>
          <cell r="B140">
            <v>20</v>
          </cell>
          <cell r="C140">
            <v>220</v>
          </cell>
          <cell r="D140" t="str">
            <v>Tenth</v>
          </cell>
          <cell r="E140">
            <v>1.38E-2</v>
          </cell>
          <cell r="F140">
            <v>1.19</v>
          </cell>
          <cell r="G140">
            <v>0.65900000000000003</v>
          </cell>
          <cell r="H140">
            <v>0.43</v>
          </cell>
          <cell r="I140">
            <v>0.53</v>
          </cell>
          <cell r="J140">
            <v>0.35909999999999997</v>
          </cell>
          <cell r="K140">
            <v>4.6207000000000003</v>
          </cell>
          <cell r="L140">
            <v>1.0718000000000001</v>
          </cell>
          <cell r="M140">
            <v>0.18640000000000001</v>
          </cell>
          <cell r="N140">
            <v>0.18640000000000001</v>
          </cell>
        </row>
        <row r="141">
          <cell r="A141">
            <v>38322</v>
          </cell>
          <cell r="B141">
            <v>20</v>
          </cell>
          <cell r="C141">
            <v>220</v>
          </cell>
          <cell r="D141" t="str">
            <v>Tenth</v>
          </cell>
          <cell r="E141">
            <v>1.38E-2</v>
          </cell>
          <cell r="F141">
            <v>1.19</v>
          </cell>
          <cell r="G141">
            <v>0.65900000000000003</v>
          </cell>
          <cell r="H141">
            <v>0.43</v>
          </cell>
          <cell r="I141">
            <v>0.53</v>
          </cell>
          <cell r="J141">
            <v>0.35909999999999997</v>
          </cell>
          <cell r="K141">
            <v>4.6207000000000003</v>
          </cell>
          <cell r="L141">
            <v>1.0718000000000001</v>
          </cell>
          <cell r="M141">
            <v>0.18640000000000001</v>
          </cell>
          <cell r="N141">
            <v>0.18640000000000001</v>
          </cell>
        </row>
        <row r="142">
          <cell r="A142">
            <v>38353</v>
          </cell>
          <cell r="B142">
            <v>20</v>
          </cell>
          <cell r="C142">
            <v>220</v>
          </cell>
          <cell r="D142" t="str">
            <v>Tenth</v>
          </cell>
          <cell r="E142">
            <v>1.38E-2</v>
          </cell>
          <cell r="F142">
            <v>1.19</v>
          </cell>
          <cell r="G142">
            <v>0.65900000000000003</v>
          </cell>
          <cell r="H142">
            <v>0.43</v>
          </cell>
          <cell r="I142">
            <v>0.53</v>
          </cell>
          <cell r="J142">
            <v>0.35909999999999997</v>
          </cell>
          <cell r="K142">
            <v>4.6207000000000003</v>
          </cell>
          <cell r="L142">
            <v>1.0718000000000001</v>
          </cell>
          <cell r="M142">
            <v>0.18640000000000001</v>
          </cell>
          <cell r="N142">
            <v>0.18640000000000001</v>
          </cell>
        </row>
        <row r="143">
          <cell r="A143">
            <v>38384</v>
          </cell>
          <cell r="B143">
            <v>20</v>
          </cell>
          <cell r="C143">
            <v>220</v>
          </cell>
          <cell r="D143" t="str">
            <v>Eleventh</v>
          </cell>
          <cell r="E143">
            <v>1.38E-2</v>
          </cell>
          <cell r="F143">
            <v>1.19</v>
          </cell>
          <cell r="G143">
            <v>0.65900000000000003</v>
          </cell>
          <cell r="H143">
            <v>0.43</v>
          </cell>
          <cell r="I143">
            <v>0.53</v>
          </cell>
          <cell r="J143">
            <v>0.35909999999999997</v>
          </cell>
          <cell r="K143">
            <v>4.6207000000000003</v>
          </cell>
          <cell r="L143">
            <v>1.0718000000000001</v>
          </cell>
          <cell r="M143">
            <v>0.18640000000000001</v>
          </cell>
          <cell r="N143">
            <v>0.18640000000000001</v>
          </cell>
        </row>
        <row r="144">
          <cell r="A144">
            <v>54789</v>
          </cell>
          <cell r="B144">
            <v>13.6</v>
          </cell>
          <cell r="C144">
            <v>150</v>
          </cell>
          <cell r="D144" t="str">
            <v>Sixty-seventh</v>
          </cell>
          <cell r="E144">
            <v>1.9E-2</v>
          </cell>
          <cell r="F144">
            <v>1.0615000000000001</v>
          </cell>
          <cell r="G144">
            <v>0.5585</v>
          </cell>
          <cell r="H144">
            <v>0.40849999999999997</v>
          </cell>
          <cell r="I144">
            <v>0.49359999999999998</v>
          </cell>
          <cell r="J144">
            <v>0.34360000000000002</v>
          </cell>
          <cell r="K144">
            <v>4.2808999999999999</v>
          </cell>
          <cell r="L144">
            <v>0.76990000000000003</v>
          </cell>
          <cell r="M144">
            <v>0.215</v>
          </cell>
          <cell r="N144">
            <v>0.2172</v>
          </cell>
        </row>
      </sheetData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Main Inputs"/>
      <sheetName val="D1 (Summary)"/>
      <sheetName val="D2 (Purchase Volumes)"/>
      <sheetName val="D3 (Purchase Costs)"/>
      <sheetName val="D4 (Recoveries)"/>
      <sheetName val="D5 (Supply Detail)"/>
      <sheetName val="D6 (Bad Debt)"/>
      <sheetName val="PBR Savings"/>
    </sheetNames>
    <sheetDataSet>
      <sheetData sheetId="0"/>
      <sheetData sheetId="1">
        <row r="5">
          <cell r="C5">
            <v>40513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31375-AE5A-4489-8219-879BB30008E1}">
  <sheetPr>
    <pageSetUpPr fitToPage="1"/>
  </sheetPr>
  <dimension ref="A1:P51"/>
  <sheetViews>
    <sheetView tabSelected="1" view="pageBreakPreview" zoomScale="85" zoomScaleNormal="80" zoomScaleSheetLayoutView="85" workbookViewId="0">
      <pane xSplit="6" ySplit="8" topLeftCell="G9" activePane="bottomRight" state="frozen"/>
      <selection activeCell="X69" sqref="X69"/>
      <selection pane="topRight" activeCell="X69" sqref="X69"/>
      <selection pane="bottomLeft" activeCell="X69" sqref="X69"/>
      <selection pane="bottomRight" activeCell="P22" sqref="P22"/>
    </sheetView>
  </sheetViews>
  <sheetFormatPr defaultColWidth="9.140625" defaultRowHeight="12.75"/>
  <cols>
    <col min="1" max="1" width="6.42578125" style="2" customWidth="1"/>
    <col min="2" max="2" width="11.7109375" style="2" customWidth="1"/>
    <col min="3" max="3" width="9.140625" style="2"/>
    <col min="4" max="4" width="20.7109375" style="2" customWidth="1"/>
    <col min="5" max="5" width="10.5703125" style="2" customWidth="1"/>
    <col min="6" max="6" width="1.7109375" style="2" customWidth="1"/>
    <col min="7" max="7" width="11.5703125" style="2" bestFit="1" customWidth="1"/>
    <col min="8" max="8" width="1.7109375" style="2" customWidth="1"/>
    <col min="9" max="9" width="11.5703125" style="2" bestFit="1" customWidth="1"/>
    <col min="10" max="10" width="1.7109375" style="2" customWidth="1"/>
    <col min="11" max="11" width="10.42578125" style="2" bestFit="1" customWidth="1"/>
    <col min="12" max="12" width="7.7109375" style="2" bestFit="1" customWidth="1"/>
    <col min="13" max="16384" width="9.140625" style="2"/>
  </cols>
  <sheetData>
    <row r="1" spans="1:16">
      <c r="A1" s="1" t="s">
        <v>0</v>
      </c>
      <c r="K1" s="3" t="s">
        <v>1</v>
      </c>
    </row>
    <row r="2" spans="1:16">
      <c r="A2" s="2" t="s">
        <v>2</v>
      </c>
      <c r="K2" s="3" t="s">
        <v>3</v>
      </c>
    </row>
    <row r="3" spans="1:16">
      <c r="A3" s="2" t="s">
        <v>4</v>
      </c>
    </row>
    <row r="5" spans="1:16">
      <c r="G5" s="4" t="s">
        <v>5</v>
      </c>
      <c r="I5" s="4" t="s">
        <v>6</v>
      </c>
      <c r="K5" s="4" t="s">
        <v>7</v>
      </c>
    </row>
    <row r="6" spans="1:16">
      <c r="A6" s="5" t="s">
        <v>8</v>
      </c>
      <c r="B6" s="1"/>
      <c r="C6" s="1"/>
      <c r="D6" s="1"/>
      <c r="E6" s="1"/>
      <c r="F6" s="1"/>
      <c r="G6" s="341" t="s">
        <v>9</v>
      </c>
      <c r="H6" s="341"/>
      <c r="I6" s="341"/>
      <c r="J6" s="1"/>
      <c r="K6" s="1"/>
    </row>
    <row r="7" spans="1:16">
      <c r="A7" s="6" t="s">
        <v>10</v>
      </c>
      <c r="B7" s="7" t="s">
        <v>11</v>
      </c>
      <c r="C7" s="7"/>
      <c r="D7" s="7"/>
      <c r="E7" s="7"/>
      <c r="F7" s="7"/>
      <c r="G7" s="8" t="s">
        <v>12</v>
      </c>
      <c r="H7" s="7"/>
      <c r="I7" s="8" t="s">
        <v>13</v>
      </c>
      <c r="J7" s="7"/>
      <c r="K7" s="7" t="s">
        <v>14</v>
      </c>
    </row>
    <row r="8" spans="1:16">
      <c r="G8" s="4" t="s">
        <v>15</v>
      </c>
      <c r="I8" s="4" t="s">
        <v>15</v>
      </c>
      <c r="K8" s="4" t="s">
        <v>15</v>
      </c>
    </row>
    <row r="9" spans="1:16">
      <c r="A9" s="9">
        <v>1</v>
      </c>
      <c r="B9" s="10" t="s">
        <v>16</v>
      </c>
    </row>
    <row r="10" spans="1:16">
      <c r="A10" s="9">
        <v>2</v>
      </c>
    </row>
    <row r="11" spans="1:16">
      <c r="A11" s="9">
        <v>3</v>
      </c>
      <c r="B11" s="11" t="s">
        <v>17</v>
      </c>
    </row>
    <row r="12" spans="1:16">
      <c r="A12" s="9">
        <v>4</v>
      </c>
      <c r="B12" s="12" t="s">
        <v>18</v>
      </c>
      <c r="C12" s="9">
        <v>300</v>
      </c>
      <c r="D12" s="2" t="s">
        <v>19</v>
      </c>
      <c r="G12" s="13">
        <f>A.2!G12</f>
        <v>1.5483</v>
      </c>
      <c r="H12" s="14"/>
      <c r="I12" s="15">
        <v>1.5483</v>
      </c>
      <c r="K12" s="15">
        <f>I12-G12</f>
        <v>0</v>
      </c>
    </row>
    <row r="13" spans="1:16">
      <c r="A13" s="9">
        <v>5</v>
      </c>
      <c r="B13" s="12" t="s">
        <v>20</v>
      </c>
      <c r="C13" s="9">
        <v>14700</v>
      </c>
      <c r="D13" s="2" t="s">
        <v>19</v>
      </c>
      <c r="G13" s="13">
        <f>A.2!G13</f>
        <v>1.0762</v>
      </c>
      <c r="H13" s="14"/>
      <c r="I13" s="15">
        <v>1.0762</v>
      </c>
      <c r="K13" s="15">
        <f>I13-G13</f>
        <v>0</v>
      </c>
    </row>
    <row r="14" spans="1:16">
      <c r="A14" s="9">
        <v>6</v>
      </c>
      <c r="B14" s="12" t="s">
        <v>21</v>
      </c>
      <c r="C14" s="9">
        <v>15000</v>
      </c>
      <c r="D14" s="2" t="s">
        <v>19</v>
      </c>
      <c r="G14" s="13">
        <f>A.2!G14</f>
        <v>0.88880000000000003</v>
      </c>
      <c r="H14" s="14"/>
      <c r="I14" s="15">
        <v>0.88880000000000003</v>
      </c>
      <c r="K14" s="15">
        <f>I14-G14</f>
        <v>0</v>
      </c>
    </row>
    <row r="15" spans="1:16">
      <c r="A15" s="9">
        <v>7</v>
      </c>
      <c r="G15" s="16"/>
      <c r="P15" s="17"/>
    </row>
    <row r="16" spans="1:16">
      <c r="A16" s="9">
        <v>8</v>
      </c>
      <c r="B16" s="18" t="s">
        <v>22</v>
      </c>
      <c r="G16" s="16"/>
      <c r="P16" s="17"/>
    </row>
    <row r="17" spans="1:16">
      <c r="A17" s="9">
        <v>9</v>
      </c>
      <c r="B17" s="19" t="s">
        <v>23</v>
      </c>
      <c r="G17" s="16"/>
      <c r="P17" s="17"/>
    </row>
    <row r="18" spans="1:16">
      <c r="A18" s="9">
        <v>10</v>
      </c>
      <c r="B18" s="20" t="s">
        <v>24</v>
      </c>
      <c r="G18" s="21">
        <v>5.3711000000000002</v>
      </c>
      <c r="H18" s="15"/>
      <c r="I18" s="15">
        <f>ROUND(B.7!$G$45,4)</f>
        <v>7.2842000000000002</v>
      </c>
      <c r="J18" s="15"/>
      <c r="K18" s="15">
        <f t="shared" ref="K18:K24" si="0">I18-G18</f>
        <v>1.9131</v>
      </c>
      <c r="L18" s="17"/>
      <c r="P18" s="17"/>
    </row>
    <row r="19" spans="1:16">
      <c r="A19" s="9">
        <v>11</v>
      </c>
      <c r="B19" s="20" t="s">
        <v>25</v>
      </c>
      <c r="G19" s="22">
        <v>1.3374999999999999</v>
      </c>
      <c r="H19" s="23"/>
      <c r="I19" s="23">
        <f>ROUND(B.6!$H$19,4)</f>
        <v>1.3374999999999999</v>
      </c>
      <c r="J19" s="23"/>
      <c r="K19" s="23">
        <f t="shared" si="0"/>
        <v>0</v>
      </c>
      <c r="L19" s="17"/>
      <c r="P19" s="17"/>
    </row>
    <row r="20" spans="1:16">
      <c r="A20" s="9">
        <v>12</v>
      </c>
      <c r="B20" s="19" t="s">
        <v>26</v>
      </c>
      <c r="G20" s="13">
        <f>G18+G19</f>
        <v>6.7086000000000006</v>
      </c>
      <c r="H20" s="15"/>
      <c r="I20" s="15">
        <f>ROUND(SUM(I18:I19),4)</f>
        <v>8.6217000000000006</v>
      </c>
      <c r="J20" s="15"/>
      <c r="K20" s="15">
        <f t="shared" si="0"/>
        <v>1.9131</v>
      </c>
      <c r="L20" s="17"/>
      <c r="P20" s="17"/>
    </row>
    <row r="21" spans="1:16">
      <c r="A21" s="9">
        <v>13</v>
      </c>
      <c r="B21" s="19" t="s">
        <v>27</v>
      </c>
      <c r="G21" s="21">
        <v>0.63639999999999997</v>
      </c>
      <c r="H21" s="15"/>
      <c r="I21" s="15">
        <f>ROUND(D.1!$G$44,4)</f>
        <v>0.79590000000000005</v>
      </c>
      <c r="J21" s="15"/>
      <c r="K21" s="15">
        <f t="shared" si="0"/>
        <v>0.15950000000000009</v>
      </c>
      <c r="L21" s="17"/>
      <c r="P21" s="17"/>
    </row>
    <row r="22" spans="1:16">
      <c r="A22" s="9">
        <v>14</v>
      </c>
      <c r="B22" s="19" t="s">
        <v>28</v>
      </c>
      <c r="G22" s="21">
        <v>0</v>
      </c>
      <c r="H22" s="15"/>
      <c r="I22" s="15">
        <v>0</v>
      </c>
      <c r="J22" s="15"/>
      <c r="K22" s="15">
        <f t="shared" si="0"/>
        <v>0</v>
      </c>
      <c r="L22" s="17"/>
      <c r="P22" s="17"/>
    </row>
    <row r="23" spans="1:16">
      <c r="A23" s="9">
        <v>15</v>
      </c>
      <c r="B23" s="19" t="s">
        <v>29</v>
      </c>
      <c r="G23" s="22">
        <v>0.1431</v>
      </c>
      <c r="H23" s="15"/>
      <c r="I23" s="23">
        <v>0.1431</v>
      </c>
      <c r="J23" s="15"/>
      <c r="K23" s="23">
        <f t="shared" si="0"/>
        <v>0</v>
      </c>
      <c r="L23" s="17"/>
      <c r="P23" s="17"/>
    </row>
    <row r="24" spans="1:16">
      <c r="A24" s="9">
        <v>16</v>
      </c>
      <c r="B24" s="12" t="s">
        <v>30</v>
      </c>
      <c r="G24" s="13">
        <f>G20+G21+G22+G23</f>
        <v>7.4881000000000011</v>
      </c>
      <c r="H24" s="15"/>
      <c r="I24" s="15">
        <f>ROUND(SUM(I20:I23),4)</f>
        <v>9.5607000000000006</v>
      </c>
      <c r="J24" s="15"/>
      <c r="K24" s="15">
        <f t="shared" si="0"/>
        <v>2.0725999999999996</v>
      </c>
      <c r="L24" s="17"/>
      <c r="O24" s="15"/>
    </row>
    <row r="25" spans="1:16">
      <c r="A25" s="9">
        <v>17</v>
      </c>
      <c r="G25" s="21"/>
      <c r="H25" s="15"/>
      <c r="I25" s="15"/>
      <c r="J25" s="15"/>
      <c r="K25" s="15"/>
      <c r="O25" s="15"/>
    </row>
    <row r="26" spans="1:16">
      <c r="A26" s="9">
        <v>18</v>
      </c>
      <c r="B26" s="18" t="s">
        <v>31</v>
      </c>
      <c r="G26" s="21"/>
      <c r="H26" s="15"/>
      <c r="I26" s="15"/>
      <c r="J26" s="15"/>
      <c r="K26" s="15"/>
      <c r="O26" s="15"/>
    </row>
    <row r="27" spans="1:16">
      <c r="A27" s="9">
        <v>19</v>
      </c>
      <c r="B27" s="12" t="s">
        <v>18</v>
      </c>
      <c r="C27" s="9">
        <v>300</v>
      </c>
      <c r="D27" s="2" t="s">
        <v>19</v>
      </c>
      <c r="G27" s="13">
        <f>G12+$G$24</f>
        <v>9.0364000000000004</v>
      </c>
      <c r="H27" s="15"/>
      <c r="I27" s="15">
        <f>I12+I24</f>
        <v>11.109</v>
      </c>
      <c r="J27" s="15"/>
      <c r="K27" s="15">
        <f>I27-G27</f>
        <v>2.0725999999999996</v>
      </c>
      <c r="O27" s="15"/>
    </row>
    <row r="28" spans="1:16">
      <c r="A28" s="9">
        <v>20</v>
      </c>
      <c r="B28" s="12" t="s">
        <v>20</v>
      </c>
      <c r="C28" s="9">
        <v>14700</v>
      </c>
      <c r="D28" s="2" t="s">
        <v>19</v>
      </c>
      <c r="G28" s="13">
        <f t="shared" ref="G28:G29" si="1">G13+$G$24</f>
        <v>8.5643000000000011</v>
      </c>
      <c r="H28" s="15"/>
      <c r="I28" s="15">
        <f>+I13+I24</f>
        <v>10.636900000000001</v>
      </c>
      <c r="J28" s="15"/>
      <c r="K28" s="15">
        <f>I28-G28</f>
        <v>2.0725999999999996</v>
      </c>
      <c r="O28" s="15"/>
    </row>
    <row r="29" spans="1:16">
      <c r="A29" s="9">
        <v>21</v>
      </c>
      <c r="B29" s="12" t="s">
        <v>21</v>
      </c>
      <c r="C29" s="9">
        <v>15000</v>
      </c>
      <c r="D29" s="2" t="s">
        <v>19</v>
      </c>
      <c r="G29" s="13">
        <f t="shared" si="1"/>
        <v>8.3769000000000009</v>
      </c>
      <c r="H29" s="15"/>
      <c r="I29" s="15">
        <f>+I14+I24</f>
        <v>10.4495</v>
      </c>
      <c r="J29" s="15"/>
      <c r="K29" s="15">
        <f>I29-G29</f>
        <v>2.0725999999999996</v>
      </c>
      <c r="O29" s="15"/>
    </row>
    <row r="30" spans="1:16">
      <c r="A30" s="9">
        <v>22</v>
      </c>
      <c r="G30" s="24"/>
      <c r="O30" s="15"/>
    </row>
    <row r="31" spans="1:16">
      <c r="A31" s="9">
        <v>23</v>
      </c>
      <c r="G31" s="24"/>
      <c r="O31" s="15"/>
    </row>
    <row r="32" spans="1:16">
      <c r="A32" s="9">
        <v>24</v>
      </c>
      <c r="B32" s="10" t="s">
        <v>32</v>
      </c>
      <c r="G32" s="24"/>
      <c r="O32" s="15"/>
    </row>
    <row r="33" spans="1:15">
      <c r="A33" s="9">
        <v>25</v>
      </c>
      <c r="G33" s="24"/>
      <c r="O33" s="15"/>
    </row>
    <row r="34" spans="1:15">
      <c r="A34" s="9">
        <v>26</v>
      </c>
      <c r="B34" s="11" t="str">
        <f>+B11</f>
        <v>Distribution Charge (per Case No. 2018-00281)</v>
      </c>
      <c r="G34" s="24"/>
      <c r="O34" s="15"/>
    </row>
    <row r="35" spans="1:15">
      <c r="A35" s="9">
        <v>27</v>
      </c>
      <c r="B35" s="12" t="s">
        <v>18</v>
      </c>
      <c r="C35" s="9">
        <v>15000</v>
      </c>
      <c r="D35" s="2" t="s">
        <v>19</v>
      </c>
      <c r="G35" s="13">
        <f>A.2!G20</f>
        <v>0.95569999999999999</v>
      </c>
      <c r="I35" s="15">
        <v>0.95569999999999999</v>
      </c>
      <c r="K35" s="15">
        <f>I35-G35</f>
        <v>0</v>
      </c>
      <c r="O35" s="15"/>
    </row>
    <row r="36" spans="1:15">
      <c r="A36" s="9">
        <v>28</v>
      </c>
      <c r="B36" s="12" t="s">
        <v>21</v>
      </c>
      <c r="C36" s="9">
        <v>15000</v>
      </c>
      <c r="D36" s="2" t="s">
        <v>19</v>
      </c>
      <c r="G36" s="13">
        <f>A.2!G21</f>
        <v>0.78369999999999995</v>
      </c>
      <c r="I36" s="15">
        <v>0.78369999999999995</v>
      </c>
      <c r="K36" s="15">
        <f>I36-G36</f>
        <v>0</v>
      </c>
      <c r="O36" s="15"/>
    </row>
    <row r="37" spans="1:15">
      <c r="A37" s="9">
        <v>29</v>
      </c>
      <c r="G37" s="24"/>
      <c r="O37" s="15"/>
    </row>
    <row r="38" spans="1:15">
      <c r="A38" s="9">
        <v>30</v>
      </c>
      <c r="B38" s="18" t="s">
        <v>22</v>
      </c>
      <c r="G38" s="24"/>
      <c r="O38" s="15"/>
    </row>
    <row r="39" spans="1:15">
      <c r="A39" s="9">
        <v>31</v>
      </c>
      <c r="B39" s="19" t="s">
        <v>23</v>
      </c>
      <c r="G39" s="24"/>
      <c r="O39" s="15"/>
    </row>
    <row r="40" spans="1:15">
      <c r="A40" s="9">
        <v>32</v>
      </c>
      <c r="B40" s="20" t="s">
        <v>24</v>
      </c>
      <c r="G40" s="21">
        <v>5.3711000000000002</v>
      </c>
      <c r="H40" s="15"/>
      <c r="I40" s="15">
        <f>I18</f>
        <v>7.2842000000000002</v>
      </c>
      <c r="J40" s="15"/>
      <c r="K40" s="15">
        <f t="shared" ref="K40:K46" si="2">I40-G40</f>
        <v>1.9131</v>
      </c>
      <c r="O40" s="15"/>
    </row>
    <row r="41" spans="1:15">
      <c r="A41" s="9">
        <v>33</v>
      </c>
      <c r="B41" s="20" t="s">
        <v>25</v>
      </c>
      <c r="G41" s="22">
        <v>0.1893</v>
      </c>
      <c r="H41" s="23"/>
      <c r="I41" s="23">
        <f>ROUND(B.6!$I$19,4)</f>
        <v>0.1893</v>
      </c>
      <c r="J41" s="23"/>
      <c r="K41" s="23">
        <f t="shared" si="2"/>
        <v>0</v>
      </c>
      <c r="O41" s="15"/>
    </row>
    <row r="42" spans="1:15">
      <c r="A42" s="9">
        <v>34</v>
      </c>
      <c r="B42" s="19" t="s">
        <v>26</v>
      </c>
      <c r="G42" s="13">
        <f>G40+G41</f>
        <v>5.5604000000000005</v>
      </c>
      <c r="H42" s="15"/>
      <c r="I42" s="15">
        <f>ROUND(SUM(I40:I41),4)</f>
        <v>7.4734999999999996</v>
      </c>
      <c r="J42" s="15"/>
      <c r="K42" s="15">
        <f t="shared" si="2"/>
        <v>1.9130999999999991</v>
      </c>
      <c r="O42" s="15"/>
    </row>
    <row r="43" spans="1:15">
      <c r="A43" s="9">
        <v>35</v>
      </c>
      <c r="B43" s="19" t="s">
        <v>27</v>
      </c>
      <c r="G43" s="21">
        <v>0.63639999999999997</v>
      </c>
      <c r="H43" s="15"/>
      <c r="I43" s="15">
        <f>ROUND(D.1!$G$44,4)</f>
        <v>0.79590000000000005</v>
      </c>
      <c r="J43" s="15"/>
      <c r="K43" s="15">
        <f t="shared" si="2"/>
        <v>0.15950000000000009</v>
      </c>
      <c r="O43" s="15"/>
    </row>
    <row r="44" spans="1:15">
      <c r="A44" s="9">
        <v>36</v>
      </c>
      <c r="B44" s="19" t="s">
        <v>28</v>
      </c>
      <c r="G44" s="21">
        <v>0</v>
      </c>
      <c r="H44" s="15"/>
      <c r="I44" s="15">
        <v>0</v>
      </c>
      <c r="J44" s="15"/>
      <c r="K44" s="15">
        <f t="shared" si="2"/>
        <v>0</v>
      </c>
      <c r="O44" s="15"/>
    </row>
    <row r="45" spans="1:15">
      <c r="A45" s="9">
        <v>37</v>
      </c>
      <c r="B45" s="19" t="s">
        <v>29</v>
      </c>
      <c r="G45" s="22">
        <v>0.1431</v>
      </c>
      <c r="H45" s="15"/>
      <c r="I45" s="23">
        <f>+I23</f>
        <v>0.1431</v>
      </c>
      <c r="J45" s="15"/>
      <c r="K45" s="23">
        <f t="shared" si="2"/>
        <v>0</v>
      </c>
      <c r="O45" s="15"/>
    </row>
    <row r="46" spans="1:15">
      <c r="A46" s="9">
        <v>38</v>
      </c>
      <c r="B46" s="12" t="s">
        <v>30</v>
      </c>
      <c r="G46" s="13">
        <f>+G42+G43+G44+G45</f>
        <v>6.3399000000000001</v>
      </c>
      <c r="H46" s="15"/>
      <c r="I46" s="15">
        <f>ROUND(SUM(I42:I45),4)</f>
        <v>8.4124999999999996</v>
      </c>
      <c r="J46" s="15"/>
      <c r="K46" s="15">
        <f t="shared" si="2"/>
        <v>2.0725999999999996</v>
      </c>
      <c r="L46" s="25"/>
      <c r="O46" s="15"/>
    </row>
    <row r="47" spans="1:15">
      <c r="A47" s="9">
        <v>39</v>
      </c>
      <c r="G47" s="21"/>
      <c r="H47" s="15"/>
      <c r="I47" s="15"/>
      <c r="J47" s="15"/>
      <c r="K47" s="15"/>
      <c r="O47" s="15"/>
    </row>
    <row r="48" spans="1:15">
      <c r="A48" s="9">
        <v>40</v>
      </c>
      <c r="B48" s="18" t="s">
        <v>31</v>
      </c>
      <c r="G48" s="21"/>
      <c r="H48" s="15"/>
      <c r="I48" s="15"/>
      <c r="J48" s="15"/>
      <c r="K48" s="15"/>
      <c r="O48" s="15"/>
    </row>
    <row r="49" spans="1:15">
      <c r="A49" s="9">
        <v>41</v>
      </c>
      <c r="B49" s="12" t="s">
        <v>18</v>
      </c>
      <c r="C49" s="9">
        <v>300</v>
      </c>
      <c r="D49" s="2" t="s">
        <v>19</v>
      </c>
      <c r="G49" s="13">
        <f>+G35+$G$46</f>
        <v>7.2956000000000003</v>
      </c>
      <c r="H49" s="15"/>
      <c r="I49" s="15">
        <f>I35+I46</f>
        <v>9.3681999999999999</v>
      </c>
      <c r="J49" s="15"/>
      <c r="K49" s="15">
        <f>I49-G49</f>
        <v>2.0725999999999996</v>
      </c>
      <c r="O49" s="15"/>
    </row>
    <row r="50" spans="1:15">
      <c r="A50" s="9">
        <v>42</v>
      </c>
      <c r="B50" s="12" t="s">
        <v>21</v>
      </c>
      <c r="C50" s="9">
        <v>14700</v>
      </c>
      <c r="D50" s="2" t="s">
        <v>19</v>
      </c>
      <c r="G50" s="13">
        <f>+G36+$G$46</f>
        <v>7.1235999999999997</v>
      </c>
      <c r="H50" s="15"/>
      <c r="I50" s="15">
        <f>+I36+I46</f>
        <v>9.1961999999999993</v>
      </c>
      <c r="J50" s="15"/>
      <c r="K50" s="15">
        <f>I50-G50</f>
        <v>2.0725999999999996</v>
      </c>
      <c r="O50" s="15"/>
    </row>
    <row r="51" spans="1:15">
      <c r="A51" s="9"/>
    </row>
  </sheetData>
  <mergeCells count="1">
    <mergeCell ref="G6:I6"/>
  </mergeCells>
  <pageMargins left="0.5" right="0.5" top="0.5" bottom="0.5" header="0.5" footer="0.5"/>
  <pageSetup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8C917-D742-4863-AFA1-9C273BCA0ED0}">
  <sheetPr>
    <tabColor rgb="FF92D050"/>
  </sheetPr>
  <dimension ref="A1:I23"/>
  <sheetViews>
    <sheetView view="pageBreakPreview" zoomScale="90" zoomScaleNormal="80" zoomScaleSheetLayoutView="90" workbookViewId="0">
      <selection activeCell="Q18" sqref="Q18"/>
    </sheetView>
  </sheetViews>
  <sheetFormatPr defaultColWidth="9.85546875" defaultRowHeight="14.25"/>
  <cols>
    <col min="1" max="1" width="5.85546875" style="33" customWidth="1"/>
    <col min="2" max="2" width="30" style="33" customWidth="1"/>
    <col min="3" max="3" width="15.28515625" style="33" customWidth="1"/>
    <col min="4" max="4" width="18" style="33" customWidth="1"/>
    <col min="5" max="5" width="9.85546875" style="33"/>
    <col min="6" max="6" width="13" style="33" bestFit="1" customWidth="1"/>
    <col min="7" max="7" width="14.140625" style="33" customWidth="1"/>
    <col min="8" max="16384" width="9.85546875" style="33"/>
  </cols>
  <sheetData>
    <row r="1" spans="1:9" ht="15">
      <c r="A1" s="30" t="s">
        <v>0</v>
      </c>
      <c r="B1" s="31"/>
      <c r="C1" s="31"/>
      <c r="D1" s="31"/>
      <c r="E1" s="31"/>
      <c r="F1" s="32" t="s">
        <v>40</v>
      </c>
    </row>
    <row r="2" spans="1:9">
      <c r="A2" s="33" t="str">
        <f>B.1!A2</f>
        <v>Expected Gas Cost (EGC) Calculation</v>
      </c>
      <c r="D2" s="31"/>
      <c r="E2" s="31"/>
      <c r="F2" s="32" t="s">
        <v>237</v>
      </c>
    </row>
    <row r="3" spans="1:9">
      <c r="A3" s="31" t="s">
        <v>238</v>
      </c>
      <c r="B3" s="31"/>
      <c r="C3" s="31"/>
      <c r="D3" s="32"/>
      <c r="E3" s="32"/>
      <c r="F3" s="32"/>
    </row>
    <row r="6" spans="1:9" ht="15">
      <c r="A6" s="39" t="s">
        <v>8</v>
      </c>
      <c r="B6" s="36"/>
      <c r="C6" s="36"/>
      <c r="D6" s="36"/>
      <c r="E6" s="36"/>
      <c r="F6" s="36"/>
    </row>
    <row r="7" spans="1:9" ht="15">
      <c r="A7" s="40" t="s">
        <v>10</v>
      </c>
      <c r="B7" s="40" t="s">
        <v>11</v>
      </c>
      <c r="C7" s="41"/>
      <c r="D7" s="41"/>
      <c r="E7" s="41"/>
      <c r="F7" s="40" t="s">
        <v>239</v>
      </c>
    </row>
    <row r="9" spans="1:9">
      <c r="A9" s="32"/>
      <c r="B9" s="149"/>
      <c r="C9" s="32"/>
      <c r="D9" s="32"/>
      <c r="E9" s="32"/>
      <c r="F9" s="32"/>
    </row>
    <row r="10" spans="1:9">
      <c r="A10" s="32"/>
      <c r="B10" s="76" t="s">
        <v>240</v>
      </c>
      <c r="C10" s="32"/>
      <c r="D10" s="32"/>
      <c r="E10" s="32"/>
      <c r="F10" s="32"/>
    </row>
    <row r="11" spans="1:9">
      <c r="A11" s="37" t="s">
        <v>101</v>
      </c>
      <c r="B11" s="32" t="s">
        <v>241</v>
      </c>
      <c r="C11" s="32"/>
      <c r="D11" s="32"/>
      <c r="E11" s="44"/>
      <c r="F11" s="44">
        <f>B.6!E26+B.6!E30</f>
        <v>16292446.85</v>
      </c>
    </row>
    <row r="12" spans="1:9">
      <c r="A12" s="37">
        <v>2</v>
      </c>
      <c r="B12" s="32" t="s">
        <v>242</v>
      </c>
      <c r="C12" s="32"/>
      <c r="D12" s="32"/>
      <c r="E12" s="32"/>
      <c r="F12" s="80">
        <v>0</v>
      </c>
    </row>
    <row r="13" spans="1:9">
      <c r="A13" s="37">
        <v>3</v>
      </c>
      <c r="B13" s="32" t="s">
        <v>243</v>
      </c>
      <c r="C13" s="32"/>
      <c r="D13" s="32"/>
      <c r="E13" s="32"/>
      <c r="F13" s="44">
        <f>SUM(F11:F12)</f>
        <v>16292446.85</v>
      </c>
    </row>
    <row r="14" spans="1:9">
      <c r="A14" s="37">
        <v>4</v>
      </c>
      <c r="B14" s="32" t="s">
        <v>244</v>
      </c>
      <c r="C14" s="32"/>
      <c r="D14" s="32"/>
      <c r="E14" s="32"/>
      <c r="F14" s="80">
        <v>365</v>
      </c>
    </row>
    <row r="15" spans="1:9" ht="15" thickBot="1">
      <c r="A15" s="37">
        <v>5</v>
      </c>
      <c r="B15" s="32" t="s">
        <v>245</v>
      </c>
      <c r="C15" s="32"/>
      <c r="D15" s="32"/>
      <c r="E15" s="32"/>
      <c r="F15" s="150">
        <f>ROUND(F13/365,0)</f>
        <v>44637</v>
      </c>
      <c r="I15" s="51"/>
    </row>
    <row r="16" spans="1:9" ht="15" thickTop="1">
      <c r="A16" s="37">
        <v>6</v>
      </c>
      <c r="B16" s="32"/>
      <c r="C16" s="32"/>
      <c r="D16" s="32"/>
      <c r="E16" s="32"/>
      <c r="F16" s="44"/>
      <c r="G16" s="32"/>
      <c r="I16" s="51"/>
    </row>
    <row r="17" spans="1:9">
      <c r="A17" s="37">
        <v>7</v>
      </c>
      <c r="B17" s="76" t="s">
        <v>246</v>
      </c>
      <c r="C17" s="32"/>
      <c r="D17" s="32"/>
      <c r="E17" s="32"/>
      <c r="F17" s="32"/>
      <c r="G17" s="32"/>
      <c r="I17" s="51"/>
    </row>
    <row r="18" spans="1:9">
      <c r="A18" s="37">
        <v>8</v>
      </c>
      <c r="B18" s="32" t="s">
        <v>247</v>
      </c>
      <c r="C18" s="32"/>
      <c r="D18" s="32"/>
      <c r="E18" s="32"/>
      <c r="F18" s="32"/>
      <c r="G18" s="32"/>
      <c r="I18" s="51"/>
    </row>
    <row r="19" spans="1:9" ht="15" thickBot="1">
      <c r="A19" s="37">
        <v>9</v>
      </c>
      <c r="B19" s="32" t="s">
        <v>248</v>
      </c>
      <c r="C19" s="32"/>
      <c r="D19" s="32"/>
      <c r="E19" s="32"/>
      <c r="F19" s="151">
        <v>311340</v>
      </c>
      <c r="G19" s="32" t="s">
        <v>249</v>
      </c>
      <c r="I19" s="51"/>
    </row>
    <row r="20" spans="1:9" ht="15" thickTop="1">
      <c r="A20" s="37">
        <v>10</v>
      </c>
      <c r="B20" s="32"/>
      <c r="C20" s="32"/>
      <c r="D20" s="32"/>
      <c r="E20" s="32"/>
      <c r="F20" s="44"/>
      <c r="G20" s="32"/>
      <c r="I20" s="51"/>
    </row>
    <row r="21" spans="1:9">
      <c r="A21" s="37">
        <v>11</v>
      </c>
      <c r="B21" s="32"/>
      <c r="C21" s="32"/>
      <c r="D21" s="32"/>
      <c r="E21" s="32"/>
      <c r="F21" s="32"/>
      <c r="G21" s="32"/>
      <c r="I21" s="51"/>
    </row>
    <row r="22" spans="1:9" ht="15">
      <c r="A22" s="37">
        <v>12</v>
      </c>
      <c r="B22" s="32" t="s">
        <v>250</v>
      </c>
      <c r="C22" s="32"/>
      <c r="D22" s="32"/>
      <c r="E22" s="32"/>
      <c r="F22" s="152">
        <f>ROUND(F15/F19,4)</f>
        <v>0.1434</v>
      </c>
      <c r="G22" s="32"/>
      <c r="I22" s="51"/>
    </row>
    <row r="23" spans="1:9">
      <c r="A23" s="37">
        <v>13</v>
      </c>
      <c r="B23" s="32"/>
      <c r="C23" s="32"/>
      <c r="D23" s="32"/>
      <c r="E23" s="32"/>
      <c r="F23" s="44"/>
      <c r="G23" s="32"/>
      <c r="I23" s="51"/>
    </row>
  </sheetData>
  <printOptions horizontalCentered="1"/>
  <pageMargins left="0.5" right="0.5" top="0.5" bottom="0.25" header="0.5" footer="0.5"/>
  <pageSetup scale="90" orientation="portrait" r:id="rId1"/>
  <headerFooter alignWithMargins="0">
    <oddFooter>&amp;R&amp;Z&amp;F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AA4CB-96E0-42FE-B44E-DC04F35F90B6}">
  <sheetPr>
    <tabColor rgb="FF92D050"/>
    <pageSetUpPr fitToPage="1"/>
  </sheetPr>
  <dimension ref="A1:O49"/>
  <sheetViews>
    <sheetView view="pageBreakPreview" zoomScale="85" zoomScaleNormal="80" zoomScaleSheetLayoutView="85" workbookViewId="0">
      <selection activeCell="B28" sqref="B28:I30"/>
    </sheetView>
  </sheetViews>
  <sheetFormatPr defaultColWidth="9.85546875" defaultRowHeight="12.75"/>
  <cols>
    <col min="1" max="1" width="7.7109375" style="154" customWidth="1"/>
    <col min="2" max="2" width="19" style="154" customWidth="1"/>
    <col min="3" max="3" width="13.5703125" style="176" customWidth="1"/>
    <col min="4" max="4" width="9.7109375" style="154" customWidth="1"/>
    <col min="5" max="5" width="14.7109375" style="154" customWidth="1"/>
    <col min="6" max="6" width="2.7109375" style="154" customWidth="1"/>
    <col min="7" max="7" width="14.7109375" style="154" customWidth="1"/>
    <col min="8" max="8" width="2.7109375" style="154" customWidth="1"/>
    <col min="9" max="9" width="13.140625" style="154" bestFit="1" customWidth="1"/>
    <col min="10" max="11" width="9.85546875" style="154"/>
    <col min="12" max="13" width="10.7109375" style="154" bestFit="1" customWidth="1"/>
    <col min="14" max="16384" width="9.85546875" style="154"/>
  </cols>
  <sheetData>
    <row r="1" spans="1:13" ht="15.75">
      <c r="A1" s="343" t="s">
        <v>0</v>
      </c>
      <c r="B1" s="343"/>
      <c r="C1" s="343"/>
      <c r="D1" s="343"/>
      <c r="E1" s="343"/>
      <c r="F1" s="343"/>
      <c r="G1" s="343"/>
      <c r="H1" s="343"/>
      <c r="I1" s="343"/>
    </row>
    <row r="2" spans="1:13" ht="15.75">
      <c r="A2" s="344" t="s">
        <v>251</v>
      </c>
      <c r="B2" s="344"/>
      <c r="C2" s="344"/>
      <c r="D2" s="344"/>
      <c r="E2" s="344"/>
      <c r="F2" s="344"/>
      <c r="G2" s="344"/>
      <c r="H2" s="344"/>
      <c r="I2" s="344"/>
    </row>
    <row r="3" spans="1:13" ht="15.75">
      <c r="A3" s="345" t="s">
        <v>364</v>
      </c>
      <c r="B3" s="345"/>
      <c r="C3" s="345"/>
      <c r="D3" s="345"/>
      <c r="E3" s="345"/>
      <c r="F3" s="345"/>
      <c r="G3" s="345"/>
      <c r="H3" s="345"/>
      <c r="I3" s="345"/>
    </row>
    <row r="4" spans="1:13" ht="15.75">
      <c r="A4" s="153"/>
      <c r="B4" s="153"/>
      <c r="C4" s="155"/>
      <c r="D4" s="153"/>
      <c r="E4" s="153"/>
      <c r="F4" s="153"/>
      <c r="G4" s="153"/>
      <c r="H4" s="153"/>
      <c r="I4" s="153"/>
    </row>
    <row r="5" spans="1:13">
      <c r="A5" s="346" t="s">
        <v>252</v>
      </c>
      <c r="B5" s="346"/>
      <c r="C5" s="346"/>
      <c r="D5" s="346"/>
      <c r="E5" s="346"/>
      <c r="F5" s="346"/>
      <c r="G5" s="346"/>
      <c r="H5" s="346"/>
      <c r="I5" s="346"/>
    </row>
    <row r="6" spans="1:13">
      <c r="A6" s="346"/>
      <c r="B6" s="346"/>
      <c r="C6" s="346"/>
      <c r="D6" s="346"/>
      <c r="E6" s="346"/>
      <c r="F6" s="346"/>
      <c r="G6" s="346"/>
      <c r="H6" s="346"/>
      <c r="I6" s="346"/>
    </row>
    <row r="7" spans="1:13" ht="15.75">
      <c r="A7" s="153"/>
      <c r="B7" s="153"/>
      <c r="C7" s="155"/>
      <c r="D7" s="153"/>
      <c r="E7" s="153"/>
      <c r="F7" s="153"/>
      <c r="G7" s="153"/>
      <c r="H7" s="153"/>
      <c r="I7" s="153"/>
      <c r="K7" s="157"/>
      <c r="L7" s="157"/>
      <c r="M7" s="157"/>
    </row>
    <row r="8" spans="1:13" ht="15.75" customHeight="1">
      <c r="A8" s="153" t="s">
        <v>253</v>
      </c>
      <c r="B8" s="347" t="str">
        <f>CONCATENATE("The Gas Supply Department reviewed the NYMEX futures close prices for the quarter of ",TEXT(E12,"Mmmm YYYY")," through ",TEXT(I12,"Mmmm YYYY")," during the period ",TEXT(C14,"Mmmm dd")," through ",TEXT(C23,"Mmmm DD, YYYY."))</f>
        <v>The Gas Supply Department reviewed the NYMEX futures close prices for the quarter of August 2022 through October 2022 during the period June 14 through June 28, 2022.</v>
      </c>
      <c r="C8" s="347"/>
      <c r="D8" s="347"/>
      <c r="E8" s="347"/>
      <c r="F8" s="347"/>
      <c r="G8" s="347"/>
      <c r="H8" s="347"/>
      <c r="I8" s="347"/>
      <c r="K8" s="158"/>
      <c r="L8" s="158"/>
      <c r="M8" s="158"/>
    </row>
    <row r="9" spans="1:13" ht="15.75">
      <c r="A9" s="153"/>
      <c r="B9" s="347"/>
      <c r="C9" s="347"/>
      <c r="D9" s="347"/>
      <c r="E9" s="347"/>
      <c r="F9" s="347"/>
      <c r="G9" s="347"/>
      <c r="H9" s="347"/>
      <c r="I9" s="347"/>
      <c r="K9" s="158"/>
      <c r="L9" s="158"/>
      <c r="M9" s="158"/>
    </row>
    <row r="10" spans="1:13" ht="15.75">
      <c r="A10" s="153"/>
      <c r="B10" s="347"/>
      <c r="C10" s="347"/>
      <c r="D10" s="347"/>
      <c r="E10" s="347"/>
      <c r="F10" s="347"/>
      <c r="G10" s="347"/>
      <c r="H10" s="347"/>
      <c r="I10" s="347"/>
      <c r="K10" s="158"/>
      <c r="L10" s="158"/>
      <c r="M10" s="158"/>
    </row>
    <row r="11" spans="1:13" ht="15.75">
      <c r="A11" s="153"/>
      <c r="B11" s="160"/>
      <c r="C11" s="155"/>
      <c r="D11" s="153"/>
      <c r="E11" s="153"/>
      <c r="F11" s="153"/>
      <c r="G11" s="153"/>
      <c r="H11" s="153"/>
      <c r="I11" s="153"/>
      <c r="K11" s="158"/>
      <c r="L11" s="158"/>
      <c r="M11" s="158"/>
    </row>
    <row r="12" spans="1:13" ht="15.75">
      <c r="A12" s="153"/>
      <c r="B12" s="153"/>
      <c r="C12" s="155"/>
      <c r="D12" s="160"/>
      <c r="E12" s="159">
        <v>44774</v>
      </c>
      <c r="F12" s="162"/>
      <c r="G12" s="159">
        <f>EDATE(E12,1)</f>
        <v>44805</v>
      </c>
      <c r="H12" s="163"/>
      <c r="I12" s="159">
        <f>EDATE(G12,1)</f>
        <v>44835</v>
      </c>
      <c r="K12" s="158"/>
      <c r="L12" s="158"/>
      <c r="M12" s="158"/>
    </row>
    <row r="13" spans="1:13" ht="15.75">
      <c r="A13" s="153"/>
      <c r="B13" s="160"/>
      <c r="C13" s="155"/>
      <c r="D13" s="160"/>
      <c r="E13" s="161" t="s">
        <v>254</v>
      </c>
      <c r="F13" s="164"/>
      <c r="G13" s="161" t="s">
        <v>254</v>
      </c>
      <c r="H13" s="164"/>
      <c r="I13" s="161" t="s">
        <v>254</v>
      </c>
      <c r="K13" s="158"/>
      <c r="L13" s="158"/>
      <c r="M13" s="158"/>
    </row>
    <row r="14" spans="1:13" ht="15.75">
      <c r="B14" s="157" t="s">
        <v>407</v>
      </c>
      <c r="C14" s="165">
        <v>44726</v>
      </c>
      <c r="D14" s="153"/>
      <c r="E14" s="166">
        <v>7.18</v>
      </c>
      <c r="F14" s="166"/>
      <c r="G14" s="166">
        <v>7.1639999999999997</v>
      </c>
      <c r="H14" s="166"/>
      <c r="I14" s="166">
        <v>7.17</v>
      </c>
      <c r="K14" s="158"/>
      <c r="L14" s="158"/>
      <c r="M14" s="158"/>
    </row>
    <row r="15" spans="1:13" ht="15.75">
      <c r="A15" s="153"/>
      <c r="B15" s="157" t="s">
        <v>408</v>
      </c>
      <c r="C15" s="165">
        <v>44727</v>
      </c>
      <c r="D15" s="153"/>
      <c r="E15" s="166">
        <v>7.4059999999999997</v>
      </c>
      <c r="F15" s="166"/>
      <c r="G15" s="166">
        <v>7.37</v>
      </c>
      <c r="H15" s="166"/>
      <c r="I15" s="166">
        <v>7.3689999999999998</v>
      </c>
      <c r="K15" s="158"/>
      <c r="L15" s="167"/>
      <c r="M15" s="158"/>
    </row>
    <row r="16" spans="1:13" ht="15.75">
      <c r="A16" s="153"/>
      <c r="B16" s="157" t="s">
        <v>409</v>
      </c>
      <c r="C16" s="165">
        <v>44728</v>
      </c>
      <c r="D16" s="153"/>
      <c r="E16" s="166">
        <v>7.4379999999999997</v>
      </c>
      <c r="F16" s="166"/>
      <c r="G16" s="166">
        <v>7.3929999999999998</v>
      </c>
      <c r="H16" s="166"/>
      <c r="I16" s="166">
        <v>7.383</v>
      </c>
      <c r="K16" s="158"/>
      <c r="L16" s="167"/>
      <c r="M16" s="158"/>
    </row>
    <row r="17" spans="1:15" ht="15.75">
      <c r="A17" s="153"/>
      <c r="B17" s="157" t="s">
        <v>410</v>
      </c>
      <c r="C17" s="165">
        <v>44729</v>
      </c>
      <c r="D17" s="153"/>
      <c r="E17" s="166">
        <v>6.9059999999999997</v>
      </c>
      <c r="F17" s="166"/>
      <c r="G17" s="166">
        <v>6.8609999999999998</v>
      </c>
      <c r="H17" s="166"/>
      <c r="I17" s="166">
        <v>6.85</v>
      </c>
      <c r="K17" s="158"/>
      <c r="L17" s="167"/>
      <c r="M17" s="158"/>
    </row>
    <row r="18" spans="1:15" ht="15.75">
      <c r="A18" s="153"/>
      <c r="B18" s="157" t="s">
        <v>407</v>
      </c>
      <c r="C18" s="165">
        <v>44733</v>
      </c>
      <c r="D18" s="153"/>
      <c r="E18" s="166">
        <v>6.7830000000000004</v>
      </c>
      <c r="F18" s="166"/>
      <c r="G18" s="166">
        <v>6.7430000000000003</v>
      </c>
      <c r="H18" s="166"/>
      <c r="I18" s="166">
        <v>6.7350000000000003</v>
      </c>
      <c r="K18" s="158"/>
      <c r="L18" s="167"/>
      <c r="M18" s="158"/>
    </row>
    <row r="19" spans="1:15" ht="15.75">
      <c r="A19" s="153"/>
      <c r="B19" s="157" t="s">
        <v>408</v>
      </c>
      <c r="C19" s="165">
        <v>44734</v>
      </c>
      <c r="D19" s="153"/>
      <c r="E19" s="166">
        <v>6.8719999999999999</v>
      </c>
      <c r="F19" s="166"/>
      <c r="G19" s="166">
        <v>6.835</v>
      </c>
      <c r="H19" s="166"/>
      <c r="I19" s="166">
        <v>6.8259999999999996</v>
      </c>
      <c r="K19" s="158"/>
      <c r="L19" s="167"/>
      <c r="M19" s="158"/>
    </row>
    <row r="20" spans="1:15" ht="15.75">
      <c r="A20" s="153"/>
      <c r="B20" s="157" t="s">
        <v>409</v>
      </c>
      <c r="C20" s="165">
        <v>44735</v>
      </c>
      <c r="D20" s="153"/>
      <c r="E20" s="166">
        <v>6.2830000000000004</v>
      </c>
      <c r="F20" s="166"/>
      <c r="G20" s="166">
        <v>6.28</v>
      </c>
      <c r="H20" s="166"/>
      <c r="I20" s="166">
        <v>6.2889999999999997</v>
      </c>
      <c r="K20" s="158"/>
      <c r="L20" s="167"/>
      <c r="M20" s="158"/>
    </row>
    <row r="21" spans="1:15" ht="15.75">
      <c r="A21" s="153"/>
      <c r="B21" s="157" t="s">
        <v>410</v>
      </c>
      <c r="C21" s="165">
        <v>44736</v>
      </c>
      <c r="D21" s="153"/>
      <c r="E21" s="166">
        <v>6.2809999999999997</v>
      </c>
      <c r="F21" s="166"/>
      <c r="G21" s="166">
        <v>6.258</v>
      </c>
      <c r="H21" s="166"/>
      <c r="I21" s="166">
        <v>6.2679999999999998</v>
      </c>
      <c r="K21" s="158"/>
      <c r="L21" s="167"/>
      <c r="M21" s="158"/>
    </row>
    <row r="22" spans="1:15" ht="15.75">
      <c r="A22" s="153"/>
      <c r="B22" s="157" t="s">
        <v>411</v>
      </c>
      <c r="C22" s="165">
        <v>44739</v>
      </c>
      <c r="D22" s="153"/>
      <c r="E22" s="166">
        <v>6.5460000000000003</v>
      </c>
      <c r="F22" s="166"/>
      <c r="G22" s="166">
        <v>6.54</v>
      </c>
      <c r="H22" s="166"/>
      <c r="I22" s="166">
        <v>6.5570000000000004</v>
      </c>
      <c r="K22" s="158"/>
      <c r="L22" s="167"/>
      <c r="M22" s="158"/>
    </row>
    <row r="23" spans="1:15" ht="15.75">
      <c r="A23" s="153"/>
      <c r="B23" s="157" t="s">
        <v>407</v>
      </c>
      <c r="C23" s="165">
        <v>44740</v>
      </c>
      <c r="D23" s="153"/>
      <c r="E23" s="166">
        <v>6.57</v>
      </c>
      <c r="F23" s="166"/>
      <c r="G23" s="166">
        <v>6.5570000000000004</v>
      </c>
      <c r="H23" s="166"/>
      <c r="I23" s="166">
        <v>6.5730000000000004</v>
      </c>
      <c r="K23" s="158"/>
      <c r="L23" s="167"/>
      <c r="M23" s="158"/>
    </row>
    <row r="24" spans="1:15" ht="15.75">
      <c r="A24" s="153"/>
      <c r="B24" s="157"/>
      <c r="C24" s="168"/>
      <c r="D24" s="153"/>
      <c r="E24" s="156"/>
      <c r="F24" s="156"/>
      <c r="G24" s="156"/>
      <c r="H24" s="156"/>
      <c r="I24" s="156"/>
      <c r="K24" s="169"/>
      <c r="L24" s="158"/>
      <c r="M24" s="169"/>
      <c r="O24" s="170"/>
    </row>
    <row r="25" spans="1:15" ht="16.5" thickBot="1">
      <c r="A25" s="153"/>
      <c r="B25" s="157" t="s">
        <v>150</v>
      </c>
      <c r="C25" s="171"/>
      <c r="D25" s="172"/>
      <c r="E25" s="173">
        <f>AVERAGEA(E14:E23)</f>
        <v>6.8264999999999985</v>
      </c>
      <c r="F25" s="174"/>
      <c r="G25" s="173">
        <f>AVERAGEA(G14:G23)</f>
        <v>6.8001000000000005</v>
      </c>
      <c r="H25" s="174"/>
      <c r="I25" s="173">
        <f>AVERAGEA(I14:I23)</f>
        <v>6.8020000000000014</v>
      </c>
    </row>
    <row r="26" spans="1:15" ht="16.5" thickTop="1">
      <c r="A26" s="153"/>
      <c r="B26" s="175"/>
      <c r="D26" s="177"/>
      <c r="E26" s="178"/>
      <c r="F26" s="178"/>
      <c r="G26" s="178"/>
      <c r="H26" s="178"/>
      <c r="I26" s="178"/>
    </row>
    <row r="27" spans="1:15" ht="15.75" customHeight="1"/>
    <row r="28" spans="1:15" ht="15.75">
      <c r="A28" s="153" t="s">
        <v>256</v>
      </c>
      <c r="B28" s="342" t="s">
        <v>412</v>
      </c>
      <c r="C28" s="342"/>
      <c r="D28" s="342"/>
      <c r="E28" s="342"/>
      <c r="F28" s="342"/>
      <c r="G28" s="342"/>
      <c r="H28" s="342"/>
      <c r="I28" s="342"/>
    </row>
    <row r="29" spans="1:15" ht="15.75">
      <c r="A29" s="153"/>
      <c r="B29" s="342"/>
      <c r="C29" s="342"/>
      <c r="D29" s="342"/>
      <c r="E29" s="342"/>
      <c r="F29" s="342"/>
      <c r="G29" s="342"/>
      <c r="H29" s="342"/>
      <c r="I29" s="342"/>
    </row>
    <row r="30" spans="1:15" ht="18.75" customHeight="1">
      <c r="A30" s="160"/>
      <c r="B30" s="342"/>
      <c r="C30" s="342"/>
      <c r="D30" s="342"/>
      <c r="E30" s="342"/>
      <c r="F30" s="342"/>
      <c r="G30" s="342"/>
      <c r="H30" s="342"/>
      <c r="I30" s="342"/>
    </row>
    <row r="31" spans="1:15" ht="10.5" customHeight="1">
      <c r="A31" s="160"/>
      <c r="B31" s="179"/>
      <c r="C31" s="180"/>
      <c r="D31" s="160"/>
      <c r="E31" s="160"/>
      <c r="F31" s="160"/>
      <c r="G31" s="160"/>
      <c r="H31" s="160"/>
      <c r="I31" s="160"/>
    </row>
    <row r="32" spans="1:15" ht="20.25" customHeight="1">
      <c r="A32" s="160"/>
      <c r="B32" s="342" t="s">
        <v>257</v>
      </c>
      <c r="C32" s="342"/>
      <c r="D32" s="342"/>
      <c r="E32" s="342"/>
      <c r="F32" s="342"/>
      <c r="G32" s="342"/>
      <c r="H32" s="342"/>
      <c r="I32" s="342"/>
    </row>
    <row r="33" spans="1:9">
      <c r="A33" s="160"/>
      <c r="B33" s="342"/>
      <c r="C33" s="342"/>
      <c r="D33" s="342"/>
      <c r="E33" s="342"/>
      <c r="F33" s="342"/>
      <c r="G33" s="342"/>
      <c r="H33" s="342"/>
      <c r="I33" s="342"/>
    </row>
    <row r="47" spans="1:9" ht="15.75">
      <c r="B47" s="181"/>
    </row>
    <row r="48" spans="1:9" ht="15.75">
      <c r="B48" s="181"/>
    </row>
    <row r="49" spans="2:2" ht="15.75">
      <c r="B49" s="181"/>
    </row>
  </sheetData>
  <mergeCells count="7">
    <mergeCell ref="B32:I33"/>
    <mergeCell ref="A1:I1"/>
    <mergeCell ref="A2:I2"/>
    <mergeCell ref="A3:I3"/>
    <mergeCell ref="A5:I6"/>
    <mergeCell ref="B8:I10"/>
    <mergeCell ref="B28:I30"/>
  </mergeCells>
  <printOptions horizontalCentered="1"/>
  <pageMargins left="0.36" right="0.45" top="0.75" bottom="0.36" header="0.48" footer="0.17"/>
  <pageSetup scale="99" orientation="portrait" r:id="rId1"/>
  <headerFooter alignWithMargins="0">
    <oddHeader>&amp;RExhibit C
Page  1 of 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4A6F-A54A-4729-A08F-07B0E722A43A}">
  <sheetPr>
    <tabColor rgb="FF92D050"/>
  </sheetPr>
  <dimension ref="A1:P24"/>
  <sheetViews>
    <sheetView view="pageBreakPreview" zoomScale="80" zoomScaleNormal="85" zoomScaleSheetLayoutView="80" workbookViewId="0">
      <selection activeCell="A5" sqref="A5:P5"/>
    </sheetView>
  </sheetViews>
  <sheetFormatPr defaultColWidth="9.140625" defaultRowHeight="12.75"/>
  <cols>
    <col min="1" max="1" width="21.140625" style="16" customWidth="1"/>
    <col min="2" max="2" width="12" style="16" bestFit="1" customWidth="1"/>
    <col min="3" max="3" width="15" style="16" customWidth="1"/>
    <col min="4" max="4" width="13.85546875" style="16" customWidth="1"/>
    <col min="5" max="5" width="2.7109375" style="16" customWidth="1"/>
    <col min="6" max="6" width="12" style="16" bestFit="1" customWidth="1"/>
    <col min="7" max="7" width="8.7109375" style="16" customWidth="1"/>
    <col min="8" max="8" width="13.42578125" style="16" customWidth="1"/>
    <col min="9" max="9" width="2.7109375" style="16" customWidth="1"/>
    <col min="10" max="10" width="12" style="16" bestFit="1" customWidth="1"/>
    <col min="11" max="11" width="12.28515625" style="16" bestFit="1" customWidth="1"/>
    <col min="12" max="12" width="13.42578125" style="16" bestFit="1" customWidth="1"/>
    <col min="13" max="13" width="9.85546875" style="16" customWidth="1"/>
    <col min="14" max="14" width="12.85546875" style="16" bestFit="1" customWidth="1"/>
    <col min="15" max="15" width="8.5703125" style="16" bestFit="1" customWidth="1"/>
    <col min="16" max="16" width="14.85546875" style="16" customWidth="1"/>
    <col min="17" max="16384" width="9.140625" style="16"/>
  </cols>
  <sheetData>
    <row r="1" spans="1:16">
      <c r="P1" s="16" t="s">
        <v>366</v>
      </c>
    </row>
    <row r="2" spans="1:16">
      <c r="P2" s="16" t="s">
        <v>35</v>
      </c>
    </row>
    <row r="3" spans="1:16">
      <c r="A3" s="348" t="s">
        <v>0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</row>
    <row r="4" spans="1:16">
      <c r="A4" s="348" t="s">
        <v>367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</row>
    <row r="5" spans="1:16">
      <c r="A5" s="348" t="s">
        <v>364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</row>
    <row r="6" spans="1:16">
      <c r="A6" s="313"/>
    </row>
    <row r="8" spans="1:16">
      <c r="B8" s="349">
        <v>44774</v>
      </c>
      <c r="C8" s="349"/>
      <c r="D8" s="349"/>
      <c r="E8" s="314"/>
      <c r="F8" s="349">
        <v>44805</v>
      </c>
      <c r="G8" s="349"/>
      <c r="H8" s="349"/>
      <c r="I8" s="314"/>
      <c r="J8" s="349">
        <v>44835</v>
      </c>
      <c r="K8" s="349"/>
      <c r="L8" s="349"/>
      <c r="N8" s="350" t="s">
        <v>52</v>
      </c>
      <c r="O8" s="350"/>
      <c r="P8" s="350"/>
    </row>
    <row r="9" spans="1:16">
      <c r="B9" s="315" t="s">
        <v>200</v>
      </c>
      <c r="C9" s="315" t="s">
        <v>51</v>
      </c>
      <c r="D9" s="315" t="s">
        <v>368</v>
      </c>
      <c r="F9" s="315" t="s">
        <v>200</v>
      </c>
      <c r="G9" s="315" t="s">
        <v>51</v>
      </c>
      <c r="H9" s="315" t="s">
        <v>368</v>
      </c>
      <c r="J9" s="315" t="s">
        <v>200</v>
      </c>
      <c r="K9" s="315" t="s">
        <v>51</v>
      </c>
      <c r="L9" s="315" t="s">
        <v>368</v>
      </c>
      <c r="N9" s="315" t="s">
        <v>200</v>
      </c>
      <c r="O9" s="315" t="s">
        <v>51</v>
      </c>
      <c r="P9" s="315" t="s">
        <v>368</v>
      </c>
    </row>
    <row r="10" spans="1:16" ht="15">
      <c r="A10" s="16" t="s">
        <v>147</v>
      </c>
      <c r="B10" s="316"/>
      <c r="C10" s="317"/>
      <c r="D10" s="317"/>
      <c r="E10" s="317"/>
      <c r="F10" s="316"/>
      <c r="G10" s="317"/>
      <c r="H10" s="317"/>
      <c r="I10" s="317"/>
      <c r="J10" s="316"/>
      <c r="K10" s="317"/>
      <c r="L10" s="317"/>
      <c r="N10" s="318"/>
      <c r="O10" s="317"/>
      <c r="P10" s="317"/>
    </row>
    <row r="11" spans="1:16" ht="15">
      <c r="A11" s="16" t="s">
        <v>369</v>
      </c>
      <c r="B11" s="316"/>
      <c r="C11" s="317"/>
      <c r="D11" s="317"/>
      <c r="E11" s="317"/>
      <c r="F11" s="316"/>
      <c r="G11" s="317"/>
      <c r="H11" s="317"/>
      <c r="I11" s="317"/>
      <c r="J11" s="316"/>
      <c r="K11" s="317"/>
      <c r="L11" s="317"/>
      <c r="N11" s="318"/>
      <c r="O11" s="317"/>
      <c r="P11" s="317"/>
    </row>
    <row r="12" spans="1:16" ht="15">
      <c r="A12" s="16" t="s">
        <v>163</v>
      </c>
      <c r="B12" s="316"/>
      <c r="C12" s="317"/>
      <c r="D12" s="317"/>
      <c r="E12" s="317"/>
      <c r="F12" s="316"/>
      <c r="G12" s="317"/>
      <c r="H12" s="317"/>
      <c r="I12" s="317"/>
      <c r="J12" s="316"/>
      <c r="K12" s="317"/>
      <c r="L12" s="317"/>
      <c r="N12" s="318"/>
      <c r="O12" s="317"/>
      <c r="P12" s="317"/>
    </row>
    <row r="13" spans="1:16" ht="15">
      <c r="A13" s="16" t="s">
        <v>370</v>
      </c>
      <c r="B13" s="316"/>
      <c r="C13" s="317"/>
      <c r="D13" s="317"/>
      <c r="E13" s="317"/>
      <c r="F13" s="316"/>
      <c r="G13" s="317"/>
      <c r="H13" s="317"/>
      <c r="I13" s="317"/>
      <c r="J13" s="316"/>
      <c r="K13" s="317"/>
      <c r="L13" s="317"/>
      <c r="N13" s="318"/>
      <c r="O13" s="317"/>
      <c r="P13" s="317"/>
    </row>
    <row r="14" spans="1:16" ht="15">
      <c r="A14" s="16" t="s">
        <v>371</v>
      </c>
      <c r="B14" s="316"/>
      <c r="C14" s="317"/>
      <c r="D14" s="317"/>
      <c r="E14" s="317"/>
      <c r="F14" s="316"/>
      <c r="G14" s="317"/>
      <c r="H14" s="317"/>
      <c r="I14" s="317"/>
      <c r="J14" s="316"/>
      <c r="K14" s="317"/>
      <c r="L14" s="317"/>
      <c r="N14" s="318"/>
      <c r="O14" s="317"/>
      <c r="P14" s="317"/>
    </row>
    <row r="15" spans="1:16" ht="15">
      <c r="A15" s="16" t="s">
        <v>372</v>
      </c>
      <c r="B15" s="316"/>
      <c r="C15" s="317"/>
      <c r="D15" s="317"/>
      <c r="E15" s="317"/>
      <c r="F15" s="316"/>
      <c r="G15" s="317"/>
      <c r="H15" s="317"/>
      <c r="I15" s="317"/>
      <c r="J15" s="316"/>
      <c r="K15" s="317"/>
      <c r="L15" s="317"/>
      <c r="N15" s="318"/>
      <c r="O15" s="317"/>
      <c r="P15" s="317"/>
    </row>
    <row r="16" spans="1:16" ht="16.5">
      <c r="A16" s="16" t="s">
        <v>193</v>
      </c>
      <c r="B16" s="319"/>
      <c r="C16" s="317"/>
      <c r="D16" s="317"/>
      <c r="E16" s="317"/>
      <c r="F16" s="319"/>
      <c r="G16" s="317"/>
      <c r="H16" s="317"/>
      <c r="I16" s="317"/>
      <c r="J16" s="319"/>
      <c r="K16" s="317"/>
      <c r="L16" s="317"/>
      <c r="N16" s="320"/>
      <c r="O16" s="317"/>
      <c r="P16" s="317"/>
    </row>
    <row r="17" spans="1:16" ht="15">
      <c r="B17" s="317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N17" s="317"/>
      <c r="O17" s="317"/>
      <c r="P17" s="317"/>
    </row>
    <row r="18" spans="1:16" ht="15">
      <c r="B18" s="317"/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N18" s="317"/>
      <c r="O18" s="317"/>
      <c r="P18" s="317"/>
    </row>
    <row r="19" spans="1:16" ht="15">
      <c r="B19" s="316"/>
      <c r="C19" s="321"/>
      <c r="D19" s="322"/>
      <c r="E19" s="317"/>
      <c r="F19" s="316"/>
      <c r="G19" s="321"/>
      <c r="H19" s="322"/>
      <c r="I19" s="317"/>
      <c r="J19" s="316"/>
      <c r="K19" s="321"/>
      <c r="L19" s="322"/>
      <c r="N19" s="318"/>
      <c r="O19" s="321"/>
      <c r="P19" s="323"/>
    </row>
    <row r="20" spans="1:16" ht="15.75">
      <c r="B20" s="316"/>
      <c r="C20" s="324"/>
      <c r="D20" s="325" t="s">
        <v>373</v>
      </c>
      <c r="E20" s="317"/>
      <c r="F20" s="316"/>
      <c r="G20" s="324"/>
      <c r="H20" s="326"/>
      <c r="I20" s="317"/>
      <c r="J20" s="316"/>
      <c r="K20" s="324"/>
      <c r="L20" s="326"/>
      <c r="N20" s="316"/>
      <c r="O20" s="324"/>
      <c r="P20" s="323"/>
    </row>
    <row r="21" spans="1:16" ht="15" hidden="1">
      <c r="A21" s="16" t="s">
        <v>374</v>
      </c>
      <c r="B21" s="327"/>
      <c r="C21" s="324"/>
      <c r="D21" s="326"/>
      <c r="F21" s="327"/>
      <c r="G21" s="324"/>
      <c r="H21" s="326"/>
      <c r="J21" s="327"/>
      <c r="K21" s="324"/>
      <c r="L21" s="326"/>
      <c r="N21" s="327"/>
      <c r="O21" s="321"/>
      <c r="P21" s="328"/>
    </row>
    <row r="22" spans="1:16" ht="15" hidden="1">
      <c r="A22" s="16" t="s">
        <v>375</v>
      </c>
      <c r="B22" s="329"/>
      <c r="C22" s="324"/>
      <c r="D22" s="330"/>
      <c r="F22" s="329"/>
      <c r="G22" s="324"/>
      <c r="H22" s="330"/>
      <c r="J22" s="329"/>
      <c r="K22" s="324"/>
      <c r="L22" s="330"/>
      <c r="N22" s="329"/>
      <c r="O22" s="321"/>
      <c r="P22" s="330"/>
    </row>
    <row r="23" spans="1:16">
      <c r="B23" s="327"/>
      <c r="D23" s="331"/>
      <c r="F23" s="327"/>
      <c r="H23" s="331"/>
      <c r="J23" s="327"/>
      <c r="L23" s="331"/>
      <c r="N23" s="327"/>
      <c r="P23" s="331"/>
    </row>
    <row r="24" spans="1:16" ht="15">
      <c r="A24" s="16" t="s">
        <v>376</v>
      </c>
      <c r="C24" s="332"/>
      <c r="G24" s="332"/>
      <c r="K24" s="332"/>
      <c r="O24" s="332"/>
    </row>
  </sheetData>
  <mergeCells count="7">
    <mergeCell ref="A3:P3"/>
    <mergeCell ref="A4:P4"/>
    <mergeCell ref="A5:P5"/>
    <mergeCell ref="B8:D8"/>
    <mergeCell ref="F8:H8"/>
    <mergeCell ref="J8:L8"/>
    <mergeCell ref="N8:P8"/>
  </mergeCells>
  <printOptions horizontalCentered="1"/>
  <pageMargins left="0.23" right="0.26" top="0.71" bottom="0.68" header="0.5" footer="0.35"/>
  <pageSetup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11116-C9BD-46AE-B053-587E2DEE0644}">
  <sheetPr transitionEvaluation="1">
    <pageSetUpPr fitToPage="1"/>
  </sheetPr>
  <dimension ref="A1:Q102"/>
  <sheetViews>
    <sheetView showGridLines="0" view="pageBreakPreview" zoomScale="85" zoomScaleNormal="80" zoomScaleSheetLayoutView="85" workbookViewId="0">
      <selection activeCell="A46" sqref="A46:XFD64"/>
    </sheetView>
  </sheetViews>
  <sheetFormatPr defaultColWidth="9.140625" defaultRowHeight="14.25"/>
  <cols>
    <col min="1" max="1" width="11.140625" style="183" customWidth="1"/>
    <col min="2" max="2" width="16.5703125" style="183" customWidth="1"/>
    <col min="3" max="3" width="17.5703125" style="183" bestFit="1" customWidth="1"/>
    <col min="4" max="4" width="17.5703125" style="183" customWidth="1"/>
    <col min="5" max="5" width="17.42578125" style="183" bestFit="1" customWidth="1"/>
    <col min="6" max="6" width="21.5703125" style="183" customWidth="1"/>
    <col min="7" max="7" width="17.7109375" style="183" customWidth="1"/>
    <col min="8" max="8" width="4.85546875" style="183" customWidth="1"/>
    <col min="9" max="9" width="18.28515625" style="183" bestFit="1" customWidth="1"/>
    <col min="10" max="10" width="23.28515625" style="183" bestFit="1" customWidth="1"/>
    <col min="11" max="11" width="21.140625" style="183" customWidth="1"/>
    <col min="12" max="12" width="17" style="183" customWidth="1"/>
    <col min="13" max="13" width="9.85546875" style="183" customWidth="1"/>
    <col min="14" max="16384" width="9.140625" style="183"/>
  </cols>
  <sheetData>
    <row r="1" spans="1:17" ht="15">
      <c r="A1" s="182" t="s">
        <v>0</v>
      </c>
      <c r="I1" s="183" t="s">
        <v>258</v>
      </c>
    </row>
    <row r="2" spans="1:17">
      <c r="A2" s="351" t="s">
        <v>259</v>
      </c>
      <c r="B2" s="351"/>
      <c r="C2" s="351"/>
      <c r="D2" s="351"/>
      <c r="I2" s="183" t="s">
        <v>260</v>
      </c>
    </row>
    <row r="3" spans="1:17">
      <c r="A3" s="352">
        <v>44652</v>
      </c>
      <c r="B3" s="352"/>
      <c r="C3" s="352"/>
      <c r="D3" s="352"/>
      <c r="E3" s="184"/>
      <c r="F3" s="185"/>
    </row>
    <row r="4" spans="1:17">
      <c r="A4" s="353" t="s">
        <v>13</v>
      </c>
      <c r="B4" s="353"/>
      <c r="C4" s="353"/>
      <c r="D4" s="353"/>
    </row>
    <row r="5" spans="1:17">
      <c r="D5" s="186"/>
    </row>
    <row r="6" spans="1:17">
      <c r="D6" s="186"/>
    </row>
    <row r="7" spans="1:17" ht="14.25" customHeight="1">
      <c r="B7" s="187" t="s">
        <v>5</v>
      </c>
      <c r="C7" s="187" t="s">
        <v>6</v>
      </c>
      <c r="D7" s="187" t="s">
        <v>7</v>
      </c>
      <c r="E7" s="187" t="s">
        <v>44</v>
      </c>
      <c r="F7" s="187" t="s">
        <v>45</v>
      </c>
      <c r="G7" s="187" t="s">
        <v>99</v>
      </c>
      <c r="H7" s="187"/>
      <c r="I7" s="187" t="s">
        <v>261</v>
      </c>
    </row>
    <row r="8" spans="1:17" ht="14.25" customHeight="1">
      <c r="E8" s="187" t="s">
        <v>262</v>
      </c>
      <c r="F8" s="187" t="s">
        <v>263</v>
      </c>
    </row>
    <row r="9" spans="1:17" ht="14.25" customHeight="1">
      <c r="A9" s="187" t="s">
        <v>8</v>
      </c>
      <c r="C9" s="187" t="s">
        <v>264</v>
      </c>
      <c r="D9" s="187" t="s">
        <v>265</v>
      </c>
      <c r="E9" s="187" t="s">
        <v>266</v>
      </c>
      <c r="F9" s="187" t="s">
        <v>267</v>
      </c>
    </row>
    <row r="10" spans="1:17" ht="14.25" customHeight="1">
      <c r="A10" s="187" t="s">
        <v>10</v>
      </c>
      <c r="B10" s="187" t="s">
        <v>268</v>
      </c>
      <c r="C10" s="187" t="s">
        <v>269</v>
      </c>
      <c r="D10" s="187" t="s">
        <v>270</v>
      </c>
      <c r="E10" s="187" t="s">
        <v>270</v>
      </c>
      <c r="F10" s="187" t="s">
        <v>271</v>
      </c>
      <c r="G10" s="188" t="s">
        <v>272</v>
      </c>
      <c r="H10" s="187"/>
      <c r="I10" s="187" t="s">
        <v>52</v>
      </c>
      <c r="K10" s="186"/>
    </row>
    <row r="11" spans="1:17" ht="14.25" customHeight="1">
      <c r="L11" s="186"/>
    </row>
    <row r="12" spans="1:17" ht="14.25" customHeight="1">
      <c r="A12" s="187" t="s">
        <v>101</v>
      </c>
      <c r="B12" s="189">
        <v>44593</v>
      </c>
      <c r="C12" s="190">
        <f>D.2!D33</f>
        <v>2993818.75</v>
      </c>
      <c r="D12" s="191">
        <f>D.3!D36</f>
        <v>16528196.640000002</v>
      </c>
      <c r="E12" s="191">
        <f>D.4!L13</f>
        <v>16348175.009999994</v>
      </c>
      <c r="F12" s="191">
        <f>D12-E12</f>
        <v>180021.63000000827</v>
      </c>
      <c r="G12" s="192">
        <v>0</v>
      </c>
      <c r="H12" s="193"/>
      <c r="I12" s="191">
        <f>F12+G12</f>
        <v>180021.63000000827</v>
      </c>
      <c r="K12" s="194"/>
      <c r="L12" s="195"/>
      <c r="M12" s="186"/>
    </row>
    <row r="13" spans="1:17" ht="14.25" customHeight="1">
      <c r="A13" s="187" t="s">
        <v>103</v>
      </c>
      <c r="C13" s="190"/>
      <c r="D13" s="191"/>
      <c r="E13" s="191"/>
      <c r="F13" s="191"/>
      <c r="G13" s="192"/>
      <c r="H13" s="196"/>
      <c r="I13" s="191"/>
    </row>
    <row r="14" spans="1:17" ht="14.25" customHeight="1">
      <c r="A14" s="187" t="s">
        <v>105</v>
      </c>
      <c r="B14" s="189">
        <v>44621</v>
      </c>
      <c r="C14" s="190">
        <f>D.2!F$33</f>
        <v>1904588.62</v>
      </c>
      <c r="D14" s="191">
        <f>D.3!F36</f>
        <v>14400133.579999998</v>
      </c>
      <c r="E14" s="191">
        <f>D.4!L20</f>
        <v>10923999.68</v>
      </c>
      <c r="F14" s="191">
        <f>D14-E14</f>
        <v>3476133.8999999985</v>
      </c>
      <c r="G14" s="192">
        <v>0</v>
      </c>
      <c r="H14" s="193"/>
      <c r="I14" s="191">
        <f>F14+G14</f>
        <v>3476133.8999999985</v>
      </c>
      <c r="K14" s="194"/>
      <c r="L14" s="195"/>
    </row>
    <row r="15" spans="1:17" ht="14.25" customHeight="1">
      <c r="A15" s="187" t="s">
        <v>107</v>
      </c>
      <c r="C15" s="190"/>
      <c r="D15" s="191"/>
      <c r="E15" s="191"/>
      <c r="F15" s="191"/>
      <c r="G15" s="192"/>
      <c r="H15" s="197"/>
      <c r="I15" s="191"/>
      <c r="K15" s="186"/>
      <c r="Q15" s="81"/>
    </row>
    <row r="16" spans="1:17" ht="14.25" customHeight="1">
      <c r="A16" s="187" t="s">
        <v>110</v>
      </c>
      <c r="B16" s="189">
        <v>44652</v>
      </c>
      <c r="C16" s="190">
        <f>D.2!H33</f>
        <v>1239444.06</v>
      </c>
      <c r="D16" s="198">
        <f>+D.3!H36</f>
        <v>12492157.789999999</v>
      </c>
      <c r="E16" s="199">
        <f>D.4!L27</f>
        <v>8152243.799999998</v>
      </c>
      <c r="F16" s="198">
        <f>D16-E16</f>
        <v>4339913.9900000012</v>
      </c>
      <c r="G16" s="200">
        <v>0</v>
      </c>
      <c r="H16" s="193"/>
      <c r="I16" s="198">
        <f>F16+G16</f>
        <v>4339913.9900000012</v>
      </c>
      <c r="K16" s="194"/>
      <c r="L16" s="195"/>
      <c r="M16" s="186"/>
      <c r="Q16" s="81"/>
    </row>
    <row r="17" spans="1:17" ht="14.25" customHeight="1">
      <c r="A17" s="187" t="s">
        <v>111</v>
      </c>
      <c r="B17" s="201"/>
      <c r="C17" s="190"/>
      <c r="D17" s="186" t="s">
        <v>273</v>
      </c>
      <c r="E17" s="186" t="s">
        <v>273</v>
      </c>
      <c r="F17" s="186" t="s">
        <v>273</v>
      </c>
      <c r="G17" s="202"/>
      <c r="H17" s="202"/>
      <c r="I17" s="186" t="s">
        <v>274</v>
      </c>
      <c r="K17" s="194"/>
      <c r="Q17" s="81"/>
    </row>
    <row r="18" spans="1:17" ht="14.25" customHeight="1">
      <c r="A18" s="187" t="s">
        <v>112</v>
      </c>
      <c r="D18" s="186"/>
      <c r="E18" s="186"/>
      <c r="F18" s="186"/>
      <c r="G18" s="186"/>
      <c r="H18" s="186"/>
      <c r="I18" s="186"/>
      <c r="Q18" s="81"/>
    </row>
    <row r="19" spans="1:17" ht="14.25" customHeight="1">
      <c r="A19" s="187" t="s">
        <v>114</v>
      </c>
      <c r="B19" s="183" t="s">
        <v>275</v>
      </c>
      <c r="D19" s="203">
        <f>SUM(D12:D17)</f>
        <v>43420488.009999998</v>
      </c>
      <c r="E19" s="203">
        <f>SUM(E12:E17)</f>
        <v>35424418.489999995</v>
      </c>
      <c r="F19" s="203">
        <f>SUM(F12:F17)</f>
        <v>7996069.5200000079</v>
      </c>
      <c r="G19" s="203">
        <f>SUM(G12:G17)</f>
        <v>0</v>
      </c>
      <c r="H19" s="203"/>
      <c r="I19" s="203">
        <f>SUM(I12:I17)</f>
        <v>7996069.5200000079</v>
      </c>
      <c r="M19" s="186"/>
      <c r="Q19" s="81"/>
    </row>
    <row r="20" spans="1:17" ht="14.25" customHeight="1">
      <c r="A20" s="187" t="s">
        <v>115</v>
      </c>
      <c r="Q20" s="81"/>
    </row>
    <row r="21" spans="1:17" ht="14.25" customHeight="1">
      <c r="A21" s="187" t="s">
        <v>117</v>
      </c>
      <c r="B21" s="183" t="s">
        <v>276</v>
      </c>
      <c r="D21" s="204">
        <v>0</v>
      </c>
      <c r="Q21" s="81"/>
    </row>
    <row r="22" spans="1:17" ht="14.25" customHeight="1">
      <c r="A22" s="187" t="s">
        <v>119</v>
      </c>
      <c r="E22" s="190"/>
      <c r="F22" s="190"/>
      <c r="G22" s="190"/>
      <c r="H22" s="190"/>
      <c r="I22" s="190"/>
      <c r="Q22" s="81"/>
    </row>
    <row r="23" spans="1:17" ht="14.25" customHeight="1">
      <c r="A23" s="187" t="s">
        <v>120</v>
      </c>
      <c r="B23" s="205" t="s">
        <v>277</v>
      </c>
      <c r="E23" s="190"/>
      <c r="F23" s="190"/>
      <c r="G23" s="190"/>
      <c r="H23" s="190"/>
      <c r="I23" s="190"/>
      <c r="J23" s="206"/>
      <c r="Q23" s="81"/>
    </row>
    <row r="24" spans="1:17" ht="14.25" customHeight="1">
      <c r="A24" s="187" t="s">
        <v>121</v>
      </c>
      <c r="B24" s="207" t="s">
        <v>365</v>
      </c>
      <c r="G24" s="208">
        <v>10077366.374899996</v>
      </c>
      <c r="J24" s="186"/>
      <c r="K24" s="188"/>
    </row>
    <row r="25" spans="1:17" ht="14.25" customHeight="1">
      <c r="A25" s="187" t="s">
        <v>123</v>
      </c>
      <c r="B25" s="183" t="s">
        <v>278</v>
      </c>
      <c r="G25" s="186">
        <f>+I19</f>
        <v>7996069.5200000079</v>
      </c>
      <c r="K25" s="186"/>
    </row>
    <row r="26" spans="1:17" ht="14.25" customHeight="1">
      <c r="A26" s="187" t="s">
        <v>125</v>
      </c>
      <c r="B26" s="183" t="s">
        <v>279</v>
      </c>
      <c r="E26" s="190"/>
      <c r="F26" s="190"/>
      <c r="G26" s="209">
        <f>-D.4!F30</f>
        <v>-5397927.1499999994</v>
      </c>
      <c r="H26" s="190"/>
      <c r="I26" s="191"/>
      <c r="J26" s="191"/>
    </row>
    <row r="27" spans="1:17" ht="14.25" customHeight="1">
      <c r="A27" s="187" t="s">
        <v>127</v>
      </c>
      <c r="B27" s="183" t="s">
        <v>280</v>
      </c>
      <c r="E27" s="190"/>
      <c r="F27" s="190"/>
      <c r="G27" s="208"/>
      <c r="H27" s="190"/>
      <c r="I27" s="191"/>
      <c r="J27" s="191"/>
    </row>
    <row r="28" spans="1:17" ht="14.25" customHeight="1">
      <c r="A28" s="187" t="s">
        <v>129</v>
      </c>
      <c r="B28" s="210" t="str">
        <f>"Prior Net Uncollectible Gas Cost as of "&amp;TEXT(EDATE(D.6!B18,-12),"MMMM, YYYY")</f>
        <v>Prior Net Uncollectible Gas Cost as of November, 2020</v>
      </c>
      <c r="E28" s="190"/>
      <c r="F28" s="190"/>
      <c r="G28" s="211">
        <v>0</v>
      </c>
      <c r="H28" s="190"/>
      <c r="J28" s="191"/>
    </row>
    <row r="29" spans="1:17" ht="14.25" customHeight="1">
      <c r="A29" s="187" t="s">
        <v>130</v>
      </c>
      <c r="B29" s="183" t="s">
        <v>281</v>
      </c>
      <c r="E29" s="190"/>
      <c r="F29" s="190"/>
      <c r="G29" s="212">
        <f>SUM(G24:G28)</f>
        <v>12675508.744900007</v>
      </c>
      <c r="H29" s="190"/>
      <c r="I29" s="213"/>
      <c r="J29" s="186"/>
    </row>
    <row r="30" spans="1:17" ht="14.25" customHeight="1">
      <c r="A30" s="187" t="s">
        <v>131</v>
      </c>
      <c r="B30" s="183" t="s">
        <v>282</v>
      </c>
      <c r="D30" s="190"/>
      <c r="G30" s="190">
        <f>B.6!$E$26+B.6!$E$30</f>
        <v>16292446.85</v>
      </c>
      <c r="H30" s="190" t="s">
        <v>283</v>
      </c>
      <c r="J30" s="186"/>
      <c r="K30" s="213"/>
    </row>
    <row r="31" spans="1:17" ht="14.25" customHeight="1">
      <c r="A31" s="187" t="s">
        <v>132</v>
      </c>
      <c r="D31" s="190"/>
      <c r="G31" s="190"/>
      <c r="K31" s="213"/>
      <c r="M31" s="186"/>
    </row>
    <row r="32" spans="1:17" ht="14.25" customHeight="1">
      <c r="A32" s="187" t="s">
        <v>133</v>
      </c>
      <c r="B32" s="183" t="s">
        <v>277</v>
      </c>
      <c r="G32" s="214">
        <f>ROUND(G29/G30,4)</f>
        <v>0.77800000000000002</v>
      </c>
      <c r="H32" s="183" t="s">
        <v>284</v>
      </c>
      <c r="K32" s="213"/>
    </row>
    <row r="33" spans="1:11" ht="14.25" customHeight="1">
      <c r="A33" s="187" t="s">
        <v>134</v>
      </c>
      <c r="B33" s="207"/>
      <c r="G33" s="186"/>
      <c r="K33" s="213"/>
    </row>
    <row r="34" spans="1:11" ht="14.25" customHeight="1">
      <c r="A34" s="187" t="s">
        <v>83</v>
      </c>
      <c r="B34" s="205" t="s">
        <v>285</v>
      </c>
      <c r="G34" s="186"/>
      <c r="J34" s="215"/>
    </row>
    <row r="35" spans="1:11" ht="14.25" customHeight="1">
      <c r="A35" s="187" t="s">
        <v>136</v>
      </c>
      <c r="B35" s="183" t="str">
        <f>"Net Uncollectible Gas Cost through "&amp; TEXT(D.6!B18,"MMMM YYYY") &amp;" (c)"</f>
        <v>Net Uncollectible Gas Cost through November 2021 (c)</v>
      </c>
      <c r="G35" s="216">
        <f>D.6!J18</f>
        <v>291376.25</v>
      </c>
      <c r="J35" s="186"/>
    </row>
    <row r="36" spans="1:11" ht="14.25" customHeight="1">
      <c r="A36" s="187" t="s">
        <v>137</v>
      </c>
      <c r="B36" s="183" t="s">
        <v>282</v>
      </c>
      <c r="G36" s="190">
        <f>G30</f>
        <v>16292446.85</v>
      </c>
    </row>
    <row r="37" spans="1:11" ht="14.25" customHeight="1">
      <c r="A37" s="187" t="s">
        <v>139</v>
      </c>
      <c r="J37" s="191"/>
      <c r="K37" s="215"/>
    </row>
    <row r="38" spans="1:11" ht="14.25" customHeight="1">
      <c r="A38" s="187" t="s">
        <v>140</v>
      </c>
      <c r="B38" s="183" t="s">
        <v>285</v>
      </c>
      <c r="G38" s="217">
        <f>ROUND(G35/G36,4)</f>
        <v>1.7899999999999999E-2</v>
      </c>
      <c r="H38" s="183" t="s">
        <v>284</v>
      </c>
      <c r="K38" s="218"/>
    </row>
    <row r="39" spans="1:11" ht="14.25" customHeight="1">
      <c r="A39" s="187" t="s">
        <v>142</v>
      </c>
      <c r="G39" s="214"/>
    </row>
    <row r="40" spans="1:11" ht="14.25" customHeight="1">
      <c r="A40" s="187" t="s">
        <v>146</v>
      </c>
      <c r="B40" s="205" t="s">
        <v>286</v>
      </c>
      <c r="G40" s="214"/>
      <c r="J40" s="186"/>
      <c r="K40" s="191"/>
    </row>
    <row r="41" spans="1:11" ht="14.25" customHeight="1">
      <c r="A41" s="187" t="s">
        <v>151</v>
      </c>
      <c r="B41" s="183" t="s">
        <v>287</v>
      </c>
      <c r="G41" s="212">
        <f>G29+G35</f>
        <v>12966884.994900007</v>
      </c>
      <c r="I41" s="213"/>
      <c r="J41" s="186"/>
    </row>
    <row r="42" spans="1:11" ht="14.25" customHeight="1">
      <c r="A42" s="187" t="s">
        <v>152</v>
      </c>
      <c r="B42" s="183" t="s">
        <v>282</v>
      </c>
      <c r="G42" s="190">
        <f>G30</f>
        <v>16292446.85</v>
      </c>
      <c r="J42" s="186"/>
    </row>
    <row r="43" spans="1:11" ht="14.25" customHeight="1">
      <c r="A43" s="187" t="s">
        <v>153</v>
      </c>
      <c r="F43" s="187"/>
      <c r="H43" s="215"/>
    </row>
    <row r="44" spans="1:11" ht="14.25" customHeight="1" thickBot="1">
      <c r="A44" s="187" t="s">
        <v>155</v>
      </c>
      <c r="B44" s="182" t="s">
        <v>286</v>
      </c>
      <c r="C44" s="182"/>
      <c r="D44" s="182"/>
      <c r="E44" s="182"/>
      <c r="F44" s="182"/>
      <c r="G44" s="219">
        <f>G32+G38</f>
        <v>0.79590000000000005</v>
      </c>
      <c r="H44" s="183" t="s">
        <v>284</v>
      </c>
      <c r="J44" s="220"/>
    </row>
    <row r="45" spans="1:11" ht="14.25" customHeight="1" thickTop="1">
      <c r="A45" s="187" t="s">
        <v>156</v>
      </c>
    </row>
    <row r="46" spans="1:11">
      <c r="A46" s="187"/>
    </row>
    <row r="47" spans="1:11">
      <c r="A47" s="187"/>
    </row>
    <row r="48" spans="1:11">
      <c r="A48" s="187"/>
    </row>
    <row r="49" spans="1:1">
      <c r="A49" s="187"/>
    </row>
    <row r="50" spans="1:1">
      <c r="A50" s="187"/>
    </row>
    <row r="51" spans="1:1">
      <c r="A51" s="187"/>
    </row>
    <row r="52" spans="1:1">
      <c r="A52" s="187"/>
    </row>
    <row r="53" spans="1:1">
      <c r="A53" s="187"/>
    </row>
    <row r="54" spans="1:1">
      <c r="A54" s="187"/>
    </row>
    <row r="55" spans="1:1">
      <c r="A55" s="187"/>
    </row>
    <row r="56" spans="1:1">
      <c r="A56" s="187"/>
    </row>
    <row r="57" spans="1:1">
      <c r="A57" s="187"/>
    </row>
    <row r="58" spans="1:1">
      <c r="A58" s="187"/>
    </row>
    <row r="59" spans="1:1">
      <c r="A59" s="187"/>
    </row>
    <row r="60" spans="1:1">
      <c r="A60" s="187"/>
    </row>
    <row r="61" spans="1:1">
      <c r="A61" s="187"/>
    </row>
    <row r="62" spans="1:1">
      <c r="A62" s="187"/>
    </row>
    <row r="63" spans="1:1">
      <c r="A63" s="187"/>
    </row>
    <row r="64" spans="1:1">
      <c r="A64" s="187"/>
    </row>
    <row r="65" spans="1:1">
      <c r="A65" s="187"/>
    </row>
    <row r="66" spans="1:1">
      <c r="A66" s="187"/>
    </row>
    <row r="67" spans="1:1">
      <c r="A67" s="187"/>
    </row>
    <row r="68" spans="1:1">
      <c r="A68" s="187"/>
    </row>
    <row r="69" spans="1:1">
      <c r="A69" s="187"/>
    </row>
    <row r="70" spans="1:1">
      <c r="A70" s="187"/>
    </row>
    <row r="71" spans="1:1">
      <c r="A71" s="187"/>
    </row>
    <row r="72" spans="1:1">
      <c r="A72" s="187"/>
    </row>
    <row r="73" spans="1:1">
      <c r="A73" s="187"/>
    </row>
    <row r="74" spans="1:1">
      <c r="A74" s="187"/>
    </row>
    <row r="75" spans="1:1">
      <c r="A75" s="187"/>
    </row>
    <row r="76" spans="1:1">
      <c r="A76" s="187"/>
    </row>
    <row r="77" spans="1:1">
      <c r="A77" s="187"/>
    </row>
    <row r="78" spans="1:1">
      <c r="A78" s="187"/>
    </row>
    <row r="79" spans="1:1">
      <c r="A79" s="187"/>
    </row>
    <row r="80" spans="1:1">
      <c r="A80" s="187"/>
    </row>
    <row r="81" spans="1:1">
      <c r="A81" s="187"/>
    </row>
    <row r="82" spans="1:1">
      <c r="A82" s="187"/>
    </row>
    <row r="83" spans="1:1">
      <c r="A83" s="187"/>
    </row>
    <row r="84" spans="1:1">
      <c r="A84" s="187"/>
    </row>
    <row r="85" spans="1:1">
      <c r="A85" s="187"/>
    </row>
    <row r="86" spans="1:1">
      <c r="A86" s="187"/>
    </row>
    <row r="87" spans="1:1">
      <c r="A87" s="187"/>
    </row>
    <row r="88" spans="1:1">
      <c r="A88" s="187"/>
    </row>
    <row r="89" spans="1:1">
      <c r="A89" s="187"/>
    </row>
    <row r="90" spans="1:1">
      <c r="A90" s="187"/>
    </row>
    <row r="91" spans="1:1">
      <c r="A91" s="187"/>
    </row>
    <row r="92" spans="1:1">
      <c r="A92" s="187"/>
    </row>
    <row r="93" spans="1:1">
      <c r="A93" s="187"/>
    </row>
    <row r="94" spans="1:1">
      <c r="A94" s="187"/>
    </row>
    <row r="95" spans="1:1">
      <c r="A95" s="187"/>
    </row>
    <row r="96" spans="1:1">
      <c r="A96" s="187"/>
    </row>
    <row r="97" spans="1:1">
      <c r="A97" s="187"/>
    </row>
    <row r="98" spans="1:1">
      <c r="A98" s="187"/>
    </row>
    <row r="99" spans="1:1">
      <c r="A99" s="187"/>
    </row>
    <row r="100" spans="1:1">
      <c r="A100" s="187"/>
    </row>
    <row r="101" spans="1:1">
      <c r="A101" s="187"/>
    </row>
    <row r="102" spans="1:1">
      <c r="A102" s="187"/>
    </row>
  </sheetData>
  <mergeCells count="3">
    <mergeCell ref="A2:D2"/>
    <mergeCell ref="A3:D3"/>
    <mergeCell ref="A4:D4"/>
  </mergeCells>
  <printOptions horizontalCentered="1"/>
  <pageMargins left="0.5" right="0.28000000000000003" top="0.5" bottom="0.5" header="0.5" footer="0.5"/>
  <pageSetup scale="6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C03A3-E9D3-42D1-AD1F-BDC8D8BBCCB3}">
  <sheetPr transitionEvaluation="1">
    <pageSetUpPr fitToPage="1"/>
  </sheetPr>
  <dimension ref="A1:Q43"/>
  <sheetViews>
    <sheetView showGridLines="0" view="pageBreakPreview" zoomScale="93" zoomScaleNormal="80" zoomScaleSheetLayoutView="93" workbookViewId="0">
      <selection activeCell="A38" sqref="A38:XFD84"/>
    </sheetView>
  </sheetViews>
  <sheetFormatPr defaultColWidth="12.5703125" defaultRowHeight="14.25"/>
  <cols>
    <col min="1" max="1" width="6.140625" style="183" customWidth="1"/>
    <col min="2" max="2" width="35.7109375" style="183" customWidth="1"/>
    <col min="3" max="3" width="6.140625" style="183" customWidth="1"/>
    <col min="4" max="4" width="17" style="183" customWidth="1"/>
    <col min="5" max="5" width="2.28515625" style="183" customWidth="1"/>
    <col min="6" max="6" width="16.42578125" style="183" customWidth="1"/>
    <col min="7" max="7" width="2.28515625" style="183" customWidth="1"/>
    <col min="8" max="8" width="16.42578125" style="183" customWidth="1"/>
    <col min="9" max="9" width="2.28515625" style="183" customWidth="1"/>
    <col min="10" max="10" width="16.42578125" style="183" customWidth="1"/>
    <col min="11" max="11" width="2.28515625" style="183" customWidth="1"/>
    <col min="12" max="12" width="13.85546875" style="183" customWidth="1"/>
    <col min="13" max="13" width="9.85546875" style="183" customWidth="1"/>
    <col min="14" max="15" width="13.85546875" style="183" customWidth="1"/>
    <col min="16" max="16384" width="12.5703125" style="183"/>
  </cols>
  <sheetData>
    <row r="1" spans="1:17" ht="15">
      <c r="A1" s="222" t="s">
        <v>0</v>
      </c>
      <c r="H1" s="183" t="s">
        <v>258</v>
      </c>
    </row>
    <row r="2" spans="1:17">
      <c r="A2" s="223" t="s">
        <v>288</v>
      </c>
      <c r="H2" s="183" t="s">
        <v>289</v>
      </c>
    </row>
    <row r="3" spans="1:17">
      <c r="A3" s="352">
        <f>D.1!A3:D3</f>
        <v>44652</v>
      </c>
      <c r="B3" s="352"/>
      <c r="C3" s="352"/>
      <c r="D3" s="352"/>
    </row>
    <row r="4" spans="1:17">
      <c r="A4" s="351" t="str">
        <f>D.1!A4</f>
        <v>2022-00188</v>
      </c>
      <c r="B4" s="351"/>
      <c r="C4" s="351"/>
      <c r="D4" s="351"/>
    </row>
    <row r="5" spans="1:17" ht="15">
      <c r="A5" s="223"/>
      <c r="C5" s="183" t="s">
        <v>290</v>
      </c>
      <c r="D5" s="189">
        <v>44621</v>
      </c>
      <c r="F5" s="189">
        <v>44652</v>
      </c>
      <c r="H5" s="189">
        <v>44682</v>
      </c>
      <c r="J5" s="224"/>
    </row>
    <row r="6" spans="1:17" ht="15">
      <c r="J6" s="224"/>
    </row>
    <row r="7" spans="1:17" ht="15">
      <c r="D7" s="187" t="s">
        <v>5</v>
      </c>
      <c r="F7" s="187" t="s">
        <v>6</v>
      </c>
      <c r="G7" s="190"/>
      <c r="H7" s="187" t="s">
        <v>7</v>
      </c>
      <c r="J7" s="224"/>
    </row>
    <row r="8" spans="1:17" ht="15">
      <c r="A8" s="187" t="s">
        <v>8</v>
      </c>
      <c r="D8" s="225" t="s">
        <v>268</v>
      </c>
      <c r="E8" s="225"/>
      <c r="F8" s="225"/>
      <c r="G8" s="225"/>
      <c r="H8" s="225"/>
      <c r="I8" s="226"/>
      <c r="J8" s="224"/>
      <c r="M8" s="227"/>
      <c r="N8" s="227"/>
      <c r="O8" s="227"/>
    </row>
    <row r="9" spans="1:17" ht="15">
      <c r="A9" s="187" t="s">
        <v>10</v>
      </c>
      <c r="B9" s="228" t="s">
        <v>11</v>
      </c>
      <c r="C9" s="183" t="s">
        <v>291</v>
      </c>
      <c r="D9" s="229">
        <v>44593</v>
      </c>
      <c r="E9" s="230"/>
      <c r="F9" s="229">
        <v>44621</v>
      </c>
      <c r="G9" s="230"/>
      <c r="H9" s="229">
        <v>44652</v>
      </c>
      <c r="J9" s="224"/>
      <c r="L9" s="231"/>
      <c r="M9" s="231"/>
      <c r="N9" s="227"/>
      <c r="O9" s="227"/>
    </row>
    <row r="10" spans="1:17" ht="15.75">
      <c r="A10" s="187" t="s">
        <v>101</v>
      </c>
      <c r="B10" s="182" t="s">
        <v>292</v>
      </c>
      <c r="D10" s="190"/>
      <c r="J10" s="224"/>
      <c r="L10" s="231"/>
      <c r="M10" s="231"/>
    </row>
    <row r="11" spans="1:17" ht="15">
      <c r="A11" s="187" t="s">
        <v>103</v>
      </c>
      <c r="B11" s="183" t="s">
        <v>293</v>
      </c>
      <c r="D11" s="190"/>
      <c r="J11" s="224"/>
      <c r="L11" s="231"/>
      <c r="M11" s="232"/>
    </row>
    <row r="12" spans="1:17" ht="16.5">
      <c r="A12" s="187" t="s">
        <v>105</v>
      </c>
      <c r="B12" s="183" t="s">
        <v>294</v>
      </c>
      <c r="C12" s="187" t="s">
        <v>19</v>
      </c>
      <c r="D12" s="233">
        <v>0</v>
      </c>
      <c r="E12" s="234"/>
      <c r="F12" s="233">
        <v>0</v>
      </c>
      <c r="G12" s="234"/>
      <c r="H12" s="233">
        <v>0</v>
      </c>
      <c r="I12" s="233"/>
      <c r="J12" s="224"/>
      <c r="L12" s="231"/>
      <c r="M12" s="232"/>
      <c r="N12" s="190"/>
      <c r="O12" s="190"/>
    </row>
    <row r="13" spans="1:17" ht="16.5">
      <c r="A13" s="187" t="s">
        <v>107</v>
      </c>
      <c r="B13" s="183" t="s">
        <v>295</v>
      </c>
      <c r="C13" s="187" t="s">
        <v>19</v>
      </c>
      <c r="D13" s="233">
        <v>0</v>
      </c>
      <c r="E13" s="234"/>
      <c r="F13" s="233">
        <v>0</v>
      </c>
      <c r="G13" s="234"/>
      <c r="H13" s="233">
        <v>0</v>
      </c>
      <c r="I13" s="233"/>
      <c r="J13" s="224"/>
      <c r="L13" s="231"/>
      <c r="M13" s="232"/>
      <c r="N13" s="190"/>
      <c r="O13" s="190"/>
    </row>
    <row r="14" spans="1:17" ht="16.5">
      <c r="A14" s="187" t="s">
        <v>110</v>
      </c>
      <c r="B14" s="183" t="s">
        <v>296</v>
      </c>
      <c r="C14" s="187" t="s">
        <v>19</v>
      </c>
      <c r="D14" s="233">
        <v>0</v>
      </c>
      <c r="E14" s="234"/>
      <c r="F14" s="233">
        <v>0</v>
      </c>
      <c r="G14" s="234"/>
      <c r="H14" s="233">
        <v>0</v>
      </c>
      <c r="I14" s="233"/>
      <c r="J14" s="224"/>
      <c r="L14" s="231"/>
      <c r="M14" s="232"/>
      <c r="N14" s="190"/>
      <c r="O14" s="190"/>
    </row>
    <row r="15" spans="1:17" ht="16.5">
      <c r="A15" s="187" t="s">
        <v>111</v>
      </c>
      <c r="B15" s="183" t="s">
        <v>297</v>
      </c>
      <c r="C15" s="187" t="s">
        <v>19</v>
      </c>
      <c r="D15" s="235">
        <v>0</v>
      </c>
      <c r="E15" s="234"/>
      <c r="F15" s="235">
        <v>0</v>
      </c>
      <c r="G15" s="234"/>
      <c r="H15" s="235">
        <v>0</v>
      </c>
      <c r="I15" s="233"/>
      <c r="J15" s="224"/>
      <c r="L15" s="231"/>
      <c r="M15" s="232"/>
      <c r="N15" s="190"/>
      <c r="O15" s="190"/>
      <c r="Q15" s="81"/>
    </row>
    <row r="16" spans="1:17" ht="15.75">
      <c r="A16" s="187" t="s">
        <v>112</v>
      </c>
      <c r="B16" s="182" t="s">
        <v>298</v>
      </c>
      <c r="C16" s="187" t="s">
        <v>19</v>
      </c>
      <c r="D16" s="190">
        <f>SUM(D12:D15)</f>
        <v>0</v>
      </c>
      <c r="F16" s="190">
        <f>SUM(F12:F15)</f>
        <v>0</v>
      </c>
      <c r="H16" s="190">
        <f>SUM(H12:H15)</f>
        <v>0</v>
      </c>
      <c r="J16" s="224"/>
      <c r="L16" s="231"/>
      <c r="M16" s="232"/>
      <c r="N16" s="190"/>
      <c r="O16" s="190"/>
      <c r="Q16" s="81"/>
    </row>
    <row r="17" spans="1:17" ht="15">
      <c r="A17" s="187" t="s">
        <v>114</v>
      </c>
      <c r="B17" s="183" t="s">
        <v>299</v>
      </c>
      <c r="C17" s="187" t="s">
        <v>19</v>
      </c>
      <c r="D17" s="190">
        <v>622856</v>
      </c>
      <c r="F17" s="190">
        <v>195840</v>
      </c>
      <c r="G17" s="190"/>
      <c r="H17" s="190">
        <v>2210166</v>
      </c>
      <c r="J17" s="224"/>
      <c r="L17" s="231"/>
      <c r="M17" s="232"/>
      <c r="N17" s="190"/>
      <c r="O17" s="190"/>
      <c r="Q17" s="81"/>
    </row>
    <row r="18" spans="1:17" ht="15">
      <c r="A18" s="187" t="s">
        <v>115</v>
      </c>
      <c r="B18" s="183" t="s">
        <v>300</v>
      </c>
      <c r="D18" s="190"/>
      <c r="F18" s="233"/>
      <c r="G18" s="234"/>
      <c r="H18" s="233"/>
      <c r="J18" s="224"/>
      <c r="Q18" s="81"/>
    </row>
    <row r="19" spans="1:17" ht="15">
      <c r="A19" s="187" t="s">
        <v>117</v>
      </c>
      <c r="B19" s="183" t="s">
        <v>301</v>
      </c>
      <c r="C19" s="187" t="s">
        <v>19</v>
      </c>
      <c r="D19" s="233">
        <v>0</v>
      </c>
      <c r="F19" s="233">
        <v>0</v>
      </c>
      <c r="G19" s="234"/>
      <c r="H19" s="233">
        <v>0</v>
      </c>
      <c r="J19" s="224"/>
      <c r="Q19" s="81"/>
    </row>
    <row r="20" spans="1:17" ht="15">
      <c r="A20" s="187" t="s">
        <v>119</v>
      </c>
      <c r="B20" s="183" t="s">
        <v>302</v>
      </c>
      <c r="C20" s="187" t="s">
        <v>19</v>
      </c>
      <c r="D20" s="233">
        <v>0</v>
      </c>
      <c r="F20" s="233">
        <v>0</v>
      </c>
      <c r="G20" s="234"/>
      <c r="H20" s="233">
        <v>0</v>
      </c>
      <c r="J20" s="224"/>
      <c r="Q20" s="81"/>
    </row>
    <row r="21" spans="1:17" ht="15">
      <c r="A21" s="187" t="s">
        <v>120</v>
      </c>
      <c r="B21" s="183" t="s">
        <v>303</v>
      </c>
      <c r="D21" s="190"/>
      <c r="F21" s="190"/>
      <c r="G21" s="234"/>
      <c r="H21" s="190"/>
      <c r="J21" s="224"/>
      <c r="Q21" s="81"/>
    </row>
    <row r="22" spans="1:17" ht="15">
      <c r="A22" s="187" t="s">
        <v>121</v>
      </c>
      <c r="B22" s="183" t="s">
        <v>126</v>
      </c>
      <c r="C22" s="187" t="s">
        <v>19</v>
      </c>
      <c r="D22" s="236">
        <v>1415378.43</v>
      </c>
      <c r="E22" s="237"/>
      <c r="F22" s="236">
        <v>858463.64</v>
      </c>
      <c r="G22" s="238"/>
      <c r="H22" s="236">
        <v>17244.43</v>
      </c>
      <c r="J22" s="224"/>
      <c r="Q22" s="81"/>
    </row>
    <row r="23" spans="1:17" ht="15">
      <c r="A23" s="187" t="s">
        <v>123</v>
      </c>
      <c r="B23" s="183" t="s">
        <v>185</v>
      </c>
      <c r="C23" s="187" t="s">
        <v>19</v>
      </c>
      <c r="D23" s="236">
        <v>0</v>
      </c>
      <c r="E23" s="237"/>
      <c r="F23" s="236">
        <v>-17025.32</v>
      </c>
      <c r="G23" s="239"/>
      <c r="H23" s="236">
        <v>-536168.12</v>
      </c>
      <c r="J23" s="224"/>
      <c r="Q23" s="81"/>
    </row>
    <row r="24" spans="1:17" ht="15">
      <c r="A24" s="187" t="s">
        <v>125</v>
      </c>
      <c r="B24" s="183" t="s">
        <v>304</v>
      </c>
      <c r="C24" s="187" t="s">
        <v>19</v>
      </c>
      <c r="D24" s="240">
        <v>3398</v>
      </c>
      <c r="E24" s="237"/>
      <c r="F24" s="240">
        <v>940</v>
      </c>
      <c r="G24" s="238"/>
      <c r="H24" s="240">
        <v>971</v>
      </c>
      <c r="J24" s="224"/>
    </row>
    <row r="25" spans="1:17" ht="15">
      <c r="A25" s="187" t="s">
        <v>127</v>
      </c>
      <c r="B25" s="183" t="s">
        <v>305</v>
      </c>
      <c r="C25" s="187" t="s">
        <v>19</v>
      </c>
      <c r="D25" s="240">
        <v>-139.25</v>
      </c>
      <c r="E25" s="237"/>
      <c r="F25" s="240">
        <v>-37.770000000000003</v>
      </c>
      <c r="G25" s="238"/>
      <c r="H25" s="240">
        <v>-16.53</v>
      </c>
      <c r="J25" s="224"/>
    </row>
    <row r="26" spans="1:17" ht="15">
      <c r="A26" s="187" t="s">
        <v>129</v>
      </c>
      <c r="B26" s="183" t="s">
        <v>306</v>
      </c>
      <c r="C26" s="187" t="s">
        <v>19</v>
      </c>
      <c r="D26" s="236"/>
      <c r="E26" s="237"/>
      <c r="F26" s="236"/>
      <c r="G26" s="238"/>
      <c r="H26" s="236"/>
      <c r="J26" s="224"/>
    </row>
    <row r="27" spans="1:17" ht="16.5">
      <c r="A27" s="187" t="s">
        <v>130</v>
      </c>
      <c r="B27" s="183" t="s">
        <v>307</v>
      </c>
      <c r="C27" s="187" t="s">
        <v>19</v>
      </c>
      <c r="D27" s="241">
        <v>952325.57000000007</v>
      </c>
      <c r="E27" s="237"/>
      <c r="F27" s="241">
        <v>866408.07000000007</v>
      </c>
      <c r="G27" s="238"/>
      <c r="H27" s="241">
        <v>-452752.72000000003</v>
      </c>
      <c r="J27" s="224"/>
    </row>
    <row r="28" spans="1:17" ht="15.75">
      <c r="A28" s="187" t="s">
        <v>131</v>
      </c>
      <c r="B28" s="182" t="s">
        <v>308</v>
      </c>
      <c r="C28" s="187" t="s">
        <v>19</v>
      </c>
      <c r="D28" s="190">
        <f>SUM(D16:D27)</f>
        <v>2993818.75</v>
      </c>
      <c r="F28" s="190">
        <f>SUM(F16:F27)</f>
        <v>1904588.62</v>
      </c>
      <c r="H28" s="190">
        <f>SUM(H16:H27)</f>
        <v>1239444.06</v>
      </c>
      <c r="J28" s="224"/>
      <c r="M28" s="190"/>
    </row>
    <row r="29" spans="1:17" ht="15">
      <c r="A29" s="187" t="s">
        <v>132</v>
      </c>
      <c r="D29" s="190"/>
      <c r="J29" s="224"/>
      <c r="M29" s="190"/>
    </row>
    <row r="30" spans="1:17" ht="15">
      <c r="A30" s="187">
        <v>21</v>
      </c>
      <c r="B30" s="183" t="s">
        <v>309</v>
      </c>
      <c r="C30" s="187" t="s">
        <v>19</v>
      </c>
      <c r="D30" s="233"/>
      <c r="F30" s="233"/>
      <c r="G30" s="234"/>
      <c r="H30" s="233"/>
      <c r="J30" s="224"/>
    </row>
    <row r="31" spans="1:17" ht="15">
      <c r="A31" s="187">
        <v>22</v>
      </c>
      <c r="B31" s="183" t="s">
        <v>310</v>
      </c>
      <c r="C31" s="187" t="s">
        <v>19</v>
      </c>
      <c r="D31" s="236">
        <v>0</v>
      </c>
      <c r="E31" s="242"/>
      <c r="F31" s="236">
        <v>0</v>
      </c>
      <c r="G31" s="243"/>
      <c r="H31" s="236">
        <v>0</v>
      </c>
      <c r="J31" s="224"/>
    </row>
    <row r="32" spans="1:17" ht="15">
      <c r="A32" s="187">
        <v>23</v>
      </c>
      <c r="B32" s="183" t="s">
        <v>311</v>
      </c>
      <c r="C32" s="187" t="s">
        <v>19</v>
      </c>
      <c r="D32" s="241">
        <v>0</v>
      </c>
      <c r="E32" s="242"/>
      <c r="F32" s="241">
        <v>0</v>
      </c>
      <c r="G32" s="243"/>
      <c r="H32" s="241">
        <v>0</v>
      </c>
      <c r="J32" s="224"/>
    </row>
    <row r="33" spans="1:15" ht="16.5" thickBot="1">
      <c r="A33" s="187">
        <v>24</v>
      </c>
      <c r="B33" s="182" t="s">
        <v>312</v>
      </c>
      <c r="C33" s="187" t="s">
        <v>19</v>
      </c>
      <c r="D33" s="244">
        <f>SUM(D17:D27)</f>
        <v>2993818.75</v>
      </c>
      <c r="F33" s="244">
        <f>F28+SUM(F30:F32)</f>
        <v>1904588.62</v>
      </c>
      <c r="G33" s="245">
        <f>G28+SUM(G30:G32)</f>
        <v>0</v>
      </c>
      <c r="H33" s="246">
        <f>H28+SUM(H30:H32)</f>
        <v>1239444.06</v>
      </c>
      <c r="J33" s="224"/>
      <c r="L33" s="247"/>
    </row>
    <row r="34" spans="1:15" ht="15" thickTop="1">
      <c r="D34" s="190"/>
      <c r="E34" s="190"/>
      <c r="F34" s="190"/>
      <c r="H34" s="190"/>
      <c r="J34" s="190"/>
      <c r="L34" s="190"/>
      <c r="M34" s="190"/>
      <c r="N34" s="190"/>
      <c r="O34" s="190"/>
    </row>
    <row r="35" spans="1:15" ht="16.5">
      <c r="B35" s="248" t="s">
        <v>313</v>
      </c>
      <c r="F35" s="190"/>
      <c r="H35" s="249"/>
    </row>
    <row r="36" spans="1:15" ht="16.5">
      <c r="B36" s="248" t="s">
        <v>314</v>
      </c>
    </row>
    <row r="37" spans="1:15">
      <c r="B37" s="207" t="s">
        <v>315</v>
      </c>
    </row>
    <row r="40" spans="1:15">
      <c r="D40" s="250"/>
      <c r="F40" s="250"/>
      <c r="H40" s="250"/>
      <c r="J40" s="250"/>
    </row>
    <row r="41" spans="1:15">
      <c r="D41" s="250"/>
      <c r="F41" s="250"/>
      <c r="H41" s="250"/>
      <c r="J41" s="250"/>
    </row>
    <row r="42" spans="1:15">
      <c r="D42" s="250"/>
      <c r="F42" s="250"/>
      <c r="H42" s="250"/>
      <c r="J42" s="250"/>
    </row>
    <row r="43" spans="1:15">
      <c r="D43" s="250"/>
      <c r="F43" s="250"/>
      <c r="H43" s="250"/>
      <c r="J43" s="250"/>
    </row>
  </sheetData>
  <mergeCells count="2">
    <mergeCell ref="A3:D3"/>
    <mergeCell ref="A4:D4"/>
  </mergeCells>
  <printOptions horizontalCentered="1"/>
  <pageMargins left="0.5" right="0.5" top="0.5" bottom="0.5" header="0.5" footer="0.5"/>
  <pageSetup scale="91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5555-ACFF-4FB7-A98D-0257D927EE9B}">
  <sheetPr>
    <pageSetUpPr fitToPage="1"/>
  </sheetPr>
  <dimension ref="A1:Q93"/>
  <sheetViews>
    <sheetView showGridLines="0" view="pageBreakPreview" topLeftCell="B1" zoomScale="90" zoomScaleNormal="80" zoomScaleSheetLayoutView="90" workbookViewId="0">
      <selection activeCell="X69" sqref="X69"/>
    </sheetView>
  </sheetViews>
  <sheetFormatPr defaultColWidth="12.5703125" defaultRowHeight="14.25"/>
  <cols>
    <col min="1" max="1" width="6.140625" style="183" customWidth="1"/>
    <col min="2" max="2" width="35.7109375" style="183" customWidth="1"/>
    <col min="3" max="3" width="6.140625" style="183" customWidth="1"/>
    <col min="4" max="4" width="17" style="183" customWidth="1"/>
    <col min="5" max="5" width="2.28515625" style="183" customWidth="1"/>
    <col min="6" max="6" width="16.42578125" style="183" customWidth="1"/>
    <col min="7" max="7" width="2.28515625" style="183" customWidth="1"/>
    <col min="8" max="8" width="16.42578125" style="183" customWidth="1"/>
    <col min="9" max="9" width="2.28515625" style="183" customWidth="1"/>
    <col min="10" max="10" width="16.42578125" style="183" customWidth="1"/>
    <col min="11" max="11" width="2.28515625" style="183" customWidth="1"/>
    <col min="12" max="12" width="20.7109375" style="183" customWidth="1"/>
    <col min="13" max="13" width="9.85546875" style="183" customWidth="1"/>
    <col min="14" max="14" width="18" style="183" bestFit="1" customWidth="1"/>
    <col min="15" max="15" width="14.85546875" style="183" bestFit="1" customWidth="1"/>
    <col min="16" max="16384" width="12.5703125" style="183"/>
  </cols>
  <sheetData>
    <row r="1" spans="1:17" ht="15">
      <c r="A1" s="222" t="s">
        <v>0</v>
      </c>
      <c r="H1" s="183" t="s">
        <v>258</v>
      </c>
    </row>
    <row r="2" spans="1:17">
      <c r="A2" s="223" t="s">
        <v>288</v>
      </c>
      <c r="H2" s="183" t="s">
        <v>316</v>
      </c>
    </row>
    <row r="3" spans="1:17">
      <c r="A3" s="352">
        <f>D.1!A3:D3</f>
        <v>44652</v>
      </c>
      <c r="B3" s="352"/>
      <c r="C3" s="352"/>
      <c r="D3" s="352"/>
    </row>
    <row r="4" spans="1:17">
      <c r="A4" s="351" t="str">
        <f>D.1!A4</f>
        <v>2022-00188</v>
      </c>
      <c r="B4" s="351"/>
      <c r="C4" s="351"/>
      <c r="D4" s="351"/>
    </row>
    <row r="5" spans="1:17" ht="15">
      <c r="A5" s="223"/>
      <c r="C5" s="183" t="s">
        <v>290</v>
      </c>
      <c r="D5" s="189">
        <f>EDATE(D9,1)</f>
        <v>44621</v>
      </c>
      <c r="F5" s="189">
        <f>EDATE(F9,1)</f>
        <v>44652</v>
      </c>
      <c r="H5" s="189">
        <f>EDATE(H9,1)</f>
        <v>44682</v>
      </c>
      <c r="J5" s="224"/>
    </row>
    <row r="6" spans="1:17" ht="15">
      <c r="J6" s="224"/>
    </row>
    <row r="7" spans="1:17" ht="15">
      <c r="D7" s="187" t="s">
        <v>5</v>
      </c>
      <c r="F7" s="187" t="s">
        <v>6</v>
      </c>
      <c r="G7" s="190"/>
      <c r="H7" s="187" t="s">
        <v>7</v>
      </c>
      <c r="J7" s="224"/>
    </row>
    <row r="8" spans="1:17" ht="15">
      <c r="A8" s="187" t="s">
        <v>8</v>
      </c>
      <c r="D8" s="225" t="s">
        <v>268</v>
      </c>
      <c r="E8" s="225"/>
      <c r="F8" s="225"/>
      <c r="G8" s="225"/>
      <c r="H8" s="225"/>
      <c r="I8" s="225"/>
      <c r="J8" s="224"/>
      <c r="L8" s="227"/>
      <c r="M8" s="251"/>
      <c r="N8" s="251"/>
    </row>
    <row r="9" spans="1:17" ht="15">
      <c r="A9" s="187" t="s">
        <v>10</v>
      </c>
      <c r="B9" s="228" t="s">
        <v>11</v>
      </c>
      <c r="C9" s="183" t="s">
        <v>291</v>
      </c>
      <c r="D9" s="229">
        <v>44593</v>
      </c>
      <c r="E9" s="230"/>
      <c r="F9" s="229">
        <v>44621</v>
      </c>
      <c r="G9" s="230"/>
      <c r="H9" s="229">
        <v>44652</v>
      </c>
      <c r="I9" s="230"/>
      <c r="J9" s="224"/>
      <c r="M9" s="251"/>
      <c r="N9" s="251"/>
    </row>
    <row r="10" spans="1:17" ht="15.75">
      <c r="A10" s="187" t="s">
        <v>101</v>
      </c>
      <c r="B10" s="182" t="s">
        <v>317</v>
      </c>
      <c r="D10" s="190"/>
      <c r="J10" s="224"/>
      <c r="M10" s="251"/>
      <c r="N10" s="251"/>
    </row>
    <row r="11" spans="1:17" ht="15">
      <c r="A11" s="187" t="s">
        <v>103</v>
      </c>
      <c r="B11" s="183" t="s">
        <v>293</v>
      </c>
      <c r="D11" s="190"/>
      <c r="J11" s="224"/>
      <c r="M11" s="251"/>
      <c r="N11" s="251"/>
    </row>
    <row r="12" spans="1:17" ht="16.5">
      <c r="A12" s="187" t="s">
        <v>105</v>
      </c>
      <c r="B12" s="183" t="s">
        <v>294</v>
      </c>
      <c r="C12" s="187" t="s">
        <v>55</v>
      </c>
      <c r="D12" s="236">
        <v>1650410.9300000002</v>
      </c>
      <c r="E12" s="238"/>
      <c r="F12" s="236">
        <v>1811298.9100000001</v>
      </c>
      <c r="G12" s="238"/>
      <c r="H12" s="236">
        <v>1598488.5999999999</v>
      </c>
      <c r="I12" s="234"/>
      <c r="J12" s="224"/>
      <c r="L12" s="190"/>
      <c r="M12" s="251"/>
      <c r="N12" s="251"/>
    </row>
    <row r="13" spans="1:17" ht="16.5">
      <c r="A13" s="187" t="s">
        <v>107</v>
      </c>
      <c r="B13" s="183" t="s">
        <v>295</v>
      </c>
      <c r="C13" s="187" t="s">
        <v>55</v>
      </c>
      <c r="D13" s="236">
        <v>397118.80999999994</v>
      </c>
      <c r="E13" s="238"/>
      <c r="F13" s="236">
        <v>383431.43999999994</v>
      </c>
      <c r="G13" s="238"/>
      <c r="H13" s="236">
        <v>283991.89999999997</v>
      </c>
      <c r="I13" s="234"/>
      <c r="J13" s="224"/>
      <c r="L13" s="190"/>
      <c r="M13" s="224"/>
      <c r="N13" s="224"/>
    </row>
    <row r="14" spans="1:17" ht="16.5">
      <c r="A14" s="187" t="s">
        <v>110</v>
      </c>
      <c r="B14" s="183" t="s">
        <v>318</v>
      </c>
      <c r="C14" s="187" t="s">
        <v>55</v>
      </c>
      <c r="D14" s="236">
        <v>30303.11</v>
      </c>
      <c r="E14" s="239"/>
      <c r="F14" s="236">
        <v>33327.449999999997</v>
      </c>
      <c r="G14" s="239"/>
      <c r="H14" s="236">
        <v>7043.44</v>
      </c>
      <c r="I14" s="234"/>
      <c r="J14" s="224"/>
      <c r="L14" s="190"/>
      <c r="M14" s="224"/>
      <c r="N14" s="224"/>
    </row>
    <row r="15" spans="1:17" ht="16.5">
      <c r="A15" s="187" t="s">
        <v>111</v>
      </c>
      <c r="B15" s="183" t="s">
        <v>319</v>
      </c>
      <c r="C15" s="187" t="s">
        <v>55</v>
      </c>
      <c r="D15" s="236">
        <v>15816.8</v>
      </c>
      <c r="E15" s="239"/>
      <c r="F15" s="236">
        <v>15816.8</v>
      </c>
      <c r="G15" s="239"/>
      <c r="H15" s="236">
        <v>15816.8</v>
      </c>
      <c r="I15" s="234"/>
      <c r="J15" s="224"/>
      <c r="L15" s="190"/>
      <c r="M15" s="224"/>
      <c r="N15" s="224"/>
      <c r="Q15" s="252"/>
    </row>
    <row r="16" spans="1:17" ht="15">
      <c r="A16" s="187" t="s">
        <v>112</v>
      </c>
      <c r="B16" s="183" t="s">
        <v>320</v>
      </c>
      <c r="C16" s="187" t="s">
        <v>55</v>
      </c>
      <c r="D16" s="253">
        <v>0</v>
      </c>
      <c r="E16" s="238"/>
      <c r="F16" s="253">
        <v>0</v>
      </c>
      <c r="G16" s="238"/>
      <c r="H16" s="253">
        <v>0</v>
      </c>
      <c r="I16" s="234"/>
      <c r="J16" s="224"/>
      <c r="L16" s="190"/>
      <c r="M16" s="224"/>
      <c r="N16" s="254"/>
      <c r="Q16" s="81"/>
    </row>
    <row r="17" spans="1:17" ht="15.75">
      <c r="A17" s="187" t="s">
        <v>114</v>
      </c>
      <c r="B17" s="182" t="s">
        <v>298</v>
      </c>
      <c r="C17" s="187" t="s">
        <v>55</v>
      </c>
      <c r="D17" s="190">
        <f>SUM(D12:D16)</f>
        <v>2093649.6500000004</v>
      </c>
      <c r="F17" s="190">
        <f>SUM(F12:F16)</f>
        <v>2243874.6</v>
      </c>
      <c r="H17" s="190">
        <f>SUM(H12:H16)</f>
        <v>1905340.7399999998</v>
      </c>
      <c r="J17" s="255"/>
      <c r="L17" s="190"/>
      <c r="M17" s="224"/>
      <c r="N17" s="254"/>
      <c r="Q17" s="81"/>
    </row>
    <row r="18" spans="1:17" ht="15">
      <c r="A18" s="187" t="s">
        <v>115</v>
      </c>
      <c r="B18" s="183" t="s">
        <v>299</v>
      </c>
      <c r="C18" s="187" t="s">
        <v>55</v>
      </c>
      <c r="D18" s="190">
        <v>3309828.9400000009</v>
      </c>
      <c r="F18" s="190">
        <v>925062.61999999976</v>
      </c>
      <c r="H18" s="190">
        <v>11762829.279999999</v>
      </c>
      <c r="J18" s="256"/>
      <c r="L18" s="190"/>
      <c r="M18" s="224"/>
      <c r="N18" s="254"/>
      <c r="Q18" s="81"/>
    </row>
    <row r="19" spans="1:17" ht="15">
      <c r="A19" s="187" t="s">
        <v>117</v>
      </c>
      <c r="B19" s="183" t="s">
        <v>321</v>
      </c>
      <c r="C19" s="187" t="s">
        <v>55</v>
      </c>
      <c r="D19" s="257">
        <v>0</v>
      </c>
      <c r="E19" s="237"/>
      <c r="F19" s="257">
        <v>0</v>
      </c>
      <c r="G19" s="237"/>
      <c r="H19" s="257">
        <v>0</v>
      </c>
      <c r="J19" s="224"/>
      <c r="L19" s="190"/>
      <c r="M19" s="224"/>
      <c r="N19" s="254"/>
      <c r="Q19" s="81"/>
    </row>
    <row r="20" spans="1:17" ht="15">
      <c r="A20" s="187" t="s">
        <v>119</v>
      </c>
      <c r="B20" s="183" t="s">
        <v>300</v>
      </c>
      <c r="D20" s="257"/>
      <c r="E20" s="237"/>
      <c r="F20" s="257"/>
      <c r="G20" s="238"/>
      <c r="H20" s="257"/>
      <c r="J20" s="224"/>
      <c r="M20" s="224"/>
      <c r="N20" s="254"/>
      <c r="Q20" s="81"/>
    </row>
    <row r="21" spans="1:17" ht="15">
      <c r="A21" s="187" t="s">
        <v>120</v>
      </c>
      <c r="B21" s="183" t="s">
        <v>301</v>
      </c>
      <c r="C21" s="187" t="s">
        <v>55</v>
      </c>
      <c r="D21" s="239"/>
      <c r="E21" s="237"/>
      <c r="F21" s="239"/>
      <c r="G21" s="238"/>
      <c r="H21" s="239"/>
      <c r="J21" s="224"/>
      <c r="M21" s="224"/>
      <c r="N21" s="254"/>
      <c r="Q21" s="81"/>
    </row>
    <row r="22" spans="1:17" ht="15">
      <c r="A22" s="187" t="s">
        <v>121</v>
      </c>
      <c r="B22" s="183" t="s">
        <v>302</v>
      </c>
      <c r="C22" s="187" t="s">
        <v>55</v>
      </c>
      <c r="D22" s="239"/>
      <c r="E22" s="237"/>
      <c r="F22" s="239"/>
      <c r="G22" s="238"/>
      <c r="H22" s="239"/>
      <c r="J22" s="224"/>
      <c r="M22" s="224"/>
      <c r="N22" s="254"/>
      <c r="Q22" s="81"/>
    </row>
    <row r="23" spans="1:17" ht="15">
      <c r="A23" s="187" t="s">
        <v>123</v>
      </c>
      <c r="B23" s="183" t="s">
        <v>322</v>
      </c>
      <c r="C23" s="187" t="s">
        <v>55</v>
      </c>
      <c r="D23" s="236">
        <v>147954</v>
      </c>
      <c r="E23" s="237"/>
      <c r="F23" s="236">
        <v>147954</v>
      </c>
      <c r="G23" s="239"/>
      <c r="H23" s="236">
        <v>147954</v>
      </c>
      <c r="J23" s="224"/>
      <c r="M23" s="224"/>
      <c r="N23" s="254"/>
      <c r="Q23" s="81"/>
    </row>
    <row r="24" spans="1:17" ht="15">
      <c r="A24" s="187" t="s">
        <v>125</v>
      </c>
      <c r="B24" s="183" t="s">
        <v>303</v>
      </c>
      <c r="D24" s="258"/>
      <c r="E24" s="237"/>
      <c r="F24" s="258"/>
      <c r="G24" s="238"/>
      <c r="H24" s="258"/>
      <c r="J24" s="224"/>
      <c r="M24" s="224"/>
      <c r="N24" s="254"/>
    </row>
    <row r="25" spans="1:17" ht="15">
      <c r="A25" s="187" t="s">
        <v>127</v>
      </c>
      <c r="B25" s="183" t="s">
        <v>126</v>
      </c>
      <c r="C25" s="187" t="s">
        <v>55</v>
      </c>
      <c r="D25" s="236">
        <v>4755956.72</v>
      </c>
      <c r="E25" s="237"/>
      <c r="F25" s="236">
        <v>2898245.01</v>
      </c>
      <c r="G25" s="238"/>
      <c r="H25" s="236">
        <v>72242.09</v>
      </c>
      <c r="J25" s="224"/>
      <c r="M25" s="224"/>
      <c r="N25" s="254"/>
    </row>
    <row r="26" spans="1:17" ht="15">
      <c r="A26" s="187" t="s">
        <v>129</v>
      </c>
      <c r="B26" s="183" t="s">
        <v>185</v>
      </c>
      <c r="C26" s="187" t="s">
        <v>55</v>
      </c>
      <c r="D26" s="236">
        <v>0</v>
      </c>
      <c r="E26" s="237"/>
      <c r="F26" s="236">
        <v>-81968.740000000005</v>
      </c>
      <c r="G26" s="238"/>
      <c r="H26" s="236">
        <v>-2831733.8</v>
      </c>
      <c r="J26" s="256"/>
      <c r="M26" s="224"/>
      <c r="N26" s="254"/>
    </row>
    <row r="27" spans="1:17" ht="15">
      <c r="A27" s="187" t="s">
        <v>130</v>
      </c>
      <c r="B27" s="183" t="s">
        <v>304</v>
      </c>
      <c r="C27" s="187" t="s">
        <v>55</v>
      </c>
      <c r="D27" s="240">
        <v>4263.51</v>
      </c>
      <c r="E27" s="237"/>
      <c r="F27" s="240">
        <v>4254.68</v>
      </c>
      <c r="G27" s="238"/>
      <c r="H27" s="240">
        <v>5722.13</v>
      </c>
      <c r="J27" s="224"/>
      <c r="M27" s="224"/>
      <c r="N27" s="254"/>
    </row>
    <row r="28" spans="1:17" ht="15">
      <c r="A28" s="187" t="s">
        <v>131</v>
      </c>
      <c r="B28" s="183" t="s">
        <v>305</v>
      </c>
      <c r="C28" s="187" t="s">
        <v>55</v>
      </c>
      <c r="D28" s="236">
        <v>-823.91</v>
      </c>
      <c r="E28" s="237"/>
      <c r="F28" s="236">
        <v>-970.5</v>
      </c>
      <c r="G28" s="238"/>
      <c r="H28" s="236">
        <v>-1651.7</v>
      </c>
      <c r="J28" s="256"/>
      <c r="M28" s="224"/>
      <c r="N28" s="254"/>
    </row>
    <row r="29" spans="1:17" ht="15">
      <c r="A29" s="187" t="s">
        <v>132</v>
      </c>
      <c r="B29" s="183" t="s">
        <v>306</v>
      </c>
      <c r="C29" s="187" t="s">
        <v>55</v>
      </c>
      <c r="D29" s="236">
        <v>0</v>
      </c>
      <c r="E29" s="237"/>
      <c r="F29" s="236">
        <v>0</v>
      </c>
      <c r="G29" s="238"/>
      <c r="H29" s="236">
        <v>0</v>
      </c>
      <c r="J29" s="224"/>
      <c r="M29" s="224"/>
      <c r="N29" s="254"/>
    </row>
    <row r="30" spans="1:17" ht="16.5">
      <c r="A30" s="187" t="s">
        <v>133</v>
      </c>
      <c r="B30" s="183" t="s">
        <v>307</v>
      </c>
      <c r="C30" s="187" t="s">
        <v>55</v>
      </c>
      <c r="D30" s="241">
        <v>6217367.7300000004</v>
      </c>
      <c r="E30" s="237"/>
      <c r="F30" s="241">
        <v>8263681.9100000001</v>
      </c>
      <c r="G30" s="238"/>
      <c r="H30" s="241">
        <v>1431455.0499999998</v>
      </c>
      <c r="J30" s="224"/>
      <c r="L30" s="256"/>
      <c r="M30" s="256"/>
    </row>
    <row r="31" spans="1:17" ht="15.75">
      <c r="A31" s="187" t="s">
        <v>134</v>
      </c>
      <c r="B31" s="182" t="s">
        <v>323</v>
      </c>
      <c r="C31" s="187" t="s">
        <v>55</v>
      </c>
      <c r="D31" s="190">
        <f>SUM(D17:D30)</f>
        <v>16528196.640000002</v>
      </c>
      <c r="F31" s="190">
        <f>SUM(F17:F30)</f>
        <v>14400133.579999998</v>
      </c>
      <c r="H31" s="190">
        <f>SUM(H17:H30)</f>
        <v>12492157.789999999</v>
      </c>
      <c r="J31" s="255"/>
      <c r="M31" s="221"/>
      <c r="N31" s="221"/>
      <c r="O31" s="221"/>
    </row>
    <row r="32" spans="1:17" ht="15">
      <c r="A32" s="187" t="s">
        <v>83</v>
      </c>
      <c r="B32" s="183" t="s">
        <v>324</v>
      </c>
      <c r="D32" s="190"/>
      <c r="F32" s="190"/>
      <c r="H32" s="190"/>
      <c r="J32" s="224"/>
      <c r="M32" s="186"/>
      <c r="N32" s="186"/>
      <c r="O32" s="186"/>
    </row>
    <row r="33" spans="1:13" ht="15">
      <c r="A33" s="187" t="s">
        <v>136</v>
      </c>
      <c r="B33" s="183" t="s">
        <v>309</v>
      </c>
      <c r="C33" s="187" t="s">
        <v>55</v>
      </c>
      <c r="D33" s="259"/>
      <c r="F33" s="260"/>
      <c r="G33" s="234"/>
      <c r="H33" s="261"/>
      <c r="J33" s="224"/>
    </row>
    <row r="34" spans="1:13" ht="15">
      <c r="A34" s="187" t="s">
        <v>137</v>
      </c>
      <c r="B34" s="183" t="s">
        <v>310</v>
      </c>
      <c r="C34" s="187" t="s">
        <v>55</v>
      </c>
      <c r="D34" s="236"/>
      <c r="E34" s="242"/>
      <c r="F34" s="236"/>
      <c r="G34" s="243"/>
      <c r="H34" s="236"/>
      <c r="J34" s="224"/>
    </row>
    <row r="35" spans="1:13" ht="15">
      <c r="A35" s="187" t="s">
        <v>139</v>
      </c>
      <c r="B35" s="183" t="s">
        <v>325</v>
      </c>
      <c r="C35" s="187" t="s">
        <v>55</v>
      </c>
      <c r="D35" s="241"/>
      <c r="E35" s="242"/>
      <c r="F35" s="241"/>
      <c r="G35" s="243"/>
      <c r="H35" s="241"/>
      <c r="J35" s="224"/>
      <c r="M35" s="221"/>
    </row>
    <row r="36" spans="1:13" ht="15.75" thickBot="1">
      <c r="A36" s="187" t="s">
        <v>140</v>
      </c>
      <c r="B36" s="182" t="s">
        <v>326</v>
      </c>
      <c r="C36" s="187" t="s">
        <v>55</v>
      </c>
      <c r="D36" s="262">
        <f>D31+D33+D34+D35</f>
        <v>16528196.640000002</v>
      </c>
      <c r="F36" s="262">
        <f>F31+F33+F34+F35</f>
        <v>14400133.579999998</v>
      </c>
      <c r="H36" s="262">
        <f>H31+H33+H34+H35</f>
        <v>12492157.789999999</v>
      </c>
      <c r="J36" s="186"/>
      <c r="L36" s="186"/>
      <c r="M36" s="221"/>
    </row>
    <row r="37" spans="1:13" ht="15.75" thickTop="1">
      <c r="D37" s="190"/>
      <c r="E37" s="190"/>
      <c r="F37" s="190"/>
      <c r="H37" s="190"/>
      <c r="J37" s="224"/>
      <c r="L37" s="190"/>
      <c r="M37" s="221"/>
    </row>
    <row r="38" spans="1:13" ht="16.5">
      <c r="B38" s="248" t="s">
        <v>327</v>
      </c>
      <c r="M38" s="186"/>
    </row>
    <row r="39" spans="1:13" ht="16.5">
      <c r="B39" s="248" t="s">
        <v>328</v>
      </c>
      <c r="M39" s="221"/>
    </row>
    <row r="40" spans="1:13">
      <c r="B40" s="207" t="s">
        <v>315</v>
      </c>
    </row>
    <row r="41" spans="1:13">
      <c r="A41" s="187"/>
      <c r="F41" s="190"/>
      <c r="H41" s="263"/>
      <c r="M41" s="256"/>
    </row>
    <row r="42" spans="1:13">
      <c r="A42" s="187"/>
      <c r="D42" s="264"/>
      <c r="E42" s="264"/>
      <c r="F42" s="264"/>
      <c r="H42" s="247"/>
    </row>
    <row r="43" spans="1:13">
      <c r="A43" s="187"/>
      <c r="B43" s="234"/>
      <c r="D43" s="186"/>
      <c r="F43" s="186"/>
      <c r="H43" s="186"/>
    </row>
    <row r="44" spans="1:13">
      <c r="A44" s="187"/>
    </row>
    <row r="45" spans="1:13">
      <c r="A45" s="187"/>
    </row>
    <row r="48" spans="1:13">
      <c r="D48" s="187"/>
      <c r="L48" s="227"/>
    </row>
    <row r="49" spans="1:12">
      <c r="A49" s="187"/>
      <c r="B49" s="187"/>
      <c r="D49" s="187"/>
      <c r="F49" s="187"/>
      <c r="H49" s="187"/>
      <c r="J49" s="187"/>
      <c r="L49" s="227"/>
    </row>
    <row r="50" spans="1:12">
      <c r="A50" s="187"/>
      <c r="D50" s="186"/>
      <c r="F50" s="186"/>
      <c r="G50" s="186"/>
      <c r="H50" s="186"/>
      <c r="I50" s="186"/>
      <c r="J50" s="186"/>
    </row>
    <row r="51" spans="1:12">
      <c r="A51" s="187"/>
      <c r="D51" s="186"/>
      <c r="F51" s="186"/>
      <c r="G51" s="186"/>
      <c r="H51" s="186"/>
      <c r="I51" s="186"/>
      <c r="J51" s="186"/>
    </row>
    <row r="52" spans="1:12">
      <c r="A52" s="187"/>
      <c r="C52" s="187"/>
      <c r="D52" s="265"/>
      <c r="E52" s="234"/>
      <c r="F52" s="265"/>
      <c r="G52" s="265"/>
      <c r="H52" s="265"/>
      <c r="I52" s="234"/>
      <c r="J52" s="265"/>
    </row>
    <row r="53" spans="1:12">
      <c r="A53" s="187"/>
      <c r="C53" s="187"/>
      <c r="D53" s="265"/>
      <c r="E53" s="234"/>
      <c r="F53" s="265"/>
      <c r="G53" s="265"/>
      <c r="H53" s="265"/>
      <c r="I53" s="234"/>
      <c r="J53" s="265"/>
    </row>
    <row r="54" spans="1:12">
      <c r="A54" s="187"/>
      <c r="C54" s="187"/>
      <c r="D54" s="186"/>
      <c r="F54" s="186"/>
      <c r="G54" s="186"/>
      <c r="H54" s="186"/>
      <c r="J54" s="186"/>
      <c r="L54" s="190"/>
    </row>
    <row r="55" spans="1:12">
      <c r="A55" s="187"/>
      <c r="C55" s="187"/>
      <c r="D55" s="186"/>
      <c r="F55" s="186"/>
      <c r="G55" s="186"/>
      <c r="H55" s="186"/>
      <c r="J55" s="186"/>
      <c r="L55" s="190"/>
    </row>
    <row r="56" spans="1:12">
      <c r="A56" s="187"/>
    </row>
    <row r="57" spans="1:12">
      <c r="A57" s="187"/>
      <c r="C57" s="187"/>
      <c r="D57" s="265"/>
      <c r="F57" s="265"/>
      <c r="G57" s="234"/>
      <c r="H57" s="265"/>
      <c r="J57" s="265"/>
    </row>
    <row r="58" spans="1:12">
      <c r="A58" s="187"/>
      <c r="C58" s="187"/>
      <c r="D58" s="265"/>
      <c r="F58" s="265"/>
      <c r="G58" s="234"/>
      <c r="H58" s="265"/>
      <c r="J58" s="265"/>
    </row>
    <row r="59" spans="1:12">
      <c r="A59" s="187"/>
      <c r="D59" s="186"/>
      <c r="F59" s="233"/>
      <c r="G59" s="234"/>
      <c r="H59" s="265"/>
      <c r="J59" s="265"/>
    </row>
    <row r="60" spans="1:12">
      <c r="A60" s="187"/>
      <c r="C60" s="187"/>
      <c r="D60" s="265"/>
      <c r="F60" s="265"/>
      <c r="G60" s="234"/>
      <c r="H60" s="265"/>
      <c r="J60" s="265"/>
    </row>
    <row r="61" spans="1:12">
      <c r="A61" s="187"/>
      <c r="C61" s="187"/>
      <c r="D61" s="265"/>
      <c r="F61" s="265"/>
      <c r="G61" s="234"/>
      <c r="H61" s="265"/>
      <c r="J61" s="265"/>
    </row>
    <row r="62" spans="1:12">
      <c r="A62" s="187"/>
      <c r="C62" s="187"/>
      <c r="D62" s="265"/>
      <c r="F62" s="265"/>
      <c r="G62" s="234"/>
      <c r="H62" s="265"/>
      <c r="J62" s="265"/>
    </row>
    <row r="63" spans="1:12">
      <c r="A63" s="187"/>
      <c r="C63" s="187"/>
      <c r="D63" s="186"/>
      <c r="F63" s="186"/>
      <c r="H63" s="186"/>
      <c r="J63" s="186"/>
    </row>
    <row r="64" spans="1:12">
      <c r="A64" s="187"/>
      <c r="C64" s="187"/>
      <c r="D64" s="265"/>
      <c r="F64" s="265"/>
      <c r="G64" s="234"/>
      <c r="H64" s="265"/>
      <c r="J64" s="265"/>
    </row>
    <row r="65" spans="1:10">
      <c r="A65" s="187"/>
      <c r="C65" s="187"/>
      <c r="D65" s="186"/>
      <c r="F65" s="186"/>
      <c r="H65" s="186"/>
      <c r="J65" s="186"/>
    </row>
    <row r="66" spans="1:10">
      <c r="F66" s="186"/>
    </row>
    <row r="67" spans="1:10">
      <c r="A67" s="187"/>
      <c r="C67" s="187"/>
      <c r="D67" s="265"/>
      <c r="F67" s="265"/>
      <c r="G67" s="234"/>
      <c r="H67" s="265"/>
      <c r="J67" s="265"/>
    </row>
    <row r="68" spans="1:10">
      <c r="A68" s="187"/>
      <c r="C68" s="187"/>
      <c r="D68" s="265"/>
      <c r="F68" s="265"/>
      <c r="G68" s="234"/>
      <c r="H68" s="265"/>
      <c r="J68" s="265"/>
    </row>
    <row r="69" spans="1:10">
      <c r="D69" s="265"/>
      <c r="F69" s="265"/>
      <c r="G69" s="234"/>
      <c r="H69" s="265"/>
      <c r="J69" s="265"/>
    </row>
    <row r="70" spans="1:10">
      <c r="A70" s="223"/>
      <c r="C70" s="187"/>
      <c r="D70" s="265"/>
      <c r="F70" s="265"/>
      <c r="G70" s="234"/>
      <c r="H70" s="265"/>
      <c r="J70" s="265"/>
    </row>
    <row r="71" spans="1:10">
      <c r="D71" s="186"/>
      <c r="F71" s="190"/>
      <c r="G71" s="190"/>
      <c r="H71" s="190"/>
      <c r="J71" s="190"/>
    </row>
    <row r="72" spans="1:10">
      <c r="A72" s="187"/>
      <c r="C72" s="187"/>
      <c r="D72" s="186"/>
      <c r="F72" s="186"/>
      <c r="G72" s="190"/>
      <c r="H72" s="186"/>
      <c r="J72" s="186"/>
    </row>
    <row r="73" spans="1:10">
      <c r="D73" s="191"/>
      <c r="F73" s="186"/>
      <c r="H73" s="186"/>
      <c r="J73" s="186"/>
    </row>
    <row r="93" spans="6:6">
      <c r="F93" s="265"/>
    </row>
  </sheetData>
  <mergeCells count="2">
    <mergeCell ref="A3:D3"/>
    <mergeCell ref="A4:D4"/>
  </mergeCells>
  <printOptions horizontalCentered="1"/>
  <pageMargins left="0.5" right="0.21" top="0.5" bottom="0.5" header="0.5" footer="0.5"/>
  <pageSetup scale="95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D986-29E5-48B5-AD5A-0F47361C7A39}">
  <sheetPr transitionEvaluation="1">
    <pageSetUpPr fitToPage="1"/>
  </sheetPr>
  <dimension ref="A1:R108"/>
  <sheetViews>
    <sheetView showGridLines="0" view="pageBreakPreview" zoomScale="82" zoomScaleNormal="70" zoomScaleSheetLayoutView="82" zoomScalePageLayoutView="55" workbookViewId="0">
      <selection activeCell="X69" sqref="X69"/>
    </sheetView>
  </sheetViews>
  <sheetFormatPr defaultColWidth="12.5703125" defaultRowHeight="15"/>
  <cols>
    <col min="1" max="1" width="7" style="183" customWidth="1"/>
    <col min="2" max="2" width="19.140625" style="183" customWidth="1"/>
    <col min="3" max="3" width="31.7109375" style="183" bestFit="1" customWidth="1"/>
    <col min="4" max="4" width="17" style="183" customWidth="1"/>
    <col min="5" max="5" width="12.7109375" style="183" bestFit="1" customWidth="1"/>
    <col min="6" max="6" width="17" style="183" bestFit="1" customWidth="1"/>
    <col min="7" max="7" width="12.140625" style="183" bestFit="1" customWidth="1"/>
    <col min="8" max="8" width="18.140625" style="183" customWidth="1"/>
    <col min="9" max="9" width="12" style="183" bestFit="1" customWidth="1"/>
    <col min="10" max="10" width="18.7109375" style="266" customWidth="1"/>
    <col min="11" max="11" width="13.140625" style="183" bestFit="1" customWidth="1"/>
    <col min="12" max="12" width="19.42578125" style="183" customWidth="1"/>
    <col min="13" max="13" width="9.85546875" style="224" customWidth="1"/>
    <col min="14" max="14" width="19" style="183" customWidth="1"/>
    <col min="15" max="15" width="16.85546875" style="183" bestFit="1" customWidth="1"/>
    <col min="16" max="16" width="30.28515625" style="183" bestFit="1" customWidth="1"/>
    <col min="17" max="17" width="7.42578125" style="183" bestFit="1" customWidth="1"/>
    <col min="18" max="18" width="18.140625" style="183" bestFit="1" customWidth="1"/>
    <col min="19" max="16384" width="12.5703125" style="183"/>
  </cols>
  <sheetData>
    <row r="1" spans="1:18" ht="15.75">
      <c r="A1" s="182" t="s">
        <v>0</v>
      </c>
      <c r="B1" s="223"/>
      <c r="N1" s="183" t="s">
        <v>258</v>
      </c>
    </row>
    <row r="2" spans="1:18">
      <c r="A2" s="183" t="s">
        <v>329</v>
      </c>
      <c r="B2" s="223"/>
      <c r="N2" s="183" t="s">
        <v>330</v>
      </c>
    </row>
    <row r="3" spans="1:18">
      <c r="A3" s="352">
        <f>D.1!A3:D3</f>
        <v>44652</v>
      </c>
      <c r="B3" s="352"/>
      <c r="C3" s="352"/>
      <c r="D3" s="352"/>
    </row>
    <row r="4" spans="1:18">
      <c r="A4" s="351" t="str">
        <f>D.1!A4</f>
        <v>2022-00188</v>
      </c>
      <c r="B4" s="351"/>
      <c r="C4" s="351"/>
      <c r="D4" s="351"/>
    </row>
    <row r="5" spans="1:18" ht="17.25" customHeight="1">
      <c r="D5" s="187" t="s">
        <v>5</v>
      </c>
      <c r="E5" s="187" t="s">
        <v>6</v>
      </c>
      <c r="F5" s="187" t="s">
        <v>7</v>
      </c>
      <c r="G5" s="187" t="s">
        <v>44</v>
      </c>
      <c r="H5" s="187" t="s">
        <v>45</v>
      </c>
      <c r="I5" s="227" t="s">
        <v>99</v>
      </c>
      <c r="J5" s="187" t="s">
        <v>261</v>
      </c>
      <c r="K5" s="187" t="s">
        <v>331</v>
      </c>
      <c r="L5" s="187" t="s">
        <v>332</v>
      </c>
      <c r="N5" s="187" t="s">
        <v>333</v>
      </c>
      <c r="O5" s="190"/>
      <c r="P5" s="187"/>
    </row>
    <row r="6" spans="1:18" ht="15" customHeight="1">
      <c r="A6" s="187" t="s">
        <v>8</v>
      </c>
      <c r="E6" s="187" t="s">
        <v>334</v>
      </c>
      <c r="F6" s="187" t="s">
        <v>334</v>
      </c>
      <c r="G6" s="187" t="s">
        <v>33</v>
      </c>
      <c r="H6" s="187" t="s">
        <v>33</v>
      </c>
      <c r="I6" s="187" t="s">
        <v>335</v>
      </c>
      <c r="J6" s="267" t="s">
        <v>336</v>
      </c>
      <c r="K6" s="187" t="s">
        <v>337</v>
      </c>
      <c r="L6" s="187" t="s">
        <v>338</v>
      </c>
      <c r="N6" s="187" t="s">
        <v>52</v>
      </c>
    </row>
    <row r="7" spans="1:18" ht="15" customHeight="1">
      <c r="A7" s="187" t="s">
        <v>10</v>
      </c>
      <c r="B7" s="223" t="s">
        <v>268</v>
      </c>
      <c r="C7" s="187" t="s">
        <v>339</v>
      </c>
      <c r="D7" s="187" t="s">
        <v>340</v>
      </c>
      <c r="E7" s="187" t="s">
        <v>51</v>
      </c>
      <c r="F7" s="187" t="s">
        <v>341</v>
      </c>
      <c r="G7" s="187" t="s">
        <v>51</v>
      </c>
      <c r="H7" s="187" t="s">
        <v>341</v>
      </c>
      <c r="I7" s="187" t="s">
        <v>51</v>
      </c>
      <c r="J7" s="267" t="s">
        <v>341</v>
      </c>
      <c r="K7" s="187" t="s">
        <v>51</v>
      </c>
      <c r="L7" s="187" t="s">
        <v>341</v>
      </c>
      <c r="N7" s="187" t="s">
        <v>342</v>
      </c>
    </row>
    <row r="8" spans="1:18" ht="15" customHeight="1">
      <c r="A8" s="187"/>
      <c r="B8" s="223"/>
      <c r="C8" s="187"/>
      <c r="D8" s="187"/>
      <c r="E8" s="187"/>
      <c r="F8" s="187"/>
      <c r="G8" s="187"/>
      <c r="H8" s="187"/>
    </row>
    <row r="9" spans="1:18" ht="15" customHeight="1">
      <c r="A9" s="187" t="s">
        <v>101</v>
      </c>
      <c r="B9" s="268">
        <v>44593</v>
      </c>
      <c r="C9" s="183" t="s">
        <v>343</v>
      </c>
      <c r="D9" s="269">
        <v>3530809.9483000007</v>
      </c>
      <c r="E9" s="270">
        <v>0.26440000000000002</v>
      </c>
      <c r="F9" s="191">
        <f>ROUND($D9*E9,2)</f>
        <v>933546.15</v>
      </c>
      <c r="G9" s="270">
        <v>0</v>
      </c>
      <c r="H9" s="191">
        <f>ROUND($D9*G9,2)</f>
        <v>0</v>
      </c>
      <c r="I9" s="271">
        <v>0.1431</v>
      </c>
      <c r="J9" s="191">
        <f>ROUND($D9*I9,2)</f>
        <v>505258.9</v>
      </c>
      <c r="K9" s="271">
        <v>5.3476999999999997</v>
      </c>
      <c r="L9" s="191">
        <f>ROUND($D9*K9,2)</f>
        <v>18881712.359999999</v>
      </c>
      <c r="N9" s="191">
        <f>F9+H9+J9+L9</f>
        <v>20320517.41</v>
      </c>
      <c r="O9" s="272"/>
    </row>
    <row r="10" spans="1:18" ht="15" customHeight="1">
      <c r="A10" s="187" t="s">
        <v>103</v>
      </c>
      <c r="C10" s="183" t="s">
        <v>344</v>
      </c>
      <c r="D10" s="273">
        <v>8939.7623999999996</v>
      </c>
      <c r="E10" s="270">
        <v>0.26440000000000002</v>
      </c>
      <c r="F10" s="216">
        <f>ROUND($D10*E10,2)</f>
        <v>2363.67</v>
      </c>
      <c r="G10" s="270">
        <f>G9</f>
        <v>0</v>
      </c>
      <c r="H10" s="216">
        <f>ROUND($D10*G10,2)</f>
        <v>0</v>
      </c>
      <c r="I10" s="271">
        <v>0.1431</v>
      </c>
      <c r="J10" s="216">
        <f>ROUND($D10*I10,2)</f>
        <v>1279.28</v>
      </c>
      <c r="K10" s="271">
        <v>4.0362999999999998</v>
      </c>
      <c r="L10" s="216">
        <f>ROUND($D10*K10,2)</f>
        <v>36083.56</v>
      </c>
      <c r="N10" s="199">
        <f>F10+H10+J10+L10</f>
        <v>39726.509999999995</v>
      </c>
      <c r="O10" s="272"/>
    </row>
    <row r="11" spans="1:18" ht="15" customHeight="1">
      <c r="A11" s="187" t="s">
        <v>111</v>
      </c>
      <c r="C11" s="183" t="s">
        <v>345</v>
      </c>
      <c r="D11" s="274">
        <f>SUM(D9:D10)</f>
        <v>3539749.7107000006</v>
      </c>
      <c r="E11" s="270"/>
      <c r="F11" s="191">
        <f>SUM(F9:F10)</f>
        <v>935909.82000000007</v>
      </c>
      <c r="G11" s="275"/>
      <c r="H11" s="191">
        <f>H9+H10</f>
        <v>0</v>
      </c>
      <c r="I11" s="271"/>
      <c r="J11" s="191">
        <f>SUM(J9:J10)</f>
        <v>506538.18000000005</v>
      </c>
      <c r="K11" s="271"/>
      <c r="L11" s="191">
        <f>SUM(L9:L10)</f>
        <v>18917795.919999998</v>
      </c>
      <c r="M11" s="191"/>
      <c r="N11" s="191">
        <f>SUM(N9:N10)</f>
        <v>20360243.920000002</v>
      </c>
      <c r="O11" s="186"/>
      <c r="P11" s="276"/>
      <c r="Q11" s="191"/>
      <c r="R11" s="191"/>
    </row>
    <row r="12" spans="1:18" ht="15" customHeight="1">
      <c r="A12" s="187" t="s">
        <v>112</v>
      </c>
      <c r="C12" s="183" t="s">
        <v>346</v>
      </c>
      <c r="D12" s="273">
        <v>0</v>
      </c>
      <c r="E12" s="270"/>
      <c r="F12" s="277">
        <v>1551417.9499999997</v>
      </c>
      <c r="G12" s="275"/>
      <c r="H12" s="278">
        <v>0</v>
      </c>
      <c r="I12" s="271"/>
      <c r="J12" s="278">
        <v>-127988.67000000003</v>
      </c>
      <c r="K12" s="271"/>
      <c r="L12" s="278">
        <v>-2569620.9100000029</v>
      </c>
      <c r="N12" s="199">
        <f>F12+H12+J12+L12</f>
        <v>-1146191.6300000031</v>
      </c>
      <c r="O12" s="279"/>
      <c r="P12" s="280"/>
    </row>
    <row r="13" spans="1:18" ht="15" customHeight="1">
      <c r="A13" s="187" t="s">
        <v>114</v>
      </c>
      <c r="C13" s="183" t="s">
        <v>52</v>
      </c>
      <c r="D13" s="281">
        <f>SUM(D11:D12)</f>
        <v>3539749.7107000006</v>
      </c>
      <c r="E13" s="270"/>
      <c r="F13" s="191">
        <f>F11+F12</f>
        <v>2487327.7699999996</v>
      </c>
      <c r="G13" s="275"/>
      <c r="H13" s="191">
        <f>H11+H12</f>
        <v>0</v>
      </c>
      <c r="I13" s="271"/>
      <c r="J13" s="191">
        <f>J11+J12</f>
        <v>378549.51</v>
      </c>
      <c r="K13" s="271"/>
      <c r="L13" s="191">
        <f>L11+L12</f>
        <v>16348175.009999994</v>
      </c>
      <c r="M13" s="191"/>
      <c r="N13" s="191">
        <f>N11+N12</f>
        <v>19214052.289999999</v>
      </c>
      <c r="O13" s="191">
        <f>F13+L13</f>
        <v>18835502.779999994</v>
      </c>
      <c r="P13" s="282"/>
      <c r="Q13" s="247"/>
      <c r="R13" s="283"/>
    </row>
    <row r="14" spans="1:18" ht="15" customHeight="1">
      <c r="A14" s="187" t="s">
        <v>115</v>
      </c>
      <c r="D14" s="284"/>
      <c r="E14" s="270"/>
      <c r="F14" s="285"/>
      <c r="G14" s="286"/>
      <c r="H14" s="285"/>
      <c r="I14" s="271"/>
      <c r="J14" s="285"/>
      <c r="K14" s="271"/>
      <c r="L14" s="285"/>
      <c r="N14" s="191"/>
      <c r="O14" s="191"/>
      <c r="P14" s="287"/>
    </row>
    <row r="15" spans="1:18" ht="15" customHeight="1">
      <c r="A15" s="187" t="s">
        <v>117</v>
      </c>
      <c r="D15" s="281"/>
      <c r="E15" s="270"/>
      <c r="G15" s="242"/>
      <c r="I15" s="271"/>
      <c r="K15" s="271"/>
      <c r="N15" s="191"/>
      <c r="O15" s="191"/>
      <c r="P15" s="282"/>
      <c r="Q15" s="81"/>
    </row>
    <row r="16" spans="1:18" ht="15" customHeight="1">
      <c r="A16" s="187" t="s">
        <v>119</v>
      </c>
      <c r="B16" s="288">
        <v>44621</v>
      </c>
      <c r="C16" s="183" t="s">
        <v>343</v>
      </c>
      <c r="D16" s="269">
        <v>2356742.8324000002</v>
      </c>
      <c r="E16" s="289">
        <f>E9</f>
        <v>0.26440000000000002</v>
      </c>
      <c r="F16" s="191">
        <f>ROUND($D16*E16,2)</f>
        <v>623122.80000000005</v>
      </c>
      <c r="G16" s="289">
        <f>G9</f>
        <v>0</v>
      </c>
      <c r="H16" s="191">
        <f>ROUND($D16*G16,2)</f>
        <v>0</v>
      </c>
      <c r="I16" s="290">
        <f>+I9</f>
        <v>0.1431</v>
      </c>
      <c r="J16" s="191">
        <f>ROUND($D16*I16,2)</f>
        <v>337249.9</v>
      </c>
      <c r="K16" s="271">
        <f>K9</f>
        <v>5.3476999999999997</v>
      </c>
      <c r="L16" s="191">
        <f>ROUND($D16*K16,2)</f>
        <v>12603153.640000001</v>
      </c>
      <c r="N16" s="191">
        <f>F16+H16+J16+L16</f>
        <v>13563526.34</v>
      </c>
      <c r="O16" s="191"/>
      <c r="P16" s="291"/>
      <c r="Q16" s="252"/>
    </row>
    <row r="17" spans="1:18" ht="15" customHeight="1">
      <c r="A17" s="187" t="s">
        <v>120</v>
      </c>
      <c r="C17" s="183" t="s">
        <v>344</v>
      </c>
      <c r="D17" s="273">
        <v>5691.1234000000004</v>
      </c>
      <c r="E17" s="289">
        <f>E10</f>
        <v>0.26440000000000002</v>
      </c>
      <c r="F17" s="216">
        <f>ROUND($D17*E17,2)</f>
        <v>1504.73</v>
      </c>
      <c r="G17" s="289">
        <f>G10</f>
        <v>0</v>
      </c>
      <c r="H17" s="216">
        <f>ROUND($D17*G17,2)</f>
        <v>0</v>
      </c>
      <c r="I17" s="290">
        <f>I10</f>
        <v>0.1431</v>
      </c>
      <c r="J17" s="216">
        <f>ROUND($D17*I17,2)</f>
        <v>814.4</v>
      </c>
      <c r="K17" s="271">
        <f>K10</f>
        <v>4.0362999999999998</v>
      </c>
      <c r="L17" s="216">
        <f>ROUND($D17*K17,2)</f>
        <v>22971.08</v>
      </c>
      <c r="N17" s="199">
        <f>F17+H17+J17+L17</f>
        <v>25290.210000000003</v>
      </c>
      <c r="O17" s="191"/>
      <c r="P17" s="291"/>
      <c r="Q17" s="252"/>
    </row>
    <row r="18" spans="1:18" ht="15" customHeight="1">
      <c r="A18" s="187" t="s">
        <v>127</v>
      </c>
      <c r="C18" s="183" t="s">
        <v>345</v>
      </c>
      <c r="D18" s="274">
        <f>SUM(D16:D17)</f>
        <v>2362433.9558000001</v>
      </c>
      <c r="E18" s="270"/>
      <c r="F18" s="191">
        <f>SUM(F16:F17)</f>
        <v>624627.53</v>
      </c>
      <c r="G18" s="275"/>
      <c r="H18" s="191">
        <f>H16+H17</f>
        <v>0</v>
      </c>
      <c r="I18" s="271"/>
      <c r="J18" s="191">
        <f>SUM(J16:J17)</f>
        <v>338064.30000000005</v>
      </c>
      <c r="K18" s="271"/>
      <c r="L18" s="191">
        <f>SUM(L16:L17)</f>
        <v>12626124.720000001</v>
      </c>
      <c r="M18" s="191"/>
      <c r="N18" s="191">
        <f>SUM(N16:N17)</f>
        <v>13588816.550000001</v>
      </c>
      <c r="O18" s="191"/>
      <c r="P18" s="291"/>
      <c r="Q18" s="252"/>
    </row>
    <row r="19" spans="1:18" ht="15" customHeight="1">
      <c r="A19" s="187" t="s">
        <v>129</v>
      </c>
      <c r="C19" s="183" t="s">
        <v>346</v>
      </c>
      <c r="D19" s="273">
        <v>0</v>
      </c>
      <c r="E19" s="270"/>
      <c r="F19" s="278">
        <v>1044892.2299999997</v>
      </c>
      <c r="G19" s="275"/>
      <c r="H19" s="278">
        <v>0</v>
      </c>
      <c r="I19" s="271"/>
      <c r="J19" s="278">
        <v>-85659.489999999976</v>
      </c>
      <c r="K19" s="271"/>
      <c r="L19" s="278">
        <v>-1702125.0400000017</v>
      </c>
      <c r="N19" s="199">
        <f>F19+H19+J19+L19</f>
        <v>-742892.30000000191</v>
      </c>
      <c r="O19" s="191"/>
      <c r="P19" s="291"/>
      <c r="Q19" s="252"/>
    </row>
    <row r="20" spans="1:18" ht="15" customHeight="1">
      <c r="A20" s="187" t="s">
        <v>130</v>
      </c>
      <c r="C20" s="183" t="s">
        <v>52</v>
      </c>
      <c r="D20" s="274">
        <f>D18+D19</f>
        <v>2362433.9558000001</v>
      </c>
      <c r="E20" s="270"/>
      <c r="F20" s="191">
        <f>F18+F19</f>
        <v>1669519.7599999998</v>
      </c>
      <c r="G20" s="275"/>
      <c r="H20" s="191">
        <f>H18+H19</f>
        <v>0</v>
      </c>
      <c r="I20" s="271"/>
      <c r="J20" s="191">
        <f>J18+J19</f>
        <v>252404.81000000006</v>
      </c>
      <c r="K20" s="271"/>
      <c r="L20" s="191">
        <f>L18+L19</f>
        <v>10923999.68</v>
      </c>
      <c r="M20" s="191"/>
      <c r="N20" s="191">
        <f>N18+N19</f>
        <v>12845924.249999998</v>
      </c>
      <c r="O20" s="191">
        <f>F20+L20</f>
        <v>12593519.439999999</v>
      </c>
      <c r="P20" s="291"/>
      <c r="Q20" s="252"/>
    </row>
    <row r="21" spans="1:18" ht="15" customHeight="1">
      <c r="A21" s="187" t="s">
        <v>131</v>
      </c>
      <c r="D21" s="284"/>
      <c r="E21" s="270"/>
      <c r="F21" s="285"/>
      <c r="G21" s="286"/>
      <c r="H21" s="285"/>
      <c r="I21" s="271"/>
      <c r="J21" s="285"/>
      <c r="K21" s="271"/>
      <c r="L21" s="285"/>
      <c r="N21" s="191"/>
      <c r="O21" s="191"/>
      <c r="P21" s="291"/>
      <c r="Q21" s="252"/>
    </row>
    <row r="22" spans="1:18" ht="15" customHeight="1">
      <c r="A22" s="187" t="s">
        <v>132</v>
      </c>
      <c r="D22" s="281"/>
      <c r="E22" s="270"/>
      <c r="G22" s="242"/>
      <c r="I22" s="271"/>
      <c r="K22" s="271"/>
      <c r="N22" s="191"/>
      <c r="O22" s="191"/>
      <c r="P22" s="291"/>
      <c r="Q22" s="252"/>
    </row>
    <row r="23" spans="1:18" ht="15" customHeight="1">
      <c r="A23" s="187" t="s">
        <v>133</v>
      </c>
      <c r="B23" s="288">
        <v>44652</v>
      </c>
      <c r="C23" s="183" t="s">
        <v>343</v>
      </c>
      <c r="D23" s="269">
        <v>1744876.6838</v>
      </c>
      <c r="E23" s="289">
        <f>E9</f>
        <v>0.26440000000000002</v>
      </c>
      <c r="F23" s="191">
        <f>ROUND($D23*E23,2)</f>
        <v>461345.4</v>
      </c>
      <c r="G23" s="289">
        <f>G9</f>
        <v>0</v>
      </c>
      <c r="H23" s="191">
        <f>ROUND($D23*G23,2)</f>
        <v>0</v>
      </c>
      <c r="I23" s="290">
        <f>+I9</f>
        <v>0.1431</v>
      </c>
      <c r="J23" s="191">
        <f>ROUND($D23*I23,2)</f>
        <v>249691.85</v>
      </c>
      <c r="K23" s="271">
        <f>K9</f>
        <v>5.3476999999999997</v>
      </c>
      <c r="L23" s="191">
        <f>ROUND($D23*K23,2)</f>
        <v>9331077.0399999991</v>
      </c>
      <c r="N23" s="191">
        <f>F23+H23+J23+L23</f>
        <v>10042114.289999999</v>
      </c>
      <c r="O23" s="191"/>
      <c r="P23" s="291"/>
      <c r="Q23" s="252"/>
    </row>
    <row r="24" spans="1:18" ht="15" customHeight="1">
      <c r="A24" s="187" t="s">
        <v>134</v>
      </c>
      <c r="C24" s="183" t="s">
        <v>344</v>
      </c>
      <c r="D24" s="273">
        <v>10580.2798</v>
      </c>
      <c r="E24" s="289">
        <f>E10</f>
        <v>0.26440000000000002</v>
      </c>
      <c r="F24" s="216">
        <f>ROUND($D24*E24,2)</f>
        <v>2797.43</v>
      </c>
      <c r="G24" s="289">
        <f>G10</f>
        <v>0</v>
      </c>
      <c r="H24" s="216">
        <f>ROUND($D24*G24,2)</f>
        <v>0</v>
      </c>
      <c r="I24" s="290">
        <f>I10</f>
        <v>0.1431</v>
      </c>
      <c r="J24" s="216">
        <f>ROUND($D24*I24,2)</f>
        <v>1514.04</v>
      </c>
      <c r="K24" s="271">
        <f>K10</f>
        <v>4.0362999999999998</v>
      </c>
      <c r="L24" s="216">
        <f>ROUND($D24*K24,2)</f>
        <v>42705.18</v>
      </c>
      <c r="N24" s="199">
        <f>F24+H24+J24+L24</f>
        <v>47016.65</v>
      </c>
      <c r="O24" s="191"/>
      <c r="P24" s="291"/>
    </row>
    <row r="25" spans="1:18" ht="15" customHeight="1">
      <c r="A25" s="187" t="s">
        <v>139</v>
      </c>
      <c r="C25" s="183" t="s">
        <v>345</v>
      </c>
      <c r="D25" s="274">
        <f>SUM(D23:D24)</f>
        <v>1755456.9635999999</v>
      </c>
      <c r="E25" s="290"/>
      <c r="F25" s="191">
        <f>SUM(F23:F24)</f>
        <v>464142.83</v>
      </c>
      <c r="G25" s="275"/>
      <c r="H25" s="191">
        <f>H23+H24</f>
        <v>0</v>
      </c>
      <c r="I25" s="271"/>
      <c r="J25" s="191">
        <f>SUM(J23:J24)</f>
        <v>251205.89</v>
      </c>
      <c r="K25" s="271"/>
      <c r="L25" s="191">
        <f>SUM(L23:L24)</f>
        <v>9373782.2199999988</v>
      </c>
      <c r="M25" s="191"/>
      <c r="N25" s="191">
        <f>SUM(N23:N24)</f>
        <v>10089130.939999999</v>
      </c>
      <c r="O25" s="191"/>
      <c r="P25" s="291"/>
    </row>
    <row r="26" spans="1:18" ht="15" customHeight="1">
      <c r="A26" s="187" t="s">
        <v>140</v>
      </c>
      <c r="C26" s="183" t="s">
        <v>346</v>
      </c>
      <c r="D26" s="273">
        <v>0</v>
      </c>
      <c r="E26" s="271"/>
      <c r="F26" s="278">
        <v>776936.79</v>
      </c>
      <c r="G26" s="275"/>
      <c r="H26" s="278">
        <v>0</v>
      </c>
      <c r="I26" s="271"/>
      <c r="J26" s="278">
        <v>-25060.009999999944</v>
      </c>
      <c r="K26" s="271"/>
      <c r="L26" s="278">
        <v>-1221538.4200000009</v>
      </c>
      <c r="N26" s="199">
        <f>F26+H26+J26+L26</f>
        <v>-469661.64000000071</v>
      </c>
      <c r="O26" s="191"/>
      <c r="P26" s="291"/>
    </row>
    <row r="27" spans="1:18" ht="15" customHeight="1">
      <c r="A27" s="187" t="s">
        <v>142</v>
      </c>
      <c r="B27" s="224"/>
      <c r="C27" s="183" t="s">
        <v>52</v>
      </c>
      <c r="D27" s="274">
        <f>D25+D26</f>
        <v>1755456.9635999999</v>
      </c>
      <c r="E27" s="290"/>
      <c r="F27" s="191">
        <f>F25+F26</f>
        <v>1241079.6200000001</v>
      </c>
      <c r="G27" s="275"/>
      <c r="H27" s="191">
        <f>H25+H26</f>
        <v>0</v>
      </c>
      <c r="J27" s="191">
        <f>J25+J26</f>
        <v>226145.88000000006</v>
      </c>
      <c r="K27" s="242"/>
      <c r="L27" s="191">
        <f>L25+L26</f>
        <v>8152243.799999998</v>
      </c>
      <c r="M27" s="191"/>
      <c r="N27" s="191">
        <f>N25+N26</f>
        <v>9619469.2999999989</v>
      </c>
      <c r="O27" s="191">
        <f>F27+L27</f>
        <v>9393323.4199999981</v>
      </c>
      <c r="P27" s="291"/>
      <c r="R27" s="191"/>
    </row>
    <row r="28" spans="1:18" ht="15" customHeight="1">
      <c r="A28" s="187" t="s">
        <v>146</v>
      </c>
      <c r="B28" s="224"/>
      <c r="C28" s="224"/>
      <c r="D28" s="224"/>
      <c r="E28" s="292"/>
      <c r="F28" s="285"/>
      <c r="G28" s="286"/>
      <c r="H28" s="285"/>
      <c r="J28" s="285"/>
      <c r="K28" s="242"/>
      <c r="L28" s="285"/>
      <c r="N28" s="191"/>
      <c r="O28" s="191"/>
    </row>
    <row r="29" spans="1:18" ht="15" customHeight="1">
      <c r="A29" s="187" t="s">
        <v>151</v>
      </c>
      <c r="B29" s="224"/>
      <c r="C29" s="224"/>
      <c r="D29" s="293"/>
      <c r="E29" s="292"/>
      <c r="F29" s="224"/>
      <c r="G29" s="286"/>
      <c r="H29" s="224"/>
      <c r="K29" s="242"/>
      <c r="L29" s="186"/>
      <c r="O29" s="191"/>
    </row>
    <row r="30" spans="1:18" ht="15" customHeight="1" thickBot="1">
      <c r="A30" s="187" t="s">
        <v>152</v>
      </c>
      <c r="B30" s="183" t="s">
        <v>347</v>
      </c>
      <c r="E30" s="290"/>
      <c r="F30" s="294">
        <f>F13+F20+F27</f>
        <v>5397927.1499999994</v>
      </c>
      <c r="G30" s="191"/>
      <c r="H30" s="191"/>
      <c r="K30" s="242"/>
      <c r="L30" s="186"/>
      <c r="N30" s="191"/>
      <c r="O30" s="191"/>
    </row>
    <row r="31" spans="1:18" ht="15" customHeight="1" thickTop="1" thickBot="1">
      <c r="A31" s="187" t="s">
        <v>153</v>
      </c>
      <c r="B31" s="183" t="s">
        <v>348</v>
      </c>
      <c r="F31" s="191"/>
      <c r="G31" s="191"/>
      <c r="H31" s="294">
        <f>H13+H20+H27</f>
        <v>0</v>
      </c>
      <c r="L31" s="186"/>
      <c r="N31" s="191"/>
      <c r="O31" s="191"/>
      <c r="P31" s="295"/>
    </row>
    <row r="32" spans="1:18" ht="15" customHeight="1" thickTop="1" thickBot="1">
      <c r="A32" s="187" t="s">
        <v>155</v>
      </c>
      <c r="B32" s="183" t="s">
        <v>349</v>
      </c>
      <c r="J32" s="296">
        <f>J13+J20+J27</f>
        <v>857100.20000000019</v>
      </c>
      <c r="O32" s="191"/>
      <c r="P32" s="295"/>
    </row>
    <row r="33" spans="1:18" ht="15" customHeight="1" thickTop="1" thickBot="1">
      <c r="A33" s="187" t="s">
        <v>156</v>
      </c>
      <c r="B33" s="183" t="s">
        <v>350</v>
      </c>
      <c r="L33" s="296">
        <f>L13+L20+L27</f>
        <v>35424418.489999995</v>
      </c>
      <c r="O33" s="191"/>
      <c r="P33" s="295"/>
    </row>
    <row r="34" spans="1:18" ht="15" customHeight="1" thickTop="1" thickBot="1">
      <c r="A34" s="187" t="s">
        <v>158</v>
      </c>
      <c r="B34" s="183" t="s">
        <v>351</v>
      </c>
      <c r="N34" s="296">
        <f>N13+N20+N27</f>
        <v>41679445.839999996</v>
      </c>
      <c r="P34" s="213"/>
      <c r="Q34" s="213"/>
      <c r="R34" s="213"/>
    </row>
    <row r="35" spans="1:18" ht="15" customHeight="1" thickTop="1">
      <c r="A35" s="187" t="s">
        <v>160</v>
      </c>
    </row>
    <row r="36" spans="1:18" ht="15" customHeight="1" thickBot="1">
      <c r="A36" s="187" t="s">
        <v>161</v>
      </c>
      <c r="K36" s="191"/>
      <c r="O36" s="294">
        <f>+SUM(O13:O33)</f>
        <v>40822345.639999986</v>
      </c>
      <c r="P36" s="191"/>
      <c r="Q36" s="191"/>
      <c r="R36" s="191"/>
    </row>
    <row r="37" spans="1:18" ht="15" customHeight="1" thickTop="1">
      <c r="A37" s="187" t="s">
        <v>162</v>
      </c>
      <c r="B37" s="182" t="s">
        <v>352</v>
      </c>
      <c r="C37" s="182"/>
      <c r="D37" s="182"/>
      <c r="E37" s="182"/>
      <c r="F37" s="182"/>
      <c r="G37" s="182"/>
      <c r="H37" s="182"/>
    </row>
    <row r="38" spans="1:18" ht="15" customHeight="1">
      <c r="A38" s="187" t="s">
        <v>164</v>
      </c>
      <c r="B38" s="182" t="s">
        <v>353</v>
      </c>
      <c r="C38" s="182"/>
      <c r="D38" s="182"/>
      <c r="E38" s="182"/>
      <c r="F38" s="182"/>
      <c r="G38" s="182"/>
      <c r="H38" s="182"/>
    </row>
    <row r="39" spans="1:18" ht="15" customHeight="1">
      <c r="A39" s="187"/>
    </row>
    <row r="40" spans="1:18" ht="15" customHeight="1">
      <c r="A40" s="187"/>
      <c r="B40" s="182"/>
    </row>
    <row r="41" spans="1:18" ht="15" customHeight="1">
      <c r="A41" s="187"/>
      <c r="D41" s="297"/>
      <c r="E41" s="272"/>
      <c r="F41" s="186"/>
      <c r="G41" s="186"/>
      <c r="H41" s="186"/>
    </row>
    <row r="42" spans="1:18" ht="15" customHeight="1">
      <c r="A42" s="187"/>
      <c r="D42" s="297"/>
      <c r="E42" s="272"/>
      <c r="F42" s="186"/>
      <c r="G42" s="186"/>
      <c r="H42" s="186"/>
    </row>
    <row r="43" spans="1:18" ht="15" customHeight="1">
      <c r="A43" s="187"/>
      <c r="D43" s="298"/>
      <c r="F43" s="186"/>
      <c r="G43" s="186"/>
      <c r="H43" s="186"/>
    </row>
    <row r="44" spans="1:18" ht="15" customHeight="1">
      <c r="A44" s="187"/>
    </row>
    <row r="45" spans="1:18" ht="15" customHeight="1">
      <c r="A45" s="187"/>
      <c r="B45" s="299"/>
      <c r="D45" s="297"/>
      <c r="E45" s="206"/>
      <c r="F45" s="191"/>
      <c r="G45" s="191"/>
      <c r="H45" s="191"/>
    </row>
    <row r="46" spans="1:18" ht="15" customHeight="1">
      <c r="A46" s="187"/>
      <c r="D46" s="297"/>
      <c r="E46" s="272"/>
      <c r="F46" s="186"/>
      <c r="G46" s="186"/>
      <c r="H46" s="186"/>
    </row>
    <row r="47" spans="1:18" ht="15" customHeight="1">
      <c r="A47" s="187"/>
      <c r="D47" s="297"/>
      <c r="E47" s="272"/>
      <c r="F47" s="186"/>
      <c r="G47" s="186"/>
      <c r="H47" s="186"/>
    </row>
    <row r="48" spans="1:18" ht="15" customHeight="1">
      <c r="A48" s="187"/>
      <c r="D48" s="297"/>
      <c r="E48" s="272"/>
      <c r="F48" s="186"/>
      <c r="G48" s="186"/>
      <c r="H48" s="186"/>
    </row>
    <row r="49" spans="1:8" ht="15" customHeight="1">
      <c r="A49" s="187"/>
      <c r="D49" s="297"/>
      <c r="E49" s="272"/>
      <c r="F49" s="186"/>
      <c r="G49" s="186"/>
      <c r="H49" s="186"/>
    </row>
    <row r="50" spans="1:8" ht="15" customHeight="1">
      <c r="A50" s="187"/>
      <c r="D50" s="297"/>
      <c r="E50" s="272"/>
      <c r="F50" s="186"/>
      <c r="G50" s="186"/>
      <c r="H50" s="186"/>
    </row>
    <row r="51" spans="1:8" ht="15" customHeight="1">
      <c r="A51" s="187"/>
      <c r="D51" s="297"/>
      <c r="E51" s="272"/>
      <c r="F51" s="186"/>
      <c r="G51" s="186"/>
      <c r="H51" s="186"/>
    </row>
    <row r="52" spans="1:8" ht="15" customHeight="1">
      <c r="A52" s="187"/>
      <c r="D52" s="297"/>
      <c r="E52" s="272"/>
      <c r="F52" s="186"/>
      <c r="G52" s="186"/>
      <c r="H52" s="186"/>
    </row>
    <row r="53" spans="1:8" ht="15" customHeight="1">
      <c r="A53" s="187"/>
      <c r="D53" s="298"/>
      <c r="F53" s="186"/>
      <c r="G53" s="186"/>
      <c r="H53" s="186"/>
    </row>
    <row r="54" spans="1:8" ht="15" customHeight="1">
      <c r="A54" s="187"/>
    </row>
    <row r="55" spans="1:8" ht="15" customHeight="1">
      <c r="A55" s="187"/>
    </row>
    <row r="56" spans="1:8" ht="15" customHeight="1">
      <c r="A56" s="187"/>
    </row>
    <row r="57" spans="1:8" ht="15" customHeight="1">
      <c r="A57" s="187"/>
    </row>
    <row r="58" spans="1:8" ht="15" customHeight="1">
      <c r="A58" s="187"/>
    </row>
    <row r="59" spans="1:8" ht="15" customHeight="1">
      <c r="A59" s="187"/>
    </row>
    <row r="60" spans="1:8" ht="15" customHeight="1">
      <c r="A60" s="187"/>
    </row>
    <row r="61" spans="1:8" ht="15" customHeight="1">
      <c r="A61" s="187"/>
      <c r="D61" s="297"/>
      <c r="E61" s="272"/>
      <c r="F61" s="186"/>
      <c r="G61" s="186"/>
      <c r="H61" s="186"/>
    </row>
    <row r="62" spans="1:8" ht="15" customHeight="1">
      <c r="A62" s="187"/>
      <c r="D62" s="297"/>
      <c r="E62" s="272"/>
      <c r="F62" s="186"/>
      <c r="G62" s="186"/>
      <c r="H62" s="186"/>
    </row>
    <row r="63" spans="1:8" ht="15" customHeight="1">
      <c r="A63" s="187"/>
      <c r="D63" s="298"/>
      <c r="F63" s="186"/>
      <c r="G63" s="186"/>
      <c r="H63" s="186"/>
    </row>
    <row r="64" spans="1:8" ht="15" customHeight="1">
      <c r="A64" s="187"/>
    </row>
    <row r="65" spans="1:1" ht="15" customHeight="1">
      <c r="A65" s="187"/>
    </row>
    <row r="66" spans="1:1" ht="15" customHeight="1">
      <c r="A66" s="187"/>
    </row>
    <row r="67" spans="1:1" ht="15" customHeight="1">
      <c r="A67" s="187"/>
    </row>
    <row r="68" spans="1:1" ht="15" customHeight="1">
      <c r="A68" s="187"/>
    </row>
    <row r="69" spans="1:1" ht="15" customHeight="1">
      <c r="A69" s="187"/>
    </row>
    <row r="70" spans="1:1" ht="15" customHeight="1">
      <c r="A70" s="187"/>
    </row>
    <row r="71" spans="1:1" ht="15" customHeight="1">
      <c r="A71" s="187"/>
    </row>
    <row r="72" spans="1:1" ht="15" customHeight="1">
      <c r="A72" s="187"/>
    </row>
    <row r="73" spans="1:1">
      <c r="A73" s="187"/>
    </row>
    <row r="74" spans="1:1">
      <c r="A74" s="187"/>
    </row>
    <row r="75" spans="1:1">
      <c r="A75" s="187"/>
    </row>
    <row r="76" spans="1:1">
      <c r="A76" s="187"/>
    </row>
    <row r="77" spans="1:1">
      <c r="A77" s="187"/>
    </row>
    <row r="78" spans="1:1">
      <c r="A78" s="187"/>
    </row>
    <row r="79" spans="1:1">
      <c r="A79" s="187"/>
    </row>
    <row r="80" spans="1:1">
      <c r="A80" s="187"/>
    </row>
    <row r="81" spans="1:1">
      <c r="A81" s="187"/>
    </row>
    <row r="82" spans="1:1">
      <c r="A82" s="187"/>
    </row>
    <row r="83" spans="1:1">
      <c r="A83" s="187"/>
    </row>
    <row r="84" spans="1:1">
      <c r="A84" s="187"/>
    </row>
    <row r="85" spans="1:1">
      <c r="A85" s="187"/>
    </row>
    <row r="86" spans="1:1">
      <c r="A86" s="187"/>
    </row>
    <row r="87" spans="1:1">
      <c r="A87" s="187"/>
    </row>
    <row r="88" spans="1:1">
      <c r="A88" s="187"/>
    </row>
    <row r="89" spans="1:1">
      <c r="A89" s="187"/>
    </row>
    <row r="90" spans="1:1">
      <c r="A90" s="187"/>
    </row>
    <row r="91" spans="1:1">
      <c r="A91" s="187"/>
    </row>
    <row r="92" spans="1:1">
      <c r="A92" s="187"/>
    </row>
    <row r="93" spans="1:1">
      <c r="A93" s="187"/>
    </row>
    <row r="94" spans="1:1">
      <c r="A94" s="187"/>
    </row>
    <row r="95" spans="1:1">
      <c r="A95" s="187"/>
    </row>
    <row r="96" spans="1:1">
      <c r="A96" s="187"/>
    </row>
    <row r="97" spans="1:1">
      <c r="A97" s="187"/>
    </row>
    <row r="98" spans="1:1">
      <c r="A98" s="187"/>
    </row>
    <row r="99" spans="1:1">
      <c r="A99" s="187"/>
    </row>
    <row r="100" spans="1:1">
      <c r="A100" s="187"/>
    </row>
    <row r="101" spans="1:1">
      <c r="A101" s="187"/>
    </row>
    <row r="102" spans="1:1">
      <c r="A102" s="187"/>
    </row>
    <row r="103" spans="1:1">
      <c r="A103" s="187"/>
    </row>
    <row r="104" spans="1:1">
      <c r="A104" s="187"/>
    </row>
    <row r="105" spans="1:1">
      <c r="A105" s="187"/>
    </row>
    <row r="106" spans="1:1">
      <c r="A106" s="187"/>
    </row>
    <row r="107" spans="1:1">
      <c r="A107" s="187"/>
    </row>
    <row r="108" spans="1:1">
      <c r="A108" s="187"/>
    </row>
  </sheetData>
  <mergeCells count="2">
    <mergeCell ref="A3:D3"/>
    <mergeCell ref="A4:D4"/>
  </mergeCells>
  <printOptions horizontalCentered="1"/>
  <pageMargins left="0" right="0" top="0.75" bottom="0.25" header="0.5" footer="0.5"/>
  <pageSetup scale="57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D9BFB-A08F-4839-9400-A53E0E799352}">
  <sheetPr transitionEvaluation="1">
    <pageSetUpPr fitToPage="1"/>
  </sheetPr>
  <dimension ref="A1:R105"/>
  <sheetViews>
    <sheetView showGridLines="0" view="pageBreakPreview" zoomScale="69" zoomScaleNormal="80" zoomScaleSheetLayoutView="69" workbookViewId="0">
      <pane ySplit="1" topLeftCell="A2" activePane="bottomLeft" state="frozen"/>
      <selection activeCell="O46" sqref="O46"/>
      <selection pane="bottomLeft" activeCell="N35" sqref="N35"/>
    </sheetView>
  </sheetViews>
  <sheetFormatPr defaultColWidth="12.5703125" defaultRowHeight="14.25"/>
  <cols>
    <col min="1" max="1" width="4.85546875" style="187" customWidth="1"/>
    <col min="2" max="2" width="2.28515625" style="183" customWidth="1"/>
    <col min="3" max="3" width="30.5703125" style="183" customWidth="1"/>
    <col min="4" max="4" width="13" style="183" customWidth="1"/>
    <col min="5" max="5" width="2.28515625" style="183" customWidth="1"/>
    <col min="6" max="6" width="17.140625" style="183" customWidth="1"/>
    <col min="7" max="7" width="2.28515625" style="183" customWidth="1"/>
    <col min="8" max="8" width="13" style="183" customWidth="1"/>
    <col min="9" max="9" width="2.28515625" style="183" customWidth="1"/>
    <col min="10" max="10" width="17.140625" style="183" customWidth="1"/>
    <col min="11" max="11" width="2.28515625" style="183" customWidth="1"/>
    <col min="12" max="12" width="13" style="183" customWidth="1"/>
    <col min="13" max="13" width="2.7109375" style="183" customWidth="1"/>
    <col min="14" max="14" width="17.140625" style="183" customWidth="1"/>
    <col min="15" max="15" width="2.28515625" style="183" customWidth="1"/>
    <col min="16" max="16" width="14.28515625" style="183" bestFit="1" customWidth="1"/>
    <col min="17" max="17" width="2.28515625" style="183" customWidth="1"/>
    <col min="18" max="18" width="16.28515625" style="183" bestFit="1" customWidth="1"/>
    <col min="19" max="19" width="13.5703125" style="183" bestFit="1" customWidth="1"/>
    <col min="20" max="16384" width="12.5703125" style="183"/>
  </cols>
  <sheetData>
    <row r="1" spans="1:18" ht="15.75">
      <c r="A1" s="182" t="s">
        <v>0</v>
      </c>
      <c r="C1" s="182"/>
      <c r="H1" s="333"/>
      <c r="I1" s="333"/>
      <c r="L1" s="334"/>
      <c r="M1" s="333"/>
      <c r="N1" s="183" t="s">
        <v>258</v>
      </c>
      <c r="P1" s="224"/>
      <c r="Q1" s="224"/>
      <c r="R1" s="224"/>
    </row>
    <row r="2" spans="1:18" ht="15">
      <c r="A2" s="183" t="s">
        <v>377</v>
      </c>
      <c r="H2" s="333"/>
      <c r="L2" s="334"/>
      <c r="N2" s="183" t="s">
        <v>378</v>
      </c>
      <c r="P2" s="224"/>
      <c r="Q2" s="224"/>
      <c r="R2" s="224"/>
    </row>
    <row r="3" spans="1:18" ht="15">
      <c r="A3" s="183" t="s">
        <v>379</v>
      </c>
      <c r="L3" s="334"/>
      <c r="P3" s="224"/>
      <c r="Q3" s="224"/>
      <c r="R3" s="224"/>
    </row>
    <row r="4" spans="1:18" ht="15">
      <c r="L4" s="334"/>
      <c r="P4" s="224"/>
      <c r="Q4" s="224"/>
      <c r="R4" s="224"/>
    </row>
    <row r="5" spans="1:18" ht="15">
      <c r="D5" s="336" t="s">
        <v>404</v>
      </c>
      <c r="E5" s="225"/>
      <c r="F5" s="225"/>
      <c r="G5" s="226"/>
      <c r="H5" s="336" t="s">
        <v>405</v>
      </c>
      <c r="I5" s="225"/>
      <c r="J5" s="225"/>
      <c r="K5" s="226"/>
      <c r="L5" s="337" t="s">
        <v>406</v>
      </c>
      <c r="M5" s="225"/>
      <c r="N5" s="225"/>
      <c r="O5" s="226"/>
      <c r="P5" s="224"/>
      <c r="Q5" s="224"/>
      <c r="R5" s="224"/>
    </row>
    <row r="6" spans="1:18" ht="15">
      <c r="B6" s="183" t="s">
        <v>11</v>
      </c>
      <c r="C6" s="187"/>
      <c r="D6" s="187" t="s">
        <v>239</v>
      </c>
      <c r="E6" s="187"/>
      <c r="F6" s="187" t="s">
        <v>380</v>
      </c>
      <c r="G6" s="187"/>
      <c r="H6" s="187" t="s">
        <v>239</v>
      </c>
      <c r="I6" s="187"/>
      <c r="J6" s="187" t="s">
        <v>380</v>
      </c>
      <c r="K6" s="187"/>
      <c r="L6" s="338" t="s">
        <v>239</v>
      </c>
      <c r="M6" s="187"/>
      <c r="N6" s="187" t="s">
        <v>380</v>
      </c>
      <c r="O6" s="187"/>
      <c r="P6" s="224"/>
      <c r="Q6" s="224"/>
      <c r="R6" s="224"/>
    </row>
    <row r="7" spans="1:18" ht="15"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338"/>
      <c r="M7" s="187"/>
      <c r="N7" s="187"/>
      <c r="O7" s="187"/>
      <c r="P7" s="224"/>
      <c r="Q7" s="224"/>
      <c r="R7" s="224"/>
    </row>
    <row r="8" spans="1:18" ht="15.75">
      <c r="A8" s="187">
        <v>1</v>
      </c>
      <c r="B8" s="182" t="s">
        <v>381</v>
      </c>
      <c r="L8" s="334"/>
      <c r="P8" s="224"/>
      <c r="Q8" s="224"/>
      <c r="R8" s="224"/>
    </row>
    <row r="9" spans="1:18" ht="15">
      <c r="A9" s="187">
        <v>2</v>
      </c>
      <c r="C9" s="183" t="s">
        <v>382</v>
      </c>
      <c r="D9" s="190"/>
      <c r="E9" s="272"/>
      <c r="F9" s="186"/>
      <c r="G9" s="186"/>
      <c r="H9" s="190"/>
      <c r="I9" s="272"/>
      <c r="J9" s="186"/>
      <c r="K9" s="186"/>
      <c r="L9" s="334"/>
      <c r="M9" s="272"/>
      <c r="N9" s="186"/>
      <c r="O9" s="186"/>
      <c r="P9" s="224"/>
      <c r="Q9" s="224"/>
      <c r="R9" s="224"/>
    </row>
    <row r="10" spans="1:18" ht="15">
      <c r="A10" s="187">
        <v>3</v>
      </c>
      <c r="C10" s="183" t="s">
        <v>383</v>
      </c>
      <c r="D10" s="190"/>
      <c r="E10" s="272"/>
      <c r="F10" s="186"/>
      <c r="G10" s="186"/>
      <c r="H10" s="190"/>
      <c r="I10" s="272"/>
      <c r="J10" s="186"/>
      <c r="K10" s="186"/>
      <c r="L10" s="334"/>
      <c r="M10" s="272"/>
      <c r="N10" s="186"/>
      <c r="O10" s="186"/>
      <c r="P10" s="224"/>
      <c r="Q10" s="224"/>
      <c r="R10" s="224"/>
    </row>
    <row r="11" spans="1:18" ht="15">
      <c r="A11" s="187">
        <v>4</v>
      </c>
      <c r="C11" s="183" t="s">
        <v>384</v>
      </c>
      <c r="D11" s="190"/>
      <c r="E11" s="272"/>
      <c r="F11" s="186"/>
      <c r="G11" s="186"/>
      <c r="H11" s="190"/>
      <c r="I11" s="272"/>
      <c r="J11" s="186"/>
      <c r="K11" s="186"/>
      <c r="L11" s="334"/>
      <c r="M11" s="272"/>
      <c r="N11" s="186"/>
      <c r="O11" s="186"/>
      <c r="P11" s="224"/>
      <c r="Q11" s="224"/>
      <c r="R11" s="224"/>
    </row>
    <row r="12" spans="1:18" ht="15">
      <c r="A12" s="187">
        <v>5</v>
      </c>
      <c r="C12" s="183" t="s">
        <v>385</v>
      </c>
      <c r="D12" s="190"/>
      <c r="E12" s="272"/>
      <c r="F12" s="186"/>
      <c r="G12" s="186"/>
      <c r="H12" s="190"/>
      <c r="I12" s="272"/>
      <c r="J12" s="186"/>
      <c r="K12" s="186"/>
      <c r="L12" s="334"/>
      <c r="M12" s="272"/>
      <c r="N12" s="186"/>
      <c r="O12" s="186"/>
      <c r="P12" s="224"/>
      <c r="Q12" s="224"/>
      <c r="R12" s="224"/>
    </row>
    <row r="13" spans="1:18" ht="15">
      <c r="A13" s="187">
        <v>6</v>
      </c>
      <c r="C13" s="183" t="s">
        <v>386</v>
      </c>
      <c r="D13" s="190"/>
      <c r="E13" s="272"/>
      <c r="F13" s="186"/>
      <c r="G13" s="186"/>
      <c r="H13" s="190"/>
      <c r="I13" s="272"/>
      <c r="J13" s="186"/>
      <c r="K13" s="186"/>
      <c r="L13" s="334"/>
      <c r="M13" s="272"/>
      <c r="N13" s="186"/>
      <c r="O13" s="186"/>
      <c r="P13" s="224"/>
      <c r="Q13" s="224"/>
      <c r="R13" s="224"/>
    </row>
    <row r="14" spans="1:18" ht="15">
      <c r="A14" s="187">
        <v>7</v>
      </c>
      <c r="C14" s="183" t="s">
        <v>387</v>
      </c>
      <c r="D14" s="190"/>
      <c r="E14" s="272"/>
      <c r="F14" s="186"/>
      <c r="G14" s="186"/>
      <c r="H14" s="190"/>
      <c r="I14" s="272"/>
      <c r="J14" s="186"/>
      <c r="K14" s="186"/>
      <c r="L14" s="334"/>
      <c r="M14" s="272"/>
      <c r="N14" s="186"/>
      <c r="O14" s="186"/>
      <c r="P14" s="224"/>
      <c r="Q14" s="224"/>
      <c r="R14" s="224"/>
    </row>
    <row r="15" spans="1:18" ht="15">
      <c r="A15" s="187">
        <v>8</v>
      </c>
      <c r="C15" s="183" t="s">
        <v>388</v>
      </c>
      <c r="D15" s="190"/>
      <c r="E15" s="272"/>
      <c r="F15" s="186"/>
      <c r="G15" s="186"/>
      <c r="H15" s="190"/>
      <c r="I15" s="272"/>
      <c r="J15" s="186"/>
      <c r="K15" s="186"/>
      <c r="L15" s="334"/>
      <c r="M15" s="272"/>
      <c r="N15" s="186"/>
      <c r="O15" s="186"/>
      <c r="P15" s="224"/>
      <c r="Q15" s="224"/>
      <c r="R15" s="224"/>
    </row>
    <row r="16" spans="1:18" ht="15">
      <c r="A16" s="187">
        <v>9</v>
      </c>
      <c r="C16" s="183" t="s">
        <v>389</v>
      </c>
      <c r="D16" s="190"/>
      <c r="E16" s="272"/>
      <c r="F16" s="186"/>
      <c r="G16" s="186"/>
      <c r="H16" s="190"/>
      <c r="I16" s="272"/>
      <c r="J16" s="186"/>
      <c r="K16" s="186"/>
      <c r="L16" s="334"/>
      <c r="M16" s="272"/>
      <c r="N16" s="186"/>
      <c r="O16" s="186"/>
      <c r="P16" s="224"/>
      <c r="Q16" s="224"/>
      <c r="R16" s="224"/>
    </row>
    <row r="17" spans="1:18" ht="15">
      <c r="A17" s="187">
        <v>10</v>
      </c>
      <c r="C17" s="183" t="s">
        <v>390</v>
      </c>
      <c r="D17" s="190"/>
      <c r="E17" s="272"/>
      <c r="F17" s="186"/>
      <c r="G17" s="186"/>
      <c r="H17" s="190"/>
      <c r="I17" s="272"/>
      <c r="J17" s="186"/>
      <c r="K17" s="186"/>
      <c r="L17" s="334"/>
      <c r="M17" s="272"/>
      <c r="N17" s="186"/>
      <c r="O17" s="186"/>
      <c r="P17" s="224"/>
      <c r="Q17" s="224"/>
      <c r="R17" s="224"/>
    </row>
    <row r="18" spans="1:18" ht="15">
      <c r="A18" s="187">
        <v>11</v>
      </c>
      <c r="C18" s="183" t="s">
        <v>391</v>
      </c>
      <c r="D18" s="190"/>
      <c r="F18" s="186"/>
      <c r="G18" s="186"/>
      <c r="H18" s="190"/>
      <c r="J18" s="186"/>
      <c r="K18" s="186"/>
      <c r="L18" s="334"/>
      <c r="N18" s="186"/>
      <c r="O18" s="186"/>
      <c r="P18" s="224"/>
      <c r="Q18" s="224"/>
      <c r="R18" s="224"/>
    </row>
    <row r="19" spans="1:18" ht="15">
      <c r="A19" s="187">
        <v>12</v>
      </c>
      <c r="C19" s="183" t="s">
        <v>392</v>
      </c>
      <c r="D19" s="190"/>
      <c r="F19" s="186"/>
      <c r="G19" s="186"/>
      <c r="H19" s="190"/>
      <c r="J19" s="186"/>
      <c r="K19" s="186"/>
      <c r="L19" s="334"/>
      <c r="N19" s="186"/>
      <c r="O19" s="186"/>
      <c r="P19" s="224"/>
      <c r="Q19" s="224"/>
      <c r="R19" s="224"/>
    </row>
    <row r="20" spans="1:18" ht="15">
      <c r="A20" s="187">
        <v>13</v>
      </c>
      <c r="C20" s="183" t="s">
        <v>393</v>
      </c>
      <c r="D20" s="339"/>
      <c r="F20" s="230"/>
      <c r="H20" s="339"/>
      <c r="J20" s="230"/>
      <c r="L20" s="340"/>
      <c r="N20" s="230"/>
      <c r="P20" s="224"/>
      <c r="Q20" s="224"/>
      <c r="R20" s="224"/>
    </row>
    <row r="21" spans="1:18" ht="15">
      <c r="A21" s="187">
        <v>14</v>
      </c>
      <c r="D21" s="190"/>
      <c r="E21" s="272"/>
      <c r="F21" s="186"/>
      <c r="G21" s="186"/>
      <c r="H21" s="190"/>
      <c r="I21" s="272"/>
      <c r="J21" s="186"/>
      <c r="K21" s="186"/>
      <c r="L21" s="334"/>
      <c r="M21" s="272"/>
      <c r="N21" s="186"/>
      <c r="O21" s="186"/>
      <c r="P21" s="224"/>
      <c r="Q21" s="224"/>
      <c r="R21" s="224"/>
    </row>
    <row r="22" spans="1:18" ht="15.75">
      <c r="A22" s="187">
        <v>15</v>
      </c>
      <c r="B22" s="182" t="s">
        <v>394</v>
      </c>
      <c r="D22" s="190">
        <v>515717</v>
      </c>
      <c r="F22" s="215">
        <v>2655839.0700000008</v>
      </c>
      <c r="G22" s="191"/>
      <c r="H22" s="190">
        <v>93191</v>
      </c>
      <c r="J22" s="215">
        <v>431038.90999999986</v>
      </c>
      <c r="K22" s="191"/>
      <c r="L22" s="334">
        <v>1875541</v>
      </c>
      <c r="N22" s="215">
        <v>9912100.5100000035</v>
      </c>
      <c r="O22" s="191"/>
      <c r="P22" s="224"/>
      <c r="Q22" s="224"/>
      <c r="R22" s="224"/>
    </row>
    <row r="23" spans="1:18" ht="15.75">
      <c r="A23" s="187">
        <v>16</v>
      </c>
      <c r="B23" s="182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224"/>
      <c r="Q23" s="224"/>
      <c r="R23" s="224"/>
    </row>
    <row r="24" spans="1:18" ht="15">
      <c r="A24" s="187">
        <v>17</v>
      </c>
      <c r="D24" s="190"/>
      <c r="F24" s="186"/>
      <c r="G24" s="186"/>
      <c r="H24" s="190"/>
      <c r="J24" s="186"/>
      <c r="L24" s="190"/>
      <c r="N24" s="186"/>
      <c r="P24" s="224"/>
      <c r="Q24" s="224"/>
      <c r="R24" s="224"/>
    </row>
    <row r="25" spans="1:18" ht="15.75">
      <c r="A25" s="187">
        <v>18</v>
      </c>
      <c r="B25" s="182" t="s">
        <v>395</v>
      </c>
      <c r="P25" s="224"/>
      <c r="Q25" s="224"/>
      <c r="R25" s="224"/>
    </row>
    <row r="26" spans="1:18" ht="15">
      <c r="A26" s="187">
        <v>19</v>
      </c>
      <c r="C26" s="183" t="s">
        <v>396</v>
      </c>
      <c r="D26" s="190"/>
      <c r="E26" s="272"/>
      <c r="F26" s="186"/>
      <c r="G26" s="186"/>
      <c r="H26" s="190"/>
      <c r="I26" s="272"/>
      <c r="J26" s="186"/>
      <c r="K26" s="186"/>
      <c r="L26" s="190"/>
      <c r="M26" s="272"/>
      <c r="N26" s="186"/>
      <c r="O26" s="186"/>
      <c r="P26" s="224"/>
      <c r="Q26" s="224"/>
      <c r="R26" s="224"/>
    </row>
    <row r="27" spans="1:18" ht="15">
      <c r="A27" s="187">
        <v>20</v>
      </c>
      <c r="C27" s="183" t="s">
        <v>388</v>
      </c>
      <c r="D27" s="190"/>
      <c r="E27" s="272"/>
      <c r="F27" s="186"/>
      <c r="H27" s="190"/>
      <c r="I27" s="272"/>
      <c r="J27" s="186"/>
      <c r="L27" s="190"/>
      <c r="M27" s="272"/>
      <c r="N27" s="186"/>
      <c r="P27" s="224"/>
      <c r="Q27" s="224"/>
      <c r="R27" s="224"/>
    </row>
    <row r="28" spans="1:18" ht="15">
      <c r="A28" s="187">
        <v>21</v>
      </c>
      <c r="C28" s="183" t="s">
        <v>385</v>
      </c>
      <c r="D28" s="190"/>
      <c r="E28" s="272"/>
      <c r="F28" s="186"/>
      <c r="G28" s="186"/>
      <c r="H28" s="190"/>
      <c r="I28" s="272"/>
      <c r="J28" s="186"/>
      <c r="K28" s="186"/>
      <c r="L28" s="190"/>
      <c r="M28" s="272"/>
      <c r="N28" s="186"/>
      <c r="O28" s="186"/>
      <c r="P28" s="224"/>
      <c r="Q28" s="224"/>
      <c r="R28" s="224"/>
    </row>
    <row r="29" spans="1:18" ht="15">
      <c r="A29" s="187">
        <v>22</v>
      </c>
      <c r="C29" s="183" t="s">
        <v>391</v>
      </c>
      <c r="D29" s="190"/>
      <c r="E29" s="272"/>
      <c r="F29" s="186"/>
      <c r="G29" s="186"/>
      <c r="H29" s="190"/>
      <c r="I29" s="272"/>
      <c r="J29" s="186"/>
      <c r="K29" s="186"/>
      <c r="L29" s="190"/>
      <c r="M29" s="272"/>
      <c r="N29" s="186"/>
      <c r="O29" s="186"/>
      <c r="P29" s="224"/>
      <c r="Q29" s="224"/>
      <c r="R29" s="224"/>
    </row>
    <row r="30" spans="1:18" ht="15">
      <c r="A30" s="187">
        <v>23</v>
      </c>
      <c r="C30" s="183" t="s">
        <v>392</v>
      </c>
      <c r="F30" s="186"/>
      <c r="G30" s="186"/>
      <c r="J30" s="186"/>
      <c r="K30" s="186"/>
      <c r="N30" s="186"/>
      <c r="O30" s="186"/>
      <c r="P30" s="224"/>
      <c r="Q30" s="224"/>
      <c r="R30" s="224"/>
    </row>
    <row r="31" spans="1:18" ht="15">
      <c r="A31" s="187">
        <v>24</v>
      </c>
      <c r="C31" s="183" t="s">
        <v>397</v>
      </c>
      <c r="D31" s="339"/>
      <c r="F31" s="230"/>
      <c r="H31" s="339"/>
      <c r="J31" s="230"/>
      <c r="L31" s="339"/>
      <c r="N31" s="230"/>
      <c r="P31" s="224"/>
      <c r="Q31" s="224"/>
      <c r="R31" s="224"/>
    </row>
    <row r="32" spans="1:18" ht="15">
      <c r="A32" s="187">
        <v>25</v>
      </c>
      <c r="D32" s="190"/>
      <c r="E32" s="272"/>
      <c r="F32" s="186"/>
      <c r="G32" s="186"/>
      <c r="H32" s="190"/>
      <c r="I32" s="272"/>
      <c r="J32" s="186"/>
      <c r="K32" s="186"/>
      <c r="L32" s="190"/>
      <c r="M32" s="272"/>
      <c r="N32" s="186"/>
      <c r="O32" s="186"/>
      <c r="P32" s="224"/>
      <c r="Q32" s="224"/>
      <c r="R32" s="224"/>
    </row>
    <row r="33" spans="1:18" ht="15.75">
      <c r="A33" s="187">
        <v>26</v>
      </c>
      <c r="B33" s="182" t="s">
        <v>52</v>
      </c>
      <c r="D33" s="190">
        <v>77523</v>
      </c>
      <c r="F33" s="215">
        <v>473477.64000000007</v>
      </c>
      <c r="G33" s="190"/>
      <c r="H33" s="190">
        <v>79040</v>
      </c>
      <c r="J33" s="215">
        <v>385079.1999999999</v>
      </c>
      <c r="K33" s="191"/>
      <c r="L33" s="190">
        <v>305561</v>
      </c>
      <c r="N33" s="215">
        <v>1700749.2699999984</v>
      </c>
      <c r="O33" s="191"/>
      <c r="P33" s="224"/>
      <c r="Q33" s="224"/>
      <c r="R33" s="224"/>
    </row>
    <row r="34" spans="1:18" ht="15.75">
      <c r="A34" s="187">
        <v>27</v>
      </c>
      <c r="B34" s="182"/>
      <c r="D34" s="190"/>
      <c r="H34" s="190"/>
      <c r="L34" s="190"/>
      <c r="P34" s="224"/>
      <c r="Q34" s="224"/>
      <c r="R34" s="224"/>
    </row>
    <row r="35" spans="1:18" ht="15.75">
      <c r="A35" s="187">
        <v>28</v>
      </c>
      <c r="B35" s="182"/>
      <c r="D35" s="186"/>
      <c r="E35" s="186"/>
      <c r="H35" s="186"/>
      <c r="I35" s="186"/>
      <c r="L35" s="186"/>
      <c r="M35" s="186"/>
      <c r="P35" s="224"/>
      <c r="Q35" s="224"/>
      <c r="R35" s="224"/>
    </row>
    <row r="36" spans="1:18" ht="15.75">
      <c r="A36" s="187">
        <v>29</v>
      </c>
      <c r="B36" s="182" t="s">
        <v>181</v>
      </c>
      <c r="P36" s="224"/>
      <c r="Q36" s="224"/>
      <c r="R36" s="224"/>
    </row>
    <row r="37" spans="1:18" ht="15">
      <c r="A37" s="187">
        <v>30</v>
      </c>
      <c r="C37" s="183" t="s">
        <v>388</v>
      </c>
      <c r="D37" s="190"/>
      <c r="E37" s="272"/>
      <c r="F37" s="186"/>
      <c r="G37" s="186"/>
      <c r="H37" s="190"/>
      <c r="I37" s="272"/>
      <c r="J37" s="186"/>
      <c r="K37" s="186"/>
      <c r="L37" s="190"/>
      <c r="M37" s="272"/>
      <c r="N37" s="186"/>
      <c r="O37" s="186"/>
      <c r="P37" s="224"/>
      <c r="Q37" s="224"/>
      <c r="R37" s="224"/>
    </row>
    <row r="38" spans="1:18" ht="15">
      <c r="A38" s="187">
        <v>31</v>
      </c>
      <c r="C38" s="183" t="s">
        <v>389</v>
      </c>
      <c r="D38" s="190"/>
      <c r="E38" s="272"/>
      <c r="F38" s="186"/>
      <c r="G38" s="186"/>
      <c r="H38" s="190"/>
      <c r="I38" s="272"/>
      <c r="J38" s="186"/>
      <c r="K38" s="186"/>
      <c r="L38" s="190"/>
      <c r="M38" s="272"/>
      <c r="N38" s="186"/>
      <c r="O38" s="186"/>
      <c r="P38" s="224"/>
      <c r="Q38" s="224"/>
      <c r="R38" s="224"/>
    </row>
    <row r="39" spans="1:18" ht="15">
      <c r="A39" s="187">
        <v>32</v>
      </c>
      <c r="C39" s="183" t="s">
        <v>391</v>
      </c>
      <c r="D39" s="190"/>
      <c r="E39" s="272"/>
      <c r="F39" s="186"/>
      <c r="G39" s="186"/>
      <c r="H39" s="190"/>
      <c r="I39" s="272"/>
      <c r="J39" s="186"/>
      <c r="K39" s="186"/>
      <c r="L39" s="190"/>
      <c r="M39" s="272"/>
      <c r="N39" s="186"/>
      <c r="O39" s="186"/>
      <c r="P39" s="224"/>
      <c r="Q39" s="224"/>
      <c r="R39" s="224"/>
    </row>
    <row r="40" spans="1:18" ht="15">
      <c r="A40" s="187">
        <v>33</v>
      </c>
      <c r="C40" s="183" t="s">
        <v>392</v>
      </c>
      <c r="F40" s="186"/>
      <c r="G40" s="186"/>
      <c r="J40" s="186"/>
      <c r="K40" s="186"/>
      <c r="N40" s="186"/>
      <c r="O40" s="186"/>
      <c r="P40" s="224"/>
      <c r="Q40" s="224"/>
      <c r="R40" s="224"/>
    </row>
    <row r="41" spans="1:18" ht="15">
      <c r="A41" s="187">
        <v>34</v>
      </c>
      <c r="C41" s="183" t="s">
        <v>397</v>
      </c>
      <c r="D41" s="339"/>
      <c r="F41" s="230"/>
      <c r="H41" s="339"/>
      <c r="J41" s="230"/>
      <c r="L41" s="339"/>
      <c r="N41" s="230"/>
      <c r="P41" s="224"/>
      <c r="Q41" s="224"/>
      <c r="R41" s="224"/>
    </row>
    <row r="42" spans="1:18" ht="15">
      <c r="A42" s="187">
        <v>35</v>
      </c>
      <c r="D42" s="190"/>
      <c r="E42" s="272"/>
      <c r="F42" s="186"/>
      <c r="G42" s="186"/>
      <c r="H42" s="190"/>
      <c r="I42" s="272"/>
      <c r="J42" s="186"/>
      <c r="K42" s="186"/>
      <c r="L42" s="190"/>
      <c r="M42" s="272"/>
      <c r="N42" s="186"/>
      <c r="O42" s="186"/>
      <c r="P42" s="224"/>
      <c r="Q42" s="224"/>
      <c r="R42" s="224"/>
    </row>
    <row r="43" spans="1:18" ht="15.75">
      <c r="A43" s="187">
        <v>36</v>
      </c>
      <c r="B43" s="182" t="s">
        <v>52</v>
      </c>
      <c r="D43" s="190">
        <v>29873</v>
      </c>
      <c r="F43" s="215">
        <v>180033.32999999993</v>
      </c>
      <c r="G43" s="190"/>
      <c r="H43" s="190">
        <v>24139</v>
      </c>
      <c r="J43" s="215">
        <v>110348.66999999998</v>
      </c>
      <c r="K43" s="191"/>
      <c r="L43" s="190">
        <v>30164</v>
      </c>
      <c r="N43" s="215">
        <v>154803.61999999994</v>
      </c>
      <c r="O43" s="191"/>
      <c r="P43" s="224"/>
      <c r="Q43" s="224"/>
      <c r="R43" s="224"/>
    </row>
    <row r="44" spans="1:18" ht="15.75">
      <c r="A44" s="187">
        <v>37</v>
      </c>
      <c r="B44" s="182"/>
      <c r="D44" s="190"/>
      <c r="H44" s="190"/>
      <c r="L44" s="190"/>
      <c r="P44" s="224"/>
      <c r="Q44" s="224"/>
      <c r="R44" s="224"/>
    </row>
    <row r="45" spans="1:18" ht="15.75">
      <c r="A45" s="187">
        <v>38</v>
      </c>
      <c r="B45" s="182"/>
      <c r="D45" s="186"/>
      <c r="E45" s="186"/>
      <c r="H45" s="186"/>
      <c r="I45" s="186"/>
      <c r="L45" s="186"/>
      <c r="M45" s="186"/>
      <c r="P45" s="224"/>
      <c r="Q45" s="224"/>
      <c r="R45" s="224"/>
    </row>
    <row r="46" spans="1:18" ht="15.75">
      <c r="A46" s="187">
        <v>39</v>
      </c>
      <c r="B46" s="182" t="s">
        <v>398</v>
      </c>
      <c r="P46" s="224"/>
      <c r="Q46" s="224"/>
      <c r="R46" s="224"/>
    </row>
    <row r="47" spans="1:18" ht="15">
      <c r="A47" s="187">
        <v>40</v>
      </c>
      <c r="C47" s="183" t="s">
        <v>388</v>
      </c>
      <c r="D47" s="190"/>
      <c r="E47" s="272"/>
      <c r="F47" s="186"/>
      <c r="G47" s="186"/>
      <c r="H47" s="190"/>
      <c r="I47" s="272"/>
      <c r="J47" s="186"/>
      <c r="K47" s="186"/>
      <c r="L47" s="190"/>
      <c r="M47" s="272"/>
      <c r="N47" s="186"/>
      <c r="O47" s="186"/>
      <c r="P47" s="224"/>
      <c r="Q47" s="224"/>
      <c r="R47" s="224"/>
    </row>
    <row r="48" spans="1:18" ht="15">
      <c r="A48" s="187">
        <v>41</v>
      </c>
      <c r="C48" s="183" t="s">
        <v>399</v>
      </c>
      <c r="D48" s="190"/>
      <c r="E48" s="272"/>
      <c r="F48" s="186"/>
      <c r="G48" s="186"/>
      <c r="H48" s="190"/>
      <c r="I48" s="272"/>
      <c r="J48" s="186"/>
      <c r="K48" s="186"/>
      <c r="L48" s="190"/>
      <c r="M48" s="272"/>
      <c r="N48" s="186"/>
      <c r="O48" s="186"/>
      <c r="P48" s="224"/>
      <c r="Q48" s="224"/>
      <c r="R48" s="224"/>
    </row>
    <row r="49" spans="1:18" ht="15">
      <c r="A49" s="187">
        <v>42</v>
      </c>
      <c r="C49" s="183" t="s">
        <v>400</v>
      </c>
      <c r="D49" s="190"/>
      <c r="E49" s="272"/>
      <c r="F49" s="186"/>
      <c r="G49" s="186"/>
      <c r="H49" s="190"/>
      <c r="I49" s="272"/>
      <c r="J49" s="186"/>
      <c r="K49" s="186"/>
      <c r="L49" s="190"/>
      <c r="M49" s="272"/>
      <c r="N49" s="186"/>
      <c r="O49" s="186"/>
      <c r="P49" s="224"/>
      <c r="Q49" s="224"/>
      <c r="R49" s="224"/>
    </row>
    <row r="50" spans="1:18" ht="15">
      <c r="A50" s="187">
        <v>43</v>
      </c>
      <c r="C50" s="183" t="s">
        <v>391</v>
      </c>
      <c r="D50" s="190"/>
      <c r="E50" s="272"/>
      <c r="F50" s="186"/>
      <c r="G50" s="186"/>
      <c r="H50" s="190"/>
      <c r="I50" s="272"/>
      <c r="J50" s="186"/>
      <c r="K50" s="186"/>
      <c r="L50" s="190"/>
      <c r="M50" s="272"/>
      <c r="N50" s="186"/>
      <c r="O50" s="186"/>
      <c r="P50" s="224"/>
      <c r="Q50" s="224"/>
      <c r="R50" s="224"/>
    </row>
    <row r="51" spans="1:18" ht="15">
      <c r="A51" s="187">
        <v>44</v>
      </c>
      <c r="C51" s="183" t="s">
        <v>392</v>
      </c>
      <c r="F51" s="186"/>
      <c r="G51" s="186"/>
      <c r="J51" s="186"/>
      <c r="K51" s="186"/>
      <c r="N51" s="186"/>
      <c r="O51" s="186"/>
      <c r="P51" s="224"/>
      <c r="Q51" s="224"/>
      <c r="R51" s="224"/>
    </row>
    <row r="52" spans="1:18" ht="15">
      <c r="A52" s="187">
        <v>45</v>
      </c>
      <c r="C52" s="183" t="s">
        <v>397</v>
      </c>
      <c r="D52" s="339"/>
      <c r="F52" s="230"/>
      <c r="H52" s="339"/>
      <c r="J52" s="230"/>
      <c r="L52" s="339"/>
      <c r="N52" s="230"/>
      <c r="P52" s="224"/>
      <c r="Q52" s="224"/>
      <c r="R52" s="224"/>
    </row>
    <row r="53" spans="1:18" ht="15">
      <c r="A53" s="187">
        <v>46</v>
      </c>
      <c r="D53" s="190"/>
      <c r="E53" s="272"/>
      <c r="F53" s="186"/>
      <c r="G53" s="186"/>
      <c r="H53" s="190"/>
      <c r="I53" s="272"/>
      <c r="J53" s="186"/>
      <c r="K53" s="186"/>
      <c r="L53" s="190"/>
      <c r="M53" s="272"/>
      <c r="N53" s="186"/>
      <c r="O53" s="186"/>
      <c r="P53" s="224"/>
      <c r="Q53" s="224"/>
      <c r="R53" s="224"/>
    </row>
    <row r="54" spans="1:18" ht="15.75">
      <c r="A54" s="187">
        <v>47</v>
      </c>
      <c r="B54" s="182" t="s">
        <v>52</v>
      </c>
      <c r="D54" s="190">
        <v>-257</v>
      </c>
      <c r="F54" s="215">
        <v>649.5</v>
      </c>
      <c r="G54" s="190"/>
      <c r="H54" s="190">
        <v>-530</v>
      </c>
      <c r="J54" s="215">
        <v>-1251.7700000000002</v>
      </c>
      <c r="K54" s="191"/>
      <c r="L54" s="190">
        <v>-1100</v>
      </c>
      <c r="N54" s="215">
        <v>-4626.3999999999996</v>
      </c>
      <c r="O54" s="191"/>
      <c r="P54" s="224"/>
      <c r="Q54" s="224"/>
      <c r="R54" s="224"/>
    </row>
    <row r="55" spans="1:18" ht="15.75">
      <c r="A55" s="187">
        <v>48</v>
      </c>
      <c r="B55" s="182"/>
      <c r="D55" s="190"/>
      <c r="H55" s="190"/>
      <c r="L55" s="190"/>
      <c r="P55" s="224"/>
      <c r="Q55" s="224"/>
      <c r="R55" s="224"/>
    </row>
    <row r="56" spans="1:18" ht="15.75">
      <c r="A56" s="187">
        <v>49</v>
      </c>
      <c r="B56" s="182"/>
      <c r="D56" s="186"/>
      <c r="E56" s="186"/>
      <c r="H56" s="186"/>
      <c r="I56" s="186"/>
      <c r="L56" s="186"/>
      <c r="M56" s="186"/>
      <c r="P56" s="224"/>
      <c r="Q56" s="224"/>
      <c r="R56" s="224"/>
    </row>
    <row r="57" spans="1:18" ht="15.75">
      <c r="A57" s="187">
        <v>50</v>
      </c>
      <c r="B57" s="182" t="s">
        <v>401</v>
      </c>
      <c r="D57" s="186"/>
      <c r="E57" s="186"/>
      <c r="H57" s="186"/>
      <c r="I57" s="186"/>
      <c r="L57" s="186"/>
      <c r="M57" s="186"/>
      <c r="P57" s="224"/>
      <c r="Q57" s="224"/>
      <c r="R57" s="224"/>
    </row>
    <row r="58" spans="1:18" ht="15">
      <c r="A58" s="187">
        <v>51</v>
      </c>
      <c r="C58" s="183" t="s">
        <v>388</v>
      </c>
      <c r="D58" s="186"/>
      <c r="E58" s="186"/>
      <c r="H58" s="186"/>
      <c r="I58" s="186"/>
      <c r="L58" s="186"/>
      <c r="M58" s="186"/>
      <c r="P58" s="224"/>
      <c r="Q58" s="224"/>
      <c r="R58" s="224"/>
    </row>
    <row r="59" spans="1:18" ht="15.75">
      <c r="A59" s="187">
        <v>52</v>
      </c>
      <c r="B59" s="182"/>
      <c r="C59" s="183" t="s">
        <v>382</v>
      </c>
      <c r="D59" s="186"/>
      <c r="E59" s="186"/>
      <c r="H59" s="186"/>
      <c r="I59" s="186"/>
      <c r="L59" s="186"/>
      <c r="M59" s="186"/>
      <c r="P59" s="224"/>
      <c r="Q59" s="224"/>
      <c r="R59" s="224"/>
    </row>
    <row r="60" spans="1:18" ht="15.75">
      <c r="A60" s="187">
        <v>53</v>
      </c>
      <c r="B60" s="182"/>
      <c r="C60" s="183" t="s">
        <v>400</v>
      </c>
      <c r="D60" s="186"/>
      <c r="E60" s="186"/>
      <c r="H60" s="186"/>
      <c r="I60" s="186"/>
      <c r="L60" s="186"/>
      <c r="M60" s="186"/>
      <c r="P60" s="224"/>
      <c r="Q60" s="224"/>
      <c r="R60" s="224"/>
    </row>
    <row r="61" spans="1:18" ht="15.75">
      <c r="A61" s="187">
        <v>54</v>
      </c>
      <c r="B61" s="182"/>
      <c r="C61" s="183" t="s">
        <v>391</v>
      </c>
      <c r="D61" s="186"/>
      <c r="E61" s="186"/>
      <c r="H61" s="186"/>
      <c r="I61" s="186"/>
      <c r="L61" s="186"/>
      <c r="M61" s="186"/>
      <c r="P61" s="224"/>
      <c r="Q61" s="224"/>
      <c r="R61" s="224"/>
    </row>
    <row r="62" spans="1:18" ht="15.75">
      <c r="A62" s="187">
        <v>55</v>
      </c>
      <c r="B62" s="182"/>
      <c r="C62" s="183" t="s">
        <v>392</v>
      </c>
      <c r="D62" s="186"/>
      <c r="E62" s="186"/>
      <c r="H62" s="186"/>
      <c r="I62" s="186"/>
      <c r="L62" s="186"/>
      <c r="M62" s="186"/>
      <c r="P62" s="224"/>
      <c r="Q62" s="224"/>
      <c r="R62" s="224"/>
    </row>
    <row r="63" spans="1:18" ht="15">
      <c r="A63" s="187">
        <v>56</v>
      </c>
      <c r="C63" s="183" t="s">
        <v>397</v>
      </c>
      <c r="D63" s="339"/>
      <c r="F63" s="230"/>
      <c r="H63" s="339"/>
      <c r="J63" s="230"/>
      <c r="L63" s="339"/>
      <c r="N63" s="230"/>
      <c r="P63" s="224"/>
      <c r="Q63" s="224"/>
      <c r="R63" s="224"/>
    </row>
    <row r="64" spans="1:18" ht="15.75">
      <c r="A64" s="187">
        <v>57</v>
      </c>
      <c r="B64" s="182"/>
      <c r="D64" s="186"/>
      <c r="E64" s="186"/>
      <c r="H64" s="186"/>
      <c r="I64" s="186"/>
      <c r="L64" s="186"/>
      <c r="M64" s="186"/>
      <c r="P64" s="224"/>
      <c r="Q64" s="224"/>
      <c r="R64" s="224"/>
    </row>
    <row r="65" spans="1:18" ht="15.75">
      <c r="A65" s="187">
        <v>58</v>
      </c>
      <c r="B65" s="182" t="s">
        <v>52</v>
      </c>
      <c r="D65" s="190">
        <v>0</v>
      </c>
      <c r="E65" s="186"/>
      <c r="F65" s="215">
        <v>-170.6</v>
      </c>
      <c r="H65" s="190">
        <v>0</v>
      </c>
      <c r="I65" s="186"/>
      <c r="J65" s="215">
        <v>-152.39000000000001</v>
      </c>
      <c r="L65" s="190">
        <v>0</v>
      </c>
      <c r="M65" s="186"/>
      <c r="N65" s="215">
        <v>-197.72</v>
      </c>
      <c r="P65" s="224"/>
      <c r="Q65" s="224"/>
      <c r="R65" s="224"/>
    </row>
    <row r="66" spans="1:18" ht="15.75">
      <c r="A66" s="187">
        <v>59</v>
      </c>
      <c r="B66" s="182"/>
      <c r="D66" s="186"/>
      <c r="E66" s="186"/>
      <c r="H66" s="186"/>
      <c r="I66" s="186"/>
      <c r="L66" s="186"/>
      <c r="M66" s="186"/>
      <c r="P66" s="224"/>
      <c r="Q66" s="224"/>
      <c r="R66" s="224"/>
    </row>
    <row r="67" spans="1:18" ht="15.75">
      <c r="A67" s="187">
        <v>60</v>
      </c>
      <c r="B67" s="182"/>
      <c r="D67" s="186"/>
      <c r="E67" s="186"/>
      <c r="H67" s="186"/>
      <c r="I67" s="186"/>
      <c r="L67" s="186"/>
      <c r="M67" s="186"/>
      <c r="P67" s="224"/>
      <c r="Q67" s="224"/>
      <c r="R67" s="224"/>
    </row>
    <row r="68" spans="1:18" ht="15.75">
      <c r="A68" s="187">
        <v>61</v>
      </c>
      <c r="B68" s="182" t="s">
        <v>402</v>
      </c>
      <c r="C68" s="187"/>
      <c r="D68" s="186"/>
      <c r="E68" s="186"/>
      <c r="H68" s="186"/>
      <c r="I68" s="186"/>
      <c r="L68" s="186"/>
      <c r="M68" s="186"/>
      <c r="P68" s="224"/>
      <c r="Q68" s="224"/>
      <c r="R68" s="224"/>
    </row>
    <row r="69" spans="1:18" ht="15">
      <c r="A69" s="187">
        <v>62</v>
      </c>
      <c r="C69" s="183" t="s">
        <v>52</v>
      </c>
      <c r="D69" s="190">
        <v>622856</v>
      </c>
      <c r="F69" s="215">
        <v>3309828.9400000009</v>
      </c>
      <c r="G69" s="191"/>
      <c r="H69" s="190">
        <v>195840</v>
      </c>
      <c r="J69" s="215">
        <v>925062.61999999976</v>
      </c>
      <c r="K69" s="191"/>
      <c r="L69" s="190">
        <v>2210166</v>
      </c>
      <c r="N69" s="215">
        <v>11762829.279999999</v>
      </c>
      <c r="O69" s="191"/>
      <c r="P69" s="224"/>
      <c r="Q69" s="224"/>
      <c r="R69" s="335"/>
    </row>
    <row r="70" spans="1:18" ht="15">
      <c r="A70" s="187">
        <v>63</v>
      </c>
      <c r="D70" s="190"/>
      <c r="F70" s="190"/>
      <c r="G70" s="190"/>
      <c r="H70" s="190"/>
      <c r="J70" s="190"/>
      <c r="K70" s="190"/>
      <c r="L70" s="190"/>
      <c r="N70" s="190"/>
      <c r="O70" s="190"/>
      <c r="P70" s="224"/>
      <c r="Q70" s="224"/>
      <c r="R70" s="224"/>
    </row>
    <row r="71" spans="1:18" ht="15">
      <c r="A71" s="187">
        <v>64</v>
      </c>
      <c r="H71" s="190"/>
      <c r="J71" s="183" t="s">
        <v>255</v>
      </c>
      <c r="P71" s="224"/>
      <c r="Q71" s="224"/>
      <c r="R71" s="224"/>
    </row>
    <row r="72" spans="1:18" ht="15">
      <c r="A72" s="187">
        <v>65</v>
      </c>
      <c r="D72" s="183" t="s">
        <v>403</v>
      </c>
      <c r="P72" s="224"/>
      <c r="Q72" s="224"/>
      <c r="R72" s="224"/>
    </row>
    <row r="73" spans="1:18" ht="15">
      <c r="P73" s="224"/>
      <c r="Q73" s="224"/>
      <c r="R73" s="224"/>
    </row>
    <row r="74" spans="1:18" ht="15">
      <c r="D74" s="190"/>
      <c r="E74" s="272"/>
      <c r="F74" s="186"/>
      <c r="G74" s="186"/>
      <c r="H74" s="190"/>
      <c r="I74" s="272"/>
      <c r="J74" s="186"/>
      <c r="K74" s="186"/>
      <c r="L74" s="190"/>
      <c r="M74" s="272"/>
      <c r="N74" s="186"/>
      <c r="O74" s="186"/>
      <c r="P74" s="224"/>
      <c r="Q74" s="224"/>
      <c r="R74" s="224"/>
    </row>
    <row r="75" spans="1:18" ht="15">
      <c r="F75" s="186"/>
      <c r="G75" s="186"/>
      <c r="J75" s="186"/>
      <c r="K75" s="186"/>
      <c r="N75" s="186"/>
      <c r="O75" s="186"/>
      <c r="P75" s="224"/>
      <c r="Q75" s="224"/>
      <c r="R75" s="224"/>
    </row>
    <row r="76" spans="1:18" ht="15">
      <c r="D76" s="190"/>
      <c r="H76" s="190"/>
      <c r="L76" s="190"/>
      <c r="P76" s="224"/>
      <c r="Q76" s="224"/>
      <c r="R76" s="224"/>
    </row>
    <row r="77" spans="1:18" ht="15">
      <c r="D77" s="190"/>
      <c r="E77" s="272"/>
      <c r="F77" s="186"/>
      <c r="G77" s="186"/>
      <c r="H77" s="190"/>
      <c r="I77" s="272"/>
      <c r="J77" s="186"/>
      <c r="K77" s="186"/>
      <c r="L77" s="190"/>
      <c r="M77" s="272"/>
      <c r="N77" s="186"/>
      <c r="O77" s="186"/>
      <c r="P77" s="224"/>
      <c r="Q77" s="224"/>
      <c r="R77" s="224"/>
    </row>
    <row r="78" spans="1:18" ht="15.75">
      <c r="B78" s="182"/>
      <c r="D78" s="190"/>
      <c r="F78" s="191"/>
      <c r="G78" s="191"/>
      <c r="H78" s="190"/>
      <c r="J78" s="191"/>
      <c r="K78" s="191"/>
      <c r="L78" s="190"/>
      <c r="N78" s="191"/>
      <c r="O78" s="191"/>
      <c r="P78" s="224"/>
      <c r="Q78" s="224"/>
      <c r="R78" s="224"/>
    </row>
    <row r="79" spans="1:18" ht="15.75">
      <c r="B79" s="182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224"/>
      <c r="Q79" s="224"/>
      <c r="R79" s="224"/>
    </row>
    <row r="80" spans="1:18" ht="15.75">
      <c r="B80" s="182"/>
      <c r="D80" s="186"/>
      <c r="E80" s="186"/>
      <c r="H80" s="186"/>
      <c r="I80" s="186"/>
      <c r="L80" s="186"/>
      <c r="M80" s="186"/>
      <c r="P80" s="224"/>
      <c r="Q80" s="224"/>
      <c r="R80" s="224"/>
    </row>
    <row r="81" spans="2:18" ht="15.75">
      <c r="B81" s="182"/>
      <c r="C81" s="187"/>
      <c r="D81" s="186"/>
      <c r="E81" s="186"/>
      <c r="H81" s="186"/>
      <c r="I81" s="186"/>
      <c r="L81" s="186"/>
      <c r="M81" s="186"/>
      <c r="P81" s="224"/>
      <c r="Q81" s="224"/>
      <c r="R81" s="224"/>
    </row>
    <row r="82" spans="2:18" ht="15">
      <c r="D82" s="190"/>
      <c r="F82" s="191"/>
      <c r="G82" s="191"/>
      <c r="H82" s="190"/>
      <c r="J82" s="191"/>
      <c r="K82" s="191"/>
      <c r="L82" s="190"/>
      <c r="N82" s="191"/>
      <c r="O82" s="191"/>
      <c r="P82" s="224"/>
      <c r="Q82" s="224"/>
      <c r="R82" s="224"/>
    </row>
    <row r="83" spans="2:18" ht="15">
      <c r="D83" s="190"/>
      <c r="F83" s="190"/>
      <c r="G83" s="190"/>
      <c r="H83" s="190"/>
      <c r="J83" s="190"/>
      <c r="K83" s="190"/>
      <c r="L83" s="190"/>
      <c r="N83" s="190"/>
      <c r="O83" s="190"/>
      <c r="P83" s="224"/>
      <c r="Q83" s="224"/>
      <c r="R83" s="224"/>
    </row>
    <row r="84" spans="2:18" ht="15">
      <c r="P84" s="224"/>
      <c r="Q84" s="224"/>
      <c r="R84" s="224"/>
    </row>
    <row r="85" spans="2:18" ht="15">
      <c r="P85" s="224"/>
      <c r="Q85" s="224"/>
      <c r="R85" s="224"/>
    </row>
    <row r="86" spans="2:18" ht="15">
      <c r="P86" s="224"/>
      <c r="Q86" s="224"/>
      <c r="R86" s="224"/>
    </row>
    <row r="87" spans="2:18" ht="15">
      <c r="P87" s="224"/>
      <c r="Q87" s="224"/>
      <c r="R87" s="224"/>
    </row>
    <row r="88" spans="2:18" ht="15">
      <c r="P88" s="224"/>
      <c r="Q88" s="224"/>
      <c r="R88" s="224"/>
    </row>
    <row r="89" spans="2:18" ht="15">
      <c r="P89" s="224"/>
      <c r="Q89" s="224"/>
      <c r="R89" s="224"/>
    </row>
    <row r="90" spans="2:18" ht="15">
      <c r="P90" s="224"/>
      <c r="Q90" s="224"/>
      <c r="R90" s="224"/>
    </row>
    <row r="91" spans="2:18" ht="15">
      <c r="P91" s="224"/>
      <c r="Q91" s="224"/>
      <c r="R91" s="224"/>
    </row>
    <row r="92" spans="2:18" ht="15">
      <c r="P92" s="224"/>
      <c r="Q92" s="224"/>
      <c r="R92" s="224"/>
    </row>
    <row r="93" spans="2:18" ht="15">
      <c r="P93" s="224"/>
      <c r="Q93" s="224"/>
      <c r="R93" s="224"/>
    </row>
    <row r="94" spans="2:18" ht="15">
      <c r="P94" s="224"/>
      <c r="Q94" s="224"/>
      <c r="R94" s="224"/>
    </row>
    <row r="95" spans="2:18" ht="15">
      <c r="P95" s="224"/>
      <c r="Q95" s="224"/>
      <c r="R95" s="224"/>
    </row>
    <row r="96" spans="2:18" ht="15">
      <c r="P96" s="224"/>
      <c r="Q96" s="224"/>
      <c r="R96" s="224"/>
    </row>
    <row r="97" spans="16:18" ht="15">
      <c r="P97" s="224"/>
      <c r="Q97" s="224"/>
      <c r="R97" s="224"/>
    </row>
    <row r="98" spans="16:18" ht="15">
      <c r="P98" s="224"/>
      <c r="Q98" s="224"/>
      <c r="R98" s="224"/>
    </row>
    <row r="99" spans="16:18" ht="15">
      <c r="P99" s="224"/>
      <c r="Q99" s="224"/>
      <c r="R99" s="224"/>
    </row>
    <row r="100" spans="16:18" ht="15">
      <c r="P100" s="224"/>
      <c r="Q100" s="224"/>
      <c r="R100" s="224"/>
    </row>
    <row r="101" spans="16:18" ht="15">
      <c r="P101" s="224"/>
      <c r="Q101" s="224"/>
      <c r="R101" s="224"/>
    </row>
    <row r="102" spans="16:18" ht="15">
      <c r="P102" s="224"/>
      <c r="Q102" s="224"/>
      <c r="R102" s="224"/>
    </row>
    <row r="103" spans="16:18" ht="15">
      <c r="P103" s="224"/>
      <c r="Q103" s="224"/>
      <c r="R103" s="224"/>
    </row>
    <row r="104" spans="16:18" ht="15">
      <c r="P104" s="224"/>
      <c r="Q104" s="224"/>
      <c r="R104" s="224"/>
    </row>
    <row r="105" spans="16:18" ht="15">
      <c r="P105" s="224"/>
      <c r="Q105" s="224"/>
      <c r="R105" s="224"/>
    </row>
  </sheetData>
  <printOptions horizontalCentered="1"/>
  <pageMargins left="0.5" right="0.5" top="0.5" bottom="0.5" header="0.5" footer="0.5"/>
  <pageSetup scale="67" fitToHeight="2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C0EF-6689-4841-B604-709620F3787E}">
  <sheetPr>
    <pageSetUpPr fitToPage="1"/>
  </sheetPr>
  <dimension ref="A1:Q27"/>
  <sheetViews>
    <sheetView view="pageBreakPreview" topLeftCell="B1" zoomScaleNormal="80" zoomScaleSheetLayoutView="100" workbookViewId="0">
      <pane ySplit="4" topLeftCell="A5" activePane="bottomLeft" state="frozen"/>
      <selection activeCell="X69" sqref="X69"/>
      <selection pane="bottomLeft" activeCell="X69" sqref="X69"/>
    </sheetView>
  </sheetViews>
  <sheetFormatPr defaultColWidth="9.140625" defaultRowHeight="12.75"/>
  <cols>
    <col min="1" max="1" width="6.28515625" style="301" customWidth="1"/>
    <col min="2" max="2" width="19.5703125" style="301" bestFit="1" customWidth="1"/>
    <col min="3" max="3" width="14.42578125" style="301" customWidth="1"/>
    <col min="4" max="4" width="14.5703125" style="301" bestFit="1" customWidth="1"/>
    <col min="5" max="6" width="14" style="301" bestFit="1" customWidth="1"/>
    <col min="7" max="7" width="13" style="301" bestFit="1" customWidth="1"/>
    <col min="8" max="8" width="12.28515625" style="301" bestFit="1" customWidth="1"/>
    <col min="9" max="9" width="17.7109375" style="301" bestFit="1" customWidth="1"/>
    <col min="10" max="10" width="15" style="301" bestFit="1" customWidth="1"/>
    <col min="11" max="12" width="9.140625" style="301"/>
    <col min="13" max="13" width="9.85546875" style="301" customWidth="1"/>
    <col min="14" max="16384" width="9.140625" style="301"/>
  </cols>
  <sheetData>
    <row r="1" spans="1:17" ht="15">
      <c r="A1" s="300" t="s">
        <v>0</v>
      </c>
      <c r="J1" s="183" t="s">
        <v>258</v>
      </c>
    </row>
    <row r="2" spans="1:17" ht="14.25">
      <c r="A2" s="302" t="s">
        <v>354</v>
      </c>
      <c r="J2" s="183" t="s">
        <v>355</v>
      </c>
    </row>
    <row r="3" spans="1:17" ht="14.25">
      <c r="A3" s="302" t="str">
        <f>"Twelve Months Ended "&amp;TEXT(B18,"MMMM, YYYY")</f>
        <v>Twelve Months Ended November, 2021</v>
      </c>
    </row>
    <row r="5" spans="1:17" ht="38.25">
      <c r="A5" s="303" t="s">
        <v>356</v>
      </c>
      <c r="B5" s="303" t="s">
        <v>268</v>
      </c>
      <c r="C5" s="303" t="s">
        <v>357</v>
      </c>
      <c r="D5" s="303" t="s">
        <v>358</v>
      </c>
      <c r="E5" s="303" t="s">
        <v>359</v>
      </c>
      <c r="F5" s="303" t="s">
        <v>360</v>
      </c>
      <c r="G5" s="303" t="s">
        <v>361</v>
      </c>
      <c r="H5" s="303" t="s">
        <v>362</v>
      </c>
      <c r="I5" s="303" t="s">
        <v>354</v>
      </c>
      <c r="J5" s="303" t="s">
        <v>363</v>
      </c>
    </row>
    <row r="6" spans="1:17">
      <c r="B6" s="304" t="s">
        <v>5</v>
      </c>
      <c r="C6" s="304" t="s">
        <v>6</v>
      </c>
      <c r="D6" s="304" t="s">
        <v>7</v>
      </c>
      <c r="E6" s="304" t="s">
        <v>44</v>
      </c>
      <c r="F6" s="304" t="s">
        <v>45</v>
      </c>
      <c r="G6" s="304" t="s">
        <v>99</v>
      </c>
      <c r="H6" s="304" t="s">
        <v>261</v>
      </c>
      <c r="I6" s="304" t="s">
        <v>331</v>
      </c>
      <c r="J6" s="304" t="s">
        <v>332</v>
      </c>
    </row>
    <row r="7" spans="1:17">
      <c r="A7" s="305">
        <v>1</v>
      </c>
      <c r="B7" s="306">
        <v>44166</v>
      </c>
      <c r="C7" s="307">
        <v>-17264.32</v>
      </c>
      <c r="D7" s="307">
        <v>-49140.88</v>
      </c>
      <c r="E7" s="307">
        <v>-3071.06</v>
      </c>
      <c r="F7" s="308">
        <f>+C7+D7+E7</f>
        <v>-69476.259999999995</v>
      </c>
      <c r="G7" s="307">
        <v>9592.7000000000007</v>
      </c>
      <c r="H7" s="307">
        <v>10276.120000000001</v>
      </c>
      <c r="I7" s="308">
        <f>-C7-G7</f>
        <v>7671.619999999999</v>
      </c>
      <c r="J7" s="308">
        <f>SUM(I$7:I7)</f>
        <v>7671.619999999999</v>
      </c>
    </row>
    <row r="8" spans="1:17">
      <c r="A8" s="305">
        <v>2</v>
      </c>
      <c r="B8" s="309">
        <f>EDATE(B7,1)</f>
        <v>44197</v>
      </c>
      <c r="C8" s="307">
        <v>-8688.4599999999991</v>
      </c>
      <c r="D8" s="307">
        <v>-33690.51</v>
      </c>
      <c r="E8" s="307">
        <v>-1818.81</v>
      </c>
      <c r="F8" s="308">
        <f t="shared" ref="F8:F18" si="0">+C8+D8+E8</f>
        <v>-44197.78</v>
      </c>
      <c r="G8" s="307">
        <v>8736.5499999999993</v>
      </c>
      <c r="H8" s="307">
        <v>7388.01</v>
      </c>
      <c r="I8" s="308">
        <f t="shared" ref="I8:I18" si="1">-C8-G8</f>
        <v>-48.090000000000146</v>
      </c>
      <c r="J8" s="308">
        <f>SUM(I$7:I8)</f>
        <v>7623.5299999999988</v>
      </c>
    </row>
    <row r="9" spans="1:17">
      <c r="A9" s="305">
        <v>3</v>
      </c>
      <c r="B9" s="309">
        <f t="shared" ref="B9:B18" si="2">EDATE(B8,1)</f>
        <v>44228</v>
      </c>
      <c r="C9" s="307">
        <v>-10979.88</v>
      </c>
      <c r="D9" s="307">
        <v>-46917.51</v>
      </c>
      <c r="E9" s="307">
        <v>-2572.94</v>
      </c>
      <c r="F9" s="308">
        <f t="shared" si="0"/>
        <v>-60470.33</v>
      </c>
      <c r="G9" s="307">
        <v>7996.7</v>
      </c>
      <c r="H9" s="307">
        <v>7524.41</v>
      </c>
      <c r="I9" s="308">
        <f t="shared" si="1"/>
        <v>2983.1799999999994</v>
      </c>
      <c r="J9" s="308">
        <f>SUM(I$7:I9)</f>
        <v>10606.71</v>
      </c>
    </row>
    <row r="10" spans="1:17">
      <c r="A10" s="305">
        <v>4</v>
      </c>
      <c r="B10" s="309">
        <f t="shared" si="2"/>
        <v>44256</v>
      </c>
      <c r="C10" s="307">
        <v>-13731.71</v>
      </c>
      <c r="D10" s="307">
        <v>-52557.21</v>
      </c>
      <c r="E10" s="307">
        <v>-2804.47</v>
      </c>
      <c r="F10" s="308">
        <f t="shared" si="0"/>
        <v>-69093.39</v>
      </c>
      <c r="G10" s="307">
        <v>10671.96</v>
      </c>
      <c r="H10" s="307">
        <v>9690.64</v>
      </c>
      <c r="I10" s="308">
        <f t="shared" si="1"/>
        <v>3059.75</v>
      </c>
      <c r="J10" s="308">
        <f>SUM(I$7:I10)</f>
        <v>13666.46</v>
      </c>
    </row>
    <row r="11" spans="1:17">
      <c r="A11" s="305">
        <v>5</v>
      </c>
      <c r="B11" s="309">
        <f t="shared" si="2"/>
        <v>44287</v>
      </c>
      <c r="C11" s="307">
        <v>-8449.2099999999991</v>
      </c>
      <c r="D11" s="307">
        <v>-40640.160000000003</v>
      </c>
      <c r="E11" s="307">
        <v>-1440.8799999999999</v>
      </c>
      <c r="F11" s="308">
        <f t="shared" si="0"/>
        <v>-50530.25</v>
      </c>
      <c r="G11" s="307">
        <v>6716.84</v>
      </c>
      <c r="H11" s="307">
        <v>7588.63</v>
      </c>
      <c r="I11" s="308">
        <f t="shared" si="1"/>
        <v>1732.369999999999</v>
      </c>
      <c r="J11" s="308">
        <f>SUM(I$7:I11)</f>
        <v>15398.829999999998</v>
      </c>
    </row>
    <row r="12" spans="1:17">
      <c r="A12" s="305">
        <v>6</v>
      </c>
      <c r="B12" s="309">
        <f t="shared" si="2"/>
        <v>44317</v>
      </c>
      <c r="C12" s="307">
        <v>-2717.01</v>
      </c>
      <c r="D12" s="307">
        <v>-1744.2</v>
      </c>
      <c r="E12" s="307">
        <v>-491.17</v>
      </c>
      <c r="F12" s="308">
        <f t="shared" si="0"/>
        <v>-4952.38</v>
      </c>
      <c r="G12" s="307">
        <v>3992.1</v>
      </c>
      <c r="H12" s="307">
        <v>5413.75</v>
      </c>
      <c r="I12" s="308">
        <f t="shared" si="1"/>
        <v>-1275.0899999999997</v>
      </c>
      <c r="J12" s="308">
        <f>SUM(I$7:I12)</f>
        <v>14123.739999999998</v>
      </c>
    </row>
    <row r="13" spans="1:17">
      <c r="A13" s="305">
        <v>7</v>
      </c>
      <c r="B13" s="309">
        <f t="shared" si="2"/>
        <v>44348</v>
      </c>
      <c r="C13" s="307">
        <v>-82274.259999999995</v>
      </c>
      <c r="D13" s="307">
        <v>-102695.63</v>
      </c>
      <c r="E13" s="307">
        <v>-11460.130000000001</v>
      </c>
      <c r="F13" s="308">
        <f t="shared" si="0"/>
        <v>-196430.02000000002</v>
      </c>
      <c r="G13" s="307">
        <v>4424.8500000000004</v>
      </c>
      <c r="H13" s="307">
        <v>5330.33</v>
      </c>
      <c r="I13" s="308">
        <f t="shared" si="1"/>
        <v>77849.409999999989</v>
      </c>
      <c r="J13" s="308">
        <f>SUM(I$7:I13)</f>
        <v>91973.15</v>
      </c>
    </row>
    <row r="14" spans="1:17">
      <c r="A14" s="305">
        <v>8</v>
      </c>
      <c r="B14" s="309">
        <f t="shared" si="2"/>
        <v>44378</v>
      </c>
      <c r="C14" s="307">
        <v>-52344.68</v>
      </c>
      <c r="D14" s="307">
        <v>-111306.82</v>
      </c>
      <c r="E14" s="307">
        <v>-7013.11</v>
      </c>
      <c r="F14" s="308">
        <f t="shared" si="0"/>
        <v>-170664.61</v>
      </c>
      <c r="G14" s="307">
        <v>3870.46</v>
      </c>
      <c r="H14" s="307">
        <v>2849.24</v>
      </c>
      <c r="I14" s="308">
        <f t="shared" si="1"/>
        <v>48474.22</v>
      </c>
      <c r="J14" s="308">
        <f>SUM(I$7:I14)</f>
        <v>140447.37</v>
      </c>
    </row>
    <row r="15" spans="1:17">
      <c r="A15" s="305">
        <v>9</v>
      </c>
      <c r="B15" s="309">
        <f t="shared" si="2"/>
        <v>44409</v>
      </c>
      <c r="C15" s="307">
        <v>-90071.52</v>
      </c>
      <c r="D15" s="307">
        <v>-133916.84</v>
      </c>
      <c r="E15" s="307">
        <v>-9742.43</v>
      </c>
      <c r="F15" s="308">
        <f>+C15+D15+E15</f>
        <v>-233730.78999999998</v>
      </c>
      <c r="G15" s="307">
        <v>6307.56</v>
      </c>
      <c r="H15" s="307">
        <v>4889.72</v>
      </c>
      <c r="I15" s="308">
        <f t="shared" si="1"/>
        <v>83763.960000000006</v>
      </c>
      <c r="J15" s="308">
        <f>SUM(I$7:I15)</f>
        <v>224211.33000000002</v>
      </c>
      <c r="Q15" s="17"/>
    </row>
    <row r="16" spans="1:17">
      <c r="A16" s="305">
        <v>10</v>
      </c>
      <c r="B16" s="309">
        <f t="shared" si="2"/>
        <v>44440</v>
      </c>
      <c r="C16" s="307">
        <v>-49235.22</v>
      </c>
      <c r="D16" s="307">
        <v>-84123.58</v>
      </c>
      <c r="E16" s="307">
        <v>-6280.1500000000005</v>
      </c>
      <c r="F16" s="308">
        <f t="shared" si="0"/>
        <v>-139638.94999999998</v>
      </c>
      <c r="G16" s="307">
        <v>5824.79</v>
      </c>
      <c r="H16" s="307">
        <v>6020.94</v>
      </c>
      <c r="I16" s="308">
        <f t="shared" si="1"/>
        <v>43410.43</v>
      </c>
      <c r="J16" s="308">
        <f>SUM(I$7:I16)</f>
        <v>267621.76000000001</v>
      </c>
      <c r="Q16" s="17"/>
    </row>
    <row r="17" spans="1:17">
      <c r="A17" s="305">
        <v>11</v>
      </c>
      <c r="B17" s="309">
        <f t="shared" si="2"/>
        <v>44470</v>
      </c>
      <c r="C17" s="307">
        <v>-39691.19</v>
      </c>
      <c r="D17" s="307">
        <v>-70473.3</v>
      </c>
      <c r="E17" s="307">
        <v>-4764.49</v>
      </c>
      <c r="F17" s="308">
        <f t="shared" si="0"/>
        <v>-114928.98000000001</v>
      </c>
      <c r="G17" s="307">
        <v>35273.769999999997</v>
      </c>
      <c r="H17" s="307">
        <v>16893.509999999998</v>
      </c>
      <c r="I17" s="308">
        <f t="shared" si="1"/>
        <v>4417.4200000000055</v>
      </c>
      <c r="J17" s="308">
        <f>SUM(I$7:I17)</f>
        <v>272039.18</v>
      </c>
      <c r="Q17" s="17"/>
    </row>
    <row r="18" spans="1:17">
      <c r="A18" s="305">
        <v>12</v>
      </c>
      <c r="B18" s="309">
        <f t="shared" si="2"/>
        <v>44501</v>
      </c>
      <c r="C18" s="307">
        <v>-38370.04</v>
      </c>
      <c r="D18" s="307">
        <v>-66799.7</v>
      </c>
      <c r="E18" s="307">
        <v>-5168.08</v>
      </c>
      <c r="F18" s="308">
        <f t="shared" si="0"/>
        <v>-110337.81999999999</v>
      </c>
      <c r="G18" s="307">
        <v>19032.97</v>
      </c>
      <c r="H18" s="307">
        <v>16739.689999999999</v>
      </c>
      <c r="I18" s="308">
        <f t="shared" si="1"/>
        <v>19337.07</v>
      </c>
      <c r="J18" s="308">
        <f>SUM(I$7:I18)</f>
        <v>291376.25</v>
      </c>
      <c r="Q18" s="17"/>
    </row>
    <row r="19" spans="1:17">
      <c r="A19" s="305"/>
      <c r="C19" s="308"/>
      <c r="D19" s="308"/>
      <c r="E19" s="308"/>
      <c r="F19" s="308"/>
      <c r="G19" s="308"/>
      <c r="H19" s="308"/>
      <c r="I19" s="308"/>
      <c r="J19" s="308"/>
      <c r="Q19" s="17"/>
    </row>
    <row r="20" spans="1:17">
      <c r="A20" s="305"/>
      <c r="C20" s="308"/>
      <c r="D20" s="308"/>
      <c r="E20" s="308"/>
      <c r="F20" s="308"/>
      <c r="G20" s="308"/>
      <c r="H20" s="308"/>
      <c r="I20" s="308"/>
      <c r="J20" s="308"/>
      <c r="Q20" s="17"/>
    </row>
    <row r="21" spans="1:17">
      <c r="A21" s="305"/>
      <c r="C21" s="308"/>
      <c r="D21" s="308"/>
      <c r="E21" s="308"/>
      <c r="F21" s="308"/>
      <c r="G21" s="308"/>
      <c r="H21" s="308"/>
      <c r="I21" s="308"/>
      <c r="J21" s="308"/>
      <c r="Q21" s="17"/>
    </row>
    <row r="22" spans="1:17">
      <c r="A22" s="305"/>
      <c r="C22" s="308"/>
      <c r="D22" s="308"/>
      <c r="E22" s="308"/>
      <c r="F22" s="308"/>
      <c r="G22" s="308"/>
      <c r="H22" s="308"/>
      <c r="I22" s="308"/>
      <c r="J22" s="308"/>
      <c r="Q22" s="17"/>
    </row>
    <row r="23" spans="1:17">
      <c r="C23" s="308"/>
      <c r="D23" s="308"/>
      <c r="E23" s="308"/>
      <c r="F23" s="308"/>
      <c r="G23" s="308"/>
      <c r="H23" s="308"/>
      <c r="I23" s="308"/>
      <c r="J23" s="308"/>
    </row>
    <row r="24" spans="1:17">
      <c r="F24" s="308" t="s">
        <v>34</v>
      </c>
    </row>
    <row r="25" spans="1:17">
      <c r="D25" s="310"/>
    </row>
    <row r="26" spans="1:17">
      <c r="D26" s="311"/>
    </row>
    <row r="27" spans="1:17">
      <c r="D27" s="312"/>
    </row>
  </sheetData>
  <pageMargins left="0.75" right="0.5" top="0.75" bottom="0.5" header="0.75" footer="0.5"/>
  <pageSetup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90B07-3F19-4FC7-BD95-F96C8F3F98C9}">
  <sheetPr>
    <pageSetUpPr fitToPage="1"/>
  </sheetPr>
  <dimension ref="A1:P36"/>
  <sheetViews>
    <sheetView view="pageBreakPreview" zoomScale="84" zoomScaleNormal="80" zoomScaleSheetLayoutView="84" workbookViewId="0">
      <selection activeCell="K33" sqref="K33"/>
    </sheetView>
  </sheetViews>
  <sheetFormatPr defaultColWidth="9.140625" defaultRowHeight="12.75"/>
  <cols>
    <col min="1" max="1" width="6.42578125" style="2" customWidth="1"/>
    <col min="2" max="2" width="11.7109375" style="2" customWidth="1"/>
    <col min="3" max="3" width="9.140625" style="2"/>
    <col min="4" max="4" width="20.7109375" style="2" customWidth="1"/>
    <col min="5" max="5" width="10.5703125" style="2" customWidth="1"/>
    <col min="6" max="6" width="1.7109375" style="2" customWidth="1"/>
    <col min="7" max="7" width="10.5703125" style="2" customWidth="1"/>
    <col min="8" max="8" width="1.7109375" style="2" customWidth="1"/>
    <col min="9" max="9" width="10.5703125" style="2" customWidth="1"/>
    <col min="10" max="10" width="1.7109375" style="2" customWidth="1"/>
    <col min="11" max="11" width="10.42578125" style="2" bestFit="1" customWidth="1"/>
    <col min="12" max="12" width="9.140625" style="2"/>
    <col min="13" max="13" width="10.85546875" style="26" bestFit="1" customWidth="1"/>
    <col min="14" max="16384" width="9.140625" style="2"/>
  </cols>
  <sheetData>
    <row r="1" spans="1:16">
      <c r="A1" s="1" t="s">
        <v>0</v>
      </c>
      <c r="K1" s="3" t="s">
        <v>1</v>
      </c>
    </row>
    <row r="2" spans="1:16">
      <c r="A2" s="2" t="str">
        <f>A.1!A2</f>
        <v>Comparison of Current and Previous Cases</v>
      </c>
      <c r="K2" s="3" t="s">
        <v>35</v>
      </c>
    </row>
    <row r="3" spans="1:16">
      <c r="A3" s="2" t="s">
        <v>36</v>
      </c>
    </row>
    <row r="5" spans="1:16">
      <c r="G5" s="4" t="s">
        <v>5</v>
      </c>
      <c r="I5" s="4" t="s">
        <v>6</v>
      </c>
      <c r="K5" s="4" t="s">
        <v>7</v>
      </c>
    </row>
    <row r="6" spans="1:16">
      <c r="A6" s="5" t="s">
        <v>8</v>
      </c>
      <c r="B6" s="1"/>
      <c r="C6" s="1"/>
      <c r="D6" s="1"/>
      <c r="E6" s="1"/>
      <c r="F6" s="1"/>
      <c r="G6" s="341" t="s">
        <v>9</v>
      </c>
      <c r="H6" s="341"/>
      <c r="I6" s="341"/>
      <c r="J6" s="1"/>
      <c r="K6" s="1"/>
    </row>
    <row r="7" spans="1:16">
      <c r="A7" s="6" t="s">
        <v>10</v>
      </c>
      <c r="B7" s="7" t="s">
        <v>11</v>
      </c>
      <c r="C7" s="7"/>
      <c r="D7" s="7"/>
      <c r="E7" s="7"/>
      <c r="F7" s="7"/>
      <c r="G7" s="28" t="str">
        <f>A.1!G7</f>
        <v>2021-00214</v>
      </c>
      <c r="H7" s="7"/>
      <c r="I7" s="28" t="str">
        <f>A.1!I7</f>
        <v>2022-00188</v>
      </c>
      <c r="J7" s="7"/>
      <c r="K7" s="7" t="s">
        <v>14</v>
      </c>
    </row>
    <row r="8" spans="1:16">
      <c r="G8" s="4" t="s">
        <v>15</v>
      </c>
      <c r="I8" s="4" t="s">
        <v>15</v>
      </c>
      <c r="K8" s="4" t="s">
        <v>15</v>
      </c>
    </row>
    <row r="9" spans="1:16">
      <c r="A9" s="9">
        <v>1</v>
      </c>
      <c r="B9" s="10" t="s">
        <v>37</v>
      </c>
    </row>
    <row r="10" spans="1:16">
      <c r="A10" s="9">
        <v>2</v>
      </c>
    </row>
    <row r="11" spans="1:16">
      <c r="A11" s="9">
        <v>3</v>
      </c>
      <c r="B11" s="11" t="s">
        <v>38</v>
      </c>
    </row>
    <row r="12" spans="1:16">
      <c r="A12" s="9">
        <v>4</v>
      </c>
      <c r="B12" s="12" t="s">
        <v>18</v>
      </c>
      <c r="C12" s="9">
        <v>300</v>
      </c>
      <c r="D12" s="2" t="s">
        <v>19</v>
      </c>
      <c r="G12" s="27">
        <v>1.5483</v>
      </c>
      <c r="H12" s="14"/>
      <c r="I12" s="15">
        <v>1.5483</v>
      </c>
      <c r="K12" s="15">
        <f>I12-G12</f>
        <v>0</v>
      </c>
      <c r="M12" s="29"/>
    </row>
    <row r="13" spans="1:16">
      <c r="A13" s="9">
        <v>5</v>
      </c>
      <c r="B13" s="12" t="s">
        <v>20</v>
      </c>
      <c r="C13" s="9">
        <v>14700</v>
      </c>
      <c r="D13" s="2" t="s">
        <v>19</v>
      </c>
      <c r="G13" s="27">
        <v>1.0762</v>
      </c>
      <c r="H13" s="14"/>
      <c r="I13" s="15">
        <v>1.0762</v>
      </c>
      <c r="K13" s="15">
        <f>I13-G13</f>
        <v>0</v>
      </c>
      <c r="M13" s="29"/>
    </row>
    <row r="14" spans="1:16">
      <c r="A14" s="9">
        <v>6</v>
      </c>
      <c r="B14" s="12" t="s">
        <v>21</v>
      </c>
      <c r="C14" s="9">
        <v>15000</v>
      </c>
      <c r="D14" s="2" t="s">
        <v>19</v>
      </c>
      <c r="G14" s="27">
        <v>0.88880000000000003</v>
      </c>
      <c r="I14" s="15">
        <v>0.88880000000000003</v>
      </c>
      <c r="K14" s="15">
        <f>I14-G14</f>
        <v>0</v>
      </c>
      <c r="M14" s="29"/>
    </row>
    <row r="15" spans="1:16">
      <c r="A15" s="9">
        <v>7</v>
      </c>
      <c r="P15" s="17"/>
    </row>
    <row r="16" spans="1:16">
      <c r="A16" s="9">
        <v>8</v>
      </c>
      <c r="P16" s="17"/>
    </row>
    <row r="17" spans="1:16">
      <c r="A17" s="9">
        <v>9</v>
      </c>
      <c r="B17" s="10" t="s">
        <v>39</v>
      </c>
      <c r="P17" s="17"/>
    </row>
    <row r="18" spans="1:16">
      <c r="A18" s="9">
        <v>10</v>
      </c>
      <c r="P18" s="17"/>
    </row>
    <row r="19" spans="1:16">
      <c r="A19" s="9">
        <v>11</v>
      </c>
      <c r="B19" s="11" t="str">
        <f>+B11</f>
        <v>Simple Margin / Distribution Charge (per Case No. 2015-00343)</v>
      </c>
      <c r="P19" s="17"/>
    </row>
    <row r="20" spans="1:16">
      <c r="A20" s="9">
        <v>12</v>
      </c>
      <c r="B20" s="12" t="s">
        <v>18</v>
      </c>
      <c r="C20" s="9">
        <v>15000</v>
      </c>
      <c r="D20" s="2" t="s">
        <v>19</v>
      </c>
      <c r="G20" s="27">
        <v>0.95569999999999999</v>
      </c>
      <c r="H20" s="14"/>
      <c r="I20" s="15">
        <v>0.95569999999999999</v>
      </c>
      <c r="K20" s="15">
        <f>I20-G20</f>
        <v>0</v>
      </c>
      <c r="P20" s="17"/>
    </row>
    <row r="21" spans="1:16">
      <c r="A21" s="9">
        <v>13</v>
      </c>
      <c r="B21" s="12" t="s">
        <v>21</v>
      </c>
      <c r="C21" s="9">
        <v>15000</v>
      </c>
      <c r="D21" s="2" t="s">
        <v>19</v>
      </c>
      <c r="G21" s="27">
        <v>0.78369999999999995</v>
      </c>
      <c r="H21" s="14"/>
      <c r="I21" s="15">
        <v>0.78369999999999995</v>
      </c>
      <c r="K21" s="15">
        <f>I21-G21</f>
        <v>0</v>
      </c>
      <c r="P21" s="17"/>
    </row>
    <row r="22" spans="1:16">
      <c r="A22" s="9">
        <v>14</v>
      </c>
      <c r="P22" s="17"/>
    </row>
    <row r="23" spans="1:16">
      <c r="A23" s="9"/>
      <c r="P23" s="17"/>
    </row>
    <row r="24" spans="1:16">
      <c r="A24" s="9"/>
    </row>
    <row r="25" spans="1:16">
      <c r="A25" s="9"/>
    </row>
    <row r="26" spans="1:16">
      <c r="A26" s="9"/>
    </row>
    <row r="27" spans="1:16">
      <c r="A27" s="9"/>
    </row>
    <row r="28" spans="1:16">
      <c r="A28" s="9"/>
    </row>
    <row r="29" spans="1:16">
      <c r="A29" s="9"/>
    </row>
    <row r="30" spans="1:16">
      <c r="A30" s="9"/>
    </row>
    <row r="31" spans="1:16">
      <c r="A31" s="9"/>
    </row>
    <row r="32" spans="1:16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</sheetData>
  <mergeCells count="1">
    <mergeCell ref="G6:I6"/>
  </mergeCells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BAEB5-4819-46E8-9AE9-6275C238CAE0}">
  <sheetPr>
    <tabColor rgb="FF92D050"/>
    <pageSetUpPr fitToPage="1"/>
  </sheetPr>
  <dimension ref="A1:Q78"/>
  <sheetViews>
    <sheetView view="pageBreakPreview" zoomScale="85" zoomScaleNormal="85" zoomScaleSheetLayoutView="85" workbookViewId="0">
      <pane xSplit="4" ySplit="9" topLeftCell="E10" activePane="bottomRight" state="frozen"/>
      <selection activeCell="X69" sqref="X69"/>
      <selection pane="topRight" activeCell="X69" sqref="X69"/>
      <selection pane="bottomLeft" activeCell="X69" sqref="X69"/>
      <selection pane="bottomRight" activeCell="R67" sqref="R67"/>
    </sheetView>
  </sheetViews>
  <sheetFormatPr defaultColWidth="9.85546875" defaultRowHeight="14.25"/>
  <cols>
    <col min="1" max="1" width="4.85546875" style="33" customWidth="1"/>
    <col min="2" max="2" width="18" style="33" customWidth="1"/>
    <col min="3" max="3" width="10.28515625" style="33" customWidth="1"/>
    <col min="4" max="4" width="17.85546875" style="33" bestFit="1" customWidth="1"/>
    <col min="5" max="5" width="13.42578125" style="33" customWidth="1"/>
    <col min="6" max="6" width="9.42578125" style="33" customWidth="1"/>
    <col min="7" max="7" width="13.42578125" style="33" customWidth="1"/>
    <col min="8" max="8" width="1.85546875" style="33" customWidth="1"/>
    <col min="9" max="9" width="13.42578125" style="33" customWidth="1"/>
    <col min="10" max="10" width="1.85546875" style="33" customWidth="1"/>
    <col min="11" max="11" width="12.140625" style="33" customWidth="1"/>
    <col min="12" max="12" width="10.85546875" style="33" bestFit="1" customWidth="1"/>
    <col min="13" max="16384" width="9.85546875" style="33"/>
  </cols>
  <sheetData>
    <row r="1" spans="1:17" ht="15">
      <c r="A1" s="30" t="s">
        <v>0</v>
      </c>
      <c r="B1" s="31"/>
      <c r="C1" s="31"/>
      <c r="D1" s="31"/>
      <c r="E1" s="31"/>
      <c r="F1" s="31"/>
      <c r="G1" s="31"/>
      <c r="H1" s="31"/>
      <c r="I1" s="32" t="s">
        <v>40</v>
      </c>
      <c r="J1" s="32"/>
    </row>
    <row r="2" spans="1:17">
      <c r="A2" s="31" t="s">
        <v>41</v>
      </c>
      <c r="B2" s="31"/>
      <c r="C2" s="31"/>
      <c r="D2" s="31"/>
      <c r="E2" s="31"/>
      <c r="F2" s="31"/>
      <c r="G2" s="31"/>
      <c r="H2" s="31"/>
      <c r="I2" s="32" t="s">
        <v>42</v>
      </c>
      <c r="J2" s="32"/>
    </row>
    <row r="3" spans="1:17">
      <c r="A3" s="34" t="s">
        <v>43</v>
      </c>
      <c r="B3" s="31"/>
      <c r="C3" s="31"/>
      <c r="D3" s="31"/>
      <c r="E3" s="31"/>
      <c r="F3" s="31"/>
      <c r="G3" s="31"/>
      <c r="H3" s="31"/>
      <c r="I3" s="31"/>
      <c r="J3" s="32"/>
    </row>
    <row r="4" spans="1:17">
      <c r="A4" s="32"/>
      <c r="B4" s="32"/>
      <c r="C4" s="32"/>
      <c r="D4" s="32"/>
      <c r="E4" s="32"/>
      <c r="F4" s="35"/>
      <c r="G4" s="32"/>
      <c r="H4" s="32"/>
      <c r="I4" s="32"/>
      <c r="J4" s="32"/>
    </row>
    <row r="5" spans="1:17" ht="15">
      <c r="A5" s="36"/>
      <c r="B5" s="32"/>
      <c r="C5" s="32"/>
      <c r="D5" s="37" t="s">
        <v>5</v>
      </c>
      <c r="E5" s="37" t="s">
        <v>6</v>
      </c>
      <c r="F5" s="37" t="s">
        <v>7</v>
      </c>
      <c r="G5" s="37" t="s">
        <v>44</v>
      </c>
      <c r="H5" s="32"/>
      <c r="I5" s="37" t="s">
        <v>45</v>
      </c>
      <c r="J5" s="32"/>
    </row>
    <row r="6" spans="1:17" ht="15">
      <c r="A6" s="36"/>
      <c r="B6" s="36"/>
      <c r="C6" s="36"/>
      <c r="D6" s="36"/>
      <c r="E6" s="36"/>
      <c r="F6" s="36"/>
      <c r="G6" s="38" t="s">
        <v>46</v>
      </c>
      <c r="H6" s="38"/>
      <c r="I6" s="38"/>
      <c r="J6" s="38"/>
    </row>
    <row r="7" spans="1:17" ht="15">
      <c r="A7" s="39" t="s">
        <v>8</v>
      </c>
      <c r="B7" s="36"/>
      <c r="C7" s="36"/>
      <c r="D7" s="39" t="s">
        <v>47</v>
      </c>
      <c r="E7" s="39" t="s">
        <v>48</v>
      </c>
      <c r="F7" s="36"/>
      <c r="G7" s="36"/>
      <c r="H7" s="36"/>
      <c r="I7" s="36"/>
      <c r="J7" s="36"/>
    </row>
    <row r="8" spans="1:17" ht="15">
      <c r="A8" s="40" t="s">
        <v>10</v>
      </c>
      <c r="B8" s="41" t="s">
        <v>11</v>
      </c>
      <c r="C8" s="41"/>
      <c r="D8" s="40" t="s">
        <v>49</v>
      </c>
      <c r="E8" s="40" t="s">
        <v>50</v>
      </c>
      <c r="F8" s="40" t="s">
        <v>51</v>
      </c>
      <c r="G8" s="40" t="s">
        <v>52</v>
      </c>
      <c r="H8" s="41"/>
      <c r="I8" s="40" t="s">
        <v>25</v>
      </c>
      <c r="J8" s="41"/>
    </row>
    <row r="9" spans="1:17" ht="15">
      <c r="A9" s="32"/>
      <c r="B9" s="36"/>
      <c r="C9" s="32"/>
      <c r="D9" s="32"/>
      <c r="E9" s="37" t="s">
        <v>53</v>
      </c>
      <c r="F9" s="37" t="s">
        <v>54</v>
      </c>
      <c r="G9" s="37" t="s">
        <v>55</v>
      </c>
      <c r="H9" s="32"/>
      <c r="I9" s="37" t="s">
        <v>55</v>
      </c>
      <c r="J9" s="32"/>
      <c r="N9" s="42"/>
    </row>
    <row r="10" spans="1:17" ht="15">
      <c r="A10" s="32">
        <v>1</v>
      </c>
      <c r="B10" s="43" t="s">
        <v>56</v>
      </c>
      <c r="C10" s="32"/>
      <c r="D10" s="32"/>
      <c r="E10" s="32"/>
      <c r="F10" s="32"/>
      <c r="G10" s="44"/>
      <c r="H10" s="32"/>
      <c r="I10" s="44"/>
      <c r="J10" s="32"/>
    </row>
    <row r="11" spans="1:17">
      <c r="A11" s="32">
        <v>2</v>
      </c>
      <c r="B11" s="32" t="s">
        <v>57</v>
      </c>
      <c r="C11" s="37">
        <v>29760</v>
      </c>
      <c r="D11" s="44"/>
      <c r="E11" s="45">
        <v>12175247</v>
      </c>
      <c r="F11" s="46"/>
      <c r="G11" s="44"/>
      <c r="H11" s="32"/>
      <c r="I11" s="44"/>
      <c r="J11" s="32"/>
    </row>
    <row r="12" spans="1:17">
      <c r="A12" s="32">
        <v>3</v>
      </c>
      <c r="B12" s="32" t="s">
        <v>58</v>
      </c>
      <c r="C12" s="37"/>
      <c r="D12" s="47" t="s">
        <v>59</v>
      </c>
      <c r="E12" s="32"/>
      <c r="F12" s="48">
        <v>0.30880000000000002</v>
      </c>
      <c r="G12" s="44">
        <f>ROUND($E$11*$F12,0)</f>
        <v>3759716</v>
      </c>
      <c r="H12" s="32"/>
      <c r="I12" s="44">
        <f>ROUND($E$11*$F12,0)</f>
        <v>3759716</v>
      </c>
      <c r="J12" s="32"/>
    </row>
    <row r="13" spans="1:17">
      <c r="A13" s="32">
        <v>4</v>
      </c>
      <c r="B13" s="32"/>
      <c r="C13" s="37"/>
      <c r="D13" s="32"/>
      <c r="E13" s="44"/>
      <c r="F13" s="46"/>
      <c r="G13" s="44"/>
      <c r="H13" s="32"/>
      <c r="I13" s="44"/>
      <c r="J13" s="32"/>
    </row>
    <row r="14" spans="1:17">
      <c r="A14" s="32">
        <v>5</v>
      </c>
      <c r="B14" s="33" t="s">
        <v>60</v>
      </c>
      <c r="C14" s="49"/>
      <c r="E14" s="50">
        <f>SUM(E11:E13)</f>
        <v>12175247</v>
      </c>
      <c r="G14" s="50">
        <f>SUM(G11:G13)</f>
        <v>3759716</v>
      </c>
      <c r="I14" s="50">
        <f>SUM(I11:I13)</f>
        <v>3759716</v>
      </c>
    </row>
    <row r="15" spans="1:17">
      <c r="A15" s="32">
        <v>6</v>
      </c>
      <c r="C15" s="49"/>
      <c r="Q15" s="51"/>
    </row>
    <row r="16" spans="1:17" ht="15">
      <c r="A16" s="32">
        <v>7</v>
      </c>
      <c r="B16" s="43" t="s">
        <v>61</v>
      </c>
      <c r="C16" s="37"/>
      <c r="D16" s="44"/>
      <c r="E16" s="44"/>
      <c r="F16" s="52"/>
      <c r="G16" s="44"/>
      <c r="H16" s="32"/>
      <c r="I16" s="44"/>
      <c r="J16" s="32"/>
      <c r="Q16" s="51"/>
    </row>
    <row r="17" spans="1:17">
      <c r="A17" s="32">
        <v>8</v>
      </c>
      <c r="B17" s="32" t="s">
        <v>57</v>
      </c>
      <c r="C17" s="37">
        <v>29762</v>
      </c>
      <c r="D17" s="44"/>
      <c r="E17" s="45">
        <v>27757688</v>
      </c>
      <c r="F17" s="52"/>
      <c r="G17" s="44"/>
      <c r="H17" s="32"/>
      <c r="I17" s="44"/>
      <c r="J17" s="32"/>
      <c r="Q17" s="51"/>
    </row>
    <row r="18" spans="1:17">
      <c r="A18" s="32">
        <v>9</v>
      </c>
      <c r="B18" s="32" t="s">
        <v>62</v>
      </c>
      <c r="C18" s="37"/>
      <c r="D18" s="47" t="s">
        <v>59</v>
      </c>
      <c r="E18" s="44"/>
      <c r="F18" s="48">
        <v>0.3543</v>
      </c>
      <c r="G18" s="44">
        <f>ROUND($E$17*$F18,0)</f>
        <v>9834549</v>
      </c>
      <c r="H18" s="32"/>
      <c r="I18" s="44">
        <f>ROUND($E$17*$F18,0)</f>
        <v>9834549</v>
      </c>
      <c r="J18" s="32"/>
      <c r="Q18" s="51"/>
    </row>
    <row r="19" spans="1:17">
      <c r="A19" s="32">
        <v>10</v>
      </c>
      <c r="B19" s="32"/>
      <c r="C19" s="37"/>
      <c r="D19" s="44"/>
      <c r="E19" s="44"/>
      <c r="F19" s="52"/>
      <c r="G19" s="44"/>
      <c r="H19" s="32"/>
      <c r="I19" s="44"/>
      <c r="J19" s="32"/>
      <c r="Q19" s="51"/>
    </row>
    <row r="20" spans="1:17">
      <c r="A20" s="32">
        <v>11</v>
      </c>
      <c r="B20" s="32" t="s">
        <v>63</v>
      </c>
      <c r="C20" s="53">
        <v>29759</v>
      </c>
      <c r="D20" s="44"/>
      <c r="E20" s="45">
        <v>6022500</v>
      </c>
      <c r="F20" s="52"/>
      <c r="G20" s="44"/>
      <c r="H20" s="32"/>
      <c r="I20" s="44"/>
      <c r="J20" s="32"/>
      <c r="Q20" s="51"/>
    </row>
    <row r="21" spans="1:17">
      <c r="A21" s="32">
        <v>12</v>
      </c>
      <c r="B21" s="32" t="s">
        <v>62</v>
      </c>
      <c r="C21" s="54" t="s">
        <v>64</v>
      </c>
      <c r="D21" s="47" t="s">
        <v>65</v>
      </c>
      <c r="E21" s="44"/>
      <c r="F21" s="48">
        <v>0.18940000000000001</v>
      </c>
      <c r="G21" s="44">
        <f>ROUND($E$20*$F21,0)</f>
        <v>1140662</v>
      </c>
      <c r="H21" s="32"/>
      <c r="I21" s="44">
        <f>ROUND($E$20*$F21,0)</f>
        <v>1140662</v>
      </c>
      <c r="J21" s="32"/>
      <c r="L21" s="55"/>
      <c r="Q21" s="51"/>
    </row>
    <row r="22" spans="1:17">
      <c r="A22" s="32">
        <v>13</v>
      </c>
      <c r="C22" s="49"/>
      <c r="Q22" s="51"/>
    </row>
    <row r="23" spans="1:17">
      <c r="A23" s="32">
        <v>14</v>
      </c>
      <c r="B23" s="32" t="s">
        <v>63</v>
      </c>
      <c r="C23" s="53">
        <v>34380</v>
      </c>
      <c r="D23" s="44"/>
      <c r="E23" s="45">
        <v>3650000</v>
      </c>
      <c r="Q23" s="51"/>
    </row>
    <row r="24" spans="1:17">
      <c r="A24" s="32">
        <v>15</v>
      </c>
      <c r="B24" s="32" t="s">
        <v>62</v>
      </c>
      <c r="C24" s="54" t="s">
        <v>64</v>
      </c>
      <c r="D24" s="47" t="s">
        <v>65</v>
      </c>
      <c r="F24" s="48">
        <v>0.18940000000000001</v>
      </c>
      <c r="G24" s="44">
        <f>ROUND($E$23*$F24,0)</f>
        <v>691310</v>
      </c>
      <c r="I24" s="44">
        <f>ROUND($E$23*$F24,0)</f>
        <v>691310</v>
      </c>
    </row>
    <row r="25" spans="1:17">
      <c r="A25" s="32">
        <v>16</v>
      </c>
      <c r="C25" s="49"/>
    </row>
    <row r="26" spans="1:17">
      <c r="A26" s="32">
        <v>17</v>
      </c>
      <c r="B26" s="33" t="s">
        <v>66</v>
      </c>
      <c r="C26" s="49"/>
      <c r="E26" s="50">
        <f>SUM(E17:E25)</f>
        <v>37430188</v>
      </c>
      <c r="G26" s="50">
        <f>SUM(G17:G25)</f>
        <v>11666521</v>
      </c>
      <c r="I26" s="50">
        <f>SUM(I17:I25)</f>
        <v>11666521</v>
      </c>
    </row>
    <row r="27" spans="1:17">
      <c r="A27" s="32">
        <v>18</v>
      </c>
      <c r="C27" s="49"/>
    </row>
    <row r="28" spans="1:17" ht="15">
      <c r="A28" s="32">
        <v>19</v>
      </c>
      <c r="B28" s="43" t="s">
        <v>67</v>
      </c>
      <c r="C28" s="37"/>
      <c r="D28" s="32"/>
      <c r="E28" s="32"/>
      <c r="F28" s="52"/>
      <c r="G28" s="32"/>
      <c r="H28" s="32"/>
      <c r="I28" s="32"/>
    </row>
    <row r="29" spans="1:17">
      <c r="A29" s="32">
        <v>20</v>
      </c>
      <c r="B29" s="32" t="s">
        <v>68</v>
      </c>
      <c r="C29" s="37">
        <v>35772</v>
      </c>
      <c r="D29" s="47" t="s">
        <v>69</v>
      </c>
      <c r="E29" s="45">
        <v>323400</v>
      </c>
      <c r="F29" s="52"/>
      <c r="G29" s="44"/>
      <c r="H29" s="32"/>
      <c r="I29" s="44"/>
    </row>
    <row r="30" spans="1:17">
      <c r="A30" s="32">
        <v>21</v>
      </c>
      <c r="B30" s="32" t="s">
        <v>62</v>
      </c>
      <c r="C30" s="37"/>
      <c r="D30" s="47"/>
      <c r="E30" s="44"/>
      <c r="F30" s="48">
        <v>0.32819999999999999</v>
      </c>
      <c r="G30" s="44">
        <f>ROUND($E$29*$F30,0)</f>
        <v>106140</v>
      </c>
      <c r="H30" s="32"/>
      <c r="I30" s="44">
        <f>ROUND($E$29*$F30,0)</f>
        <v>106140</v>
      </c>
      <c r="L30" s="55"/>
    </row>
    <row r="31" spans="1:17">
      <c r="A31" s="32">
        <v>22</v>
      </c>
      <c r="B31" s="32"/>
      <c r="C31" s="37"/>
      <c r="D31" s="47"/>
      <c r="E31" s="44"/>
      <c r="F31" s="48"/>
      <c r="G31" s="44"/>
      <c r="H31" s="32"/>
      <c r="I31" s="44"/>
      <c r="L31" s="55"/>
    </row>
    <row r="32" spans="1:17">
      <c r="A32" s="32">
        <v>23</v>
      </c>
      <c r="B32" s="32"/>
      <c r="C32" s="37"/>
      <c r="D32" s="47"/>
      <c r="E32" s="45"/>
      <c r="F32" s="52"/>
      <c r="G32" s="44"/>
      <c r="H32" s="32"/>
      <c r="I32" s="44"/>
      <c r="L32" s="55"/>
    </row>
    <row r="33" spans="1:12">
      <c r="A33" s="32">
        <v>24</v>
      </c>
      <c r="B33" s="32"/>
      <c r="C33" s="37"/>
      <c r="D33" s="47"/>
      <c r="E33" s="44"/>
      <c r="F33" s="48"/>
      <c r="G33" s="44"/>
      <c r="H33" s="32"/>
      <c r="I33" s="44"/>
      <c r="L33" s="55"/>
    </row>
    <row r="34" spans="1:12">
      <c r="A34" s="32">
        <v>25</v>
      </c>
      <c r="B34" s="32"/>
      <c r="C34" s="37"/>
      <c r="D34" s="44"/>
      <c r="E34" s="44"/>
      <c r="F34" s="52"/>
      <c r="G34" s="44"/>
      <c r="H34" s="32"/>
      <c r="I34" s="44"/>
      <c r="J34" s="32"/>
    </row>
    <row r="35" spans="1:12">
      <c r="A35" s="32">
        <v>26</v>
      </c>
      <c r="B35" s="33" t="s">
        <v>70</v>
      </c>
      <c r="C35" s="49"/>
      <c r="E35" s="50">
        <f>SUM(E29:E34)</f>
        <v>323400</v>
      </c>
      <c r="G35" s="50">
        <f>SUM(G29:G34)</f>
        <v>106140</v>
      </c>
      <c r="I35" s="50">
        <f>SUM(I29:I34)</f>
        <v>106140</v>
      </c>
    </row>
    <row r="36" spans="1:12">
      <c r="A36" s="32">
        <v>27</v>
      </c>
      <c r="C36" s="49"/>
    </row>
    <row r="37" spans="1:12" ht="15">
      <c r="A37" s="32">
        <v>28</v>
      </c>
      <c r="B37" s="43" t="s">
        <v>71</v>
      </c>
      <c r="C37" s="37"/>
      <c r="D37" s="44"/>
      <c r="E37" s="44"/>
      <c r="F37" s="52"/>
      <c r="G37" s="44"/>
      <c r="H37" s="32"/>
      <c r="I37" s="44"/>
    </row>
    <row r="38" spans="1:12">
      <c r="A38" s="32">
        <v>29</v>
      </c>
      <c r="B38" s="32" t="s">
        <v>57</v>
      </c>
      <c r="C38" s="37">
        <v>29763</v>
      </c>
      <c r="D38" s="44"/>
      <c r="E38" s="45">
        <v>3320769</v>
      </c>
      <c r="F38" s="52"/>
      <c r="G38" s="44"/>
      <c r="H38" s="32"/>
      <c r="I38" s="44"/>
    </row>
    <row r="39" spans="1:12">
      <c r="A39" s="32">
        <v>30</v>
      </c>
      <c r="B39" s="32" t="s">
        <v>62</v>
      </c>
      <c r="C39" s="37"/>
      <c r="D39" s="47" t="s">
        <v>59</v>
      </c>
      <c r="E39" s="44"/>
      <c r="F39" s="48">
        <v>0.41899999999999998</v>
      </c>
      <c r="G39" s="44">
        <f>ROUND($E$38*$F39,0)</f>
        <v>1391402</v>
      </c>
      <c r="H39" s="32"/>
      <c r="I39" s="44">
        <f>ROUND($E$38*$F39,0)</f>
        <v>1391402</v>
      </c>
    </row>
    <row r="40" spans="1:12">
      <c r="A40" s="32">
        <v>31</v>
      </c>
      <c r="B40" s="32"/>
      <c r="C40" s="37"/>
      <c r="D40" s="44"/>
      <c r="E40" s="44"/>
      <c r="F40" s="52"/>
      <c r="G40" s="44"/>
      <c r="H40" s="32"/>
      <c r="I40" s="44"/>
    </row>
    <row r="41" spans="1:12">
      <c r="A41" s="32">
        <v>32</v>
      </c>
      <c r="B41" s="32" t="s">
        <v>63</v>
      </c>
      <c r="C41" s="53">
        <v>31097</v>
      </c>
      <c r="D41" s="44"/>
      <c r="E41" s="45">
        <v>1825000</v>
      </c>
      <c r="F41" s="52"/>
      <c r="G41" s="44"/>
      <c r="H41" s="32"/>
      <c r="I41" s="44"/>
    </row>
    <row r="42" spans="1:12">
      <c r="A42" s="32">
        <v>33</v>
      </c>
      <c r="B42" s="32" t="s">
        <v>62</v>
      </c>
      <c r="C42" s="37"/>
      <c r="D42" s="47" t="s">
        <v>65</v>
      </c>
      <c r="E42" s="44"/>
      <c r="F42" s="48">
        <v>0.2742</v>
      </c>
      <c r="G42" s="44">
        <f>ROUND($E$41*$F42,0)</f>
        <v>500415</v>
      </c>
      <c r="H42" s="32"/>
      <c r="I42" s="44">
        <f>ROUND($E$41*$F42,0)</f>
        <v>500415</v>
      </c>
      <c r="L42" s="55"/>
    </row>
    <row r="43" spans="1:12">
      <c r="A43" s="32">
        <v>34</v>
      </c>
      <c r="B43" s="32"/>
      <c r="C43" s="37"/>
      <c r="D43" s="44"/>
      <c r="E43" s="44"/>
      <c r="F43" s="52"/>
      <c r="G43" s="44"/>
      <c r="H43" s="32"/>
      <c r="I43" s="44"/>
    </row>
    <row r="44" spans="1:12" hidden="1">
      <c r="A44" s="32">
        <v>35</v>
      </c>
      <c r="B44" s="32" t="s">
        <v>63</v>
      </c>
      <c r="C44" s="53"/>
      <c r="D44" s="44"/>
      <c r="E44" s="45"/>
      <c r="F44" s="52"/>
      <c r="G44" s="44"/>
      <c r="H44" s="32"/>
      <c r="I44" s="44"/>
      <c r="J44" s="32"/>
    </row>
    <row r="45" spans="1:12" hidden="1">
      <c r="A45" s="32">
        <v>36</v>
      </c>
      <c r="B45" s="32" t="s">
        <v>62</v>
      </c>
      <c r="C45" s="54" t="s">
        <v>64</v>
      </c>
      <c r="D45" s="47" t="s">
        <v>65</v>
      </c>
      <c r="E45" s="44"/>
      <c r="F45" s="48"/>
      <c r="G45" s="44">
        <f>ROUND($E$44*$F45,0)</f>
        <v>0</v>
      </c>
      <c r="H45" s="32"/>
      <c r="I45" s="44">
        <f>ROUND($E$44*$F45,0)</f>
        <v>0</v>
      </c>
      <c r="J45" s="32"/>
      <c r="L45" s="55"/>
    </row>
    <row r="46" spans="1:12" hidden="1">
      <c r="A46" s="32">
        <v>37</v>
      </c>
      <c r="B46" s="32"/>
      <c r="C46" s="37"/>
      <c r="D46" s="32"/>
      <c r="E46" s="32"/>
      <c r="F46" s="52"/>
      <c r="G46" s="32"/>
      <c r="H46" s="32"/>
      <c r="I46" s="32"/>
    </row>
    <row r="47" spans="1:12">
      <c r="A47" s="32">
        <v>38</v>
      </c>
      <c r="B47" s="32" t="s">
        <v>72</v>
      </c>
      <c r="C47" s="37"/>
      <c r="D47" s="44"/>
      <c r="E47" s="56">
        <f>SUM(E38:E46)</f>
        <v>5145769</v>
      </c>
      <c r="F47" s="52"/>
      <c r="G47" s="56">
        <f>SUM(G38:G46)</f>
        <v>1891817</v>
      </c>
      <c r="H47" s="32"/>
      <c r="I47" s="56">
        <f>SUM(I38:I46)</f>
        <v>1891817</v>
      </c>
    </row>
    <row r="48" spans="1:12">
      <c r="A48" s="32">
        <v>39</v>
      </c>
      <c r="B48" s="32"/>
      <c r="C48" s="37"/>
      <c r="D48" s="44"/>
      <c r="E48" s="44"/>
      <c r="F48" s="52"/>
      <c r="G48" s="44"/>
      <c r="H48" s="32"/>
      <c r="I48" s="44"/>
    </row>
    <row r="49" spans="1:12" ht="15">
      <c r="A49" s="32">
        <v>40</v>
      </c>
      <c r="B49" s="43" t="s">
        <v>73</v>
      </c>
      <c r="C49" s="37"/>
      <c r="D49" s="44"/>
      <c r="E49" s="44"/>
      <c r="F49" s="52"/>
      <c r="G49" s="44"/>
      <c r="H49" s="32"/>
      <c r="I49" s="44"/>
    </row>
    <row r="50" spans="1:12">
      <c r="A50" s="32">
        <v>41</v>
      </c>
      <c r="B50" s="32" t="s">
        <v>63</v>
      </c>
      <c r="C50" s="53">
        <v>39041</v>
      </c>
      <c r="D50" s="44"/>
      <c r="E50" s="45">
        <v>2555000</v>
      </c>
      <c r="F50" s="52"/>
      <c r="G50" s="44"/>
      <c r="H50" s="32"/>
      <c r="I50" s="44"/>
    </row>
    <row r="51" spans="1:12">
      <c r="A51" s="32">
        <v>42</v>
      </c>
      <c r="B51" s="32" t="s">
        <v>62</v>
      </c>
      <c r="C51" s="54" t="s">
        <v>64</v>
      </c>
      <c r="D51" s="47" t="s">
        <v>65</v>
      </c>
      <c r="E51" s="44"/>
      <c r="F51" s="48">
        <v>0.105</v>
      </c>
      <c r="G51" s="44">
        <f>ROUND($E$50*$F51,0)</f>
        <v>268275</v>
      </c>
      <c r="H51" s="32"/>
      <c r="I51" s="44">
        <f>ROUND($E$50*$F51,0)</f>
        <v>268275</v>
      </c>
    </row>
    <row r="52" spans="1:12">
      <c r="A52" s="32">
        <v>43</v>
      </c>
      <c r="B52" s="32"/>
      <c r="C52" s="37"/>
      <c r="D52" s="32"/>
      <c r="E52" s="32"/>
      <c r="F52" s="52"/>
      <c r="G52" s="32"/>
      <c r="H52" s="32"/>
      <c r="I52" s="32"/>
    </row>
    <row r="53" spans="1:12">
      <c r="A53" s="32">
        <v>44</v>
      </c>
      <c r="B53" s="32" t="s">
        <v>74</v>
      </c>
      <c r="C53" s="32"/>
      <c r="D53" s="44"/>
      <c r="E53" s="56">
        <f>SUM(E50:E52)</f>
        <v>2555000</v>
      </c>
      <c r="F53" s="52"/>
      <c r="G53" s="56">
        <f>SUM(G50:G52)</f>
        <v>268275</v>
      </c>
      <c r="H53" s="32"/>
      <c r="I53" s="56">
        <f>SUM(I50:I52)</f>
        <v>268275</v>
      </c>
    </row>
    <row r="54" spans="1:12">
      <c r="A54" s="32">
        <v>45</v>
      </c>
      <c r="B54" s="32"/>
      <c r="C54" s="37"/>
      <c r="D54" s="44"/>
      <c r="E54" s="44"/>
      <c r="F54" s="52"/>
      <c r="G54" s="44"/>
      <c r="H54" s="32"/>
      <c r="I54" s="44"/>
    </row>
    <row r="55" spans="1:12" ht="15">
      <c r="A55" s="32">
        <v>46</v>
      </c>
      <c r="B55" s="43" t="s">
        <v>75</v>
      </c>
      <c r="C55" s="37"/>
      <c r="D55" s="44"/>
      <c r="E55" s="44"/>
      <c r="F55" s="52"/>
      <c r="G55" s="44"/>
      <c r="H55" s="32"/>
      <c r="I55" s="44"/>
    </row>
    <row r="56" spans="1:12">
      <c r="A56" s="32">
        <v>47</v>
      </c>
      <c r="B56" s="32" t="s">
        <v>63</v>
      </c>
      <c r="C56" s="53">
        <v>36773</v>
      </c>
      <c r="D56" s="44"/>
      <c r="E56" s="45">
        <v>1825000</v>
      </c>
      <c r="F56" s="52"/>
      <c r="G56" s="44"/>
      <c r="H56" s="32"/>
      <c r="I56" s="44"/>
    </row>
    <row r="57" spans="1:12">
      <c r="A57" s="32">
        <v>48</v>
      </c>
      <c r="B57" s="32" t="s">
        <v>62</v>
      </c>
      <c r="C57" s="54" t="s">
        <v>64</v>
      </c>
      <c r="D57" s="47" t="s">
        <v>65</v>
      </c>
      <c r="E57" s="44"/>
      <c r="F57" s="48">
        <v>0.1181</v>
      </c>
      <c r="G57" s="44">
        <f>ROUND($E$56*$F57,0)</f>
        <v>215533</v>
      </c>
      <c r="H57" s="32"/>
      <c r="I57" s="44">
        <f>ROUND($E$56*$F57,0)</f>
        <v>215533</v>
      </c>
      <c r="L57" s="55"/>
    </row>
    <row r="58" spans="1:12">
      <c r="A58" s="32">
        <v>49</v>
      </c>
      <c r="B58" s="32"/>
      <c r="C58" s="37"/>
      <c r="D58" s="32"/>
      <c r="E58" s="32"/>
      <c r="F58" s="52"/>
      <c r="G58" s="32"/>
      <c r="H58" s="32"/>
      <c r="I58" s="32"/>
      <c r="L58" s="57"/>
    </row>
    <row r="59" spans="1:12">
      <c r="A59" s="32">
        <v>50</v>
      </c>
      <c r="B59" s="32" t="s">
        <v>76</v>
      </c>
      <c r="C59" s="32"/>
      <c r="D59" s="44"/>
      <c r="E59" s="56">
        <f>SUM(E56:E58)</f>
        <v>1825000</v>
      </c>
      <c r="F59" s="52"/>
      <c r="G59" s="56">
        <f>SUM(G56:G58)</f>
        <v>215533</v>
      </c>
      <c r="H59" s="32"/>
      <c r="I59" s="56">
        <f>SUM(I56:I58)</f>
        <v>215533</v>
      </c>
    </row>
    <row r="60" spans="1:12">
      <c r="A60" s="32">
        <v>51</v>
      </c>
    </row>
    <row r="61" spans="1:12">
      <c r="A61" s="32">
        <v>52</v>
      </c>
      <c r="B61" s="33" t="s">
        <v>60</v>
      </c>
      <c r="E61" s="58">
        <f>E14</f>
        <v>12175247</v>
      </c>
      <c r="F61" s="58"/>
      <c r="G61" s="58">
        <f>G14</f>
        <v>3759716</v>
      </c>
      <c r="H61" s="58"/>
      <c r="I61" s="58">
        <f>I14</f>
        <v>3759716</v>
      </c>
    </row>
    <row r="62" spans="1:12">
      <c r="A62" s="32">
        <v>53</v>
      </c>
      <c r="B62" s="33" t="s">
        <v>66</v>
      </c>
      <c r="E62" s="58">
        <f>E26</f>
        <v>37430188</v>
      </c>
      <c r="F62" s="58"/>
      <c r="G62" s="58">
        <f>G26</f>
        <v>11666521</v>
      </c>
      <c r="H62" s="58"/>
      <c r="I62" s="58">
        <f>I26</f>
        <v>11666521</v>
      </c>
    </row>
    <row r="63" spans="1:12">
      <c r="A63" s="32">
        <v>54</v>
      </c>
      <c r="B63" s="33" t="s">
        <v>70</v>
      </c>
      <c r="E63" s="58">
        <f>E35</f>
        <v>323400</v>
      </c>
      <c r="F63" s="58"/>
      <c r="G63" s="58">
        <f>G35</f>
        <v>106140</v>
      </c>
      <c r="H63" s="58"/>
      <c r="I63" s="58">
        <f>I35</f>
        <v>106140</v>
      </c>
    </row>
    <row r="64" spans="1:12">
      <c r="A64" s="32">
        <v>55</v>
      </c>
      <c r="B64" s="33" t="s">
        <v>72</v>
      </c>
      <c r="E64" s="58">
        <f>E47</f>
        <v>5145769</v>
      </c>
      <c r="F64" s="58"/>
      <c r="G64" s="58">
        <f>G47</f>
        <v>1891817</v>
      </c>
      <c r="H64" s="58"/>
      <c r="I64" s="58">
        <f>I47</f>
        <v>1891817</v>
      </c>
    </row>
    <row r="65" spans="1:9">
      <c r="A65" s="32">
        <v>56</v>
      </c>
      <c r="B65" s="33" t="s">
        <v>74</v>
      </c>
      <c r="E65" s="58">
        <f>E53</f>
        <v>2555000</v>
      </c>
      <c r="F65" s="58"/>
      <c r="G65" s="58">
        <f>G53</f>
        <v>268275</v>
      </c>
      <c r="H65" s="58"/>
      <c r="I65" s="58">
        <f>I53</f>
        <v>268275</v>
      </c>
    </row>
    <row r="66" spans="1:9">
      <c r="A66" s="32">
        <v>57</v>
      </c>
      <c r="B66" s="33" t="s">
        <v>76</v>
      </c>
      <c r="E66" s="58">
        <f>E59</f>
        <v>1825000</v>
      </c>
      <c r="F66" s="59"/>
      <c r="G66" s="58">
        <f>G59</f>
        <v>215533</v>
      </c>
      <c r="H66" s="58"/>
      <c r="I66" s="58">
        <f>I59</f>
        <v>215533</v>
      </c>
    </row>
    <row r="67" spans="1:9">
      <c r="A67" s="32">
        <v>58</v>
      </c>
      <c r="B67" s="32"/>
      <c r="C67" s="32"/>
      <c r="E67" s="55"/>
      <c r="F67" s="60"/>
    </row>
    <row r="68" spans="1:9">
      <c r="A68" s="32">
        <v>59</v>
      </c>
      <c r="B68" s="32" t="s">
        <v>77</v>
      </c>
      <c r="C68" s="32"/>
      <c r="D68" s="44"/>
      <c r="E68" s="56">
        <f>SUM(E61:E66)</f>
        <v>59454604</v>
      </c>
      <c r="F68" s="52"/>
      <c r="G68" s="56">
        <f>SUM(G61:G66)</f>
        <v>17908002</v>
      </c>
      <c r="H68" s="61"/>
      <c r="I68" s="56">
        <f>SUM(I61:J66)</f>
        <v>17908002</v>
      </c>
    </row>
    <row r="69" spans="1:9">
      <c r="A69" s="32">
        <v>60</v>
      </c>
      <c r="B69" s="32"/>
      <c r="C69" s="32"/>
      <c r="D69" s="44"/>
      <c r="E69" s="44"/>
      <c r="F69" s="52"/>
      <c r="G69" s="44"/>
      <c r="H69" s="32"/>
      <c r="I69" s="44"/>
    </row>
    <row r="70" spans="1:9">
      <c r="A70" s="32">
        <v>61</v>
      </c>
      <c r="B70" s="32"/>
      <c r="C70" s="32"/>
      <c r="D70" s="32"/>
      <c r="E70" s="32"/>
      <c r="F70" s="52"/>
      <c r="G70" s="32"/>
      <c r="H70" s="32"/>
      <c r="I70" s="32"/>
    </row>
    <row r="71" spans="1:9" ht="15" thickBot="1">
      <c r="A71" s="32">
        <v>62</v>
      </c>
      <c r="B71" s="32" t="s">
        <v>78</v>
      </c>
      <c r="C71" s="32"/>
      <c r="D71" s="32"/>
      <c r="E71" s="44"/>
      <c r="F71" s="52"/>
      <c r="G71" s="62">
        <f>SUM(G68:G70)</f>
        <v>17908002</v>
      </c>
      <c r="H71" s="63"/>
      <c r="I71" s="62">
        <f>SUM(I68:I70)</f>
        <v>17908002</v>
      </c>
    </row>
    <row r="72" spans="1:9" ht="15" thickTop="1">
      <c r="A72" s="32"/>
      <c r="F72" s="60"/>
    </row>
    <row r="73" spans="1:9">
      <c r="A73" s="32"/>
      <c r="F73" s="60"/>
      <c r="G73" s="58"/>
    </row>
    <row r="74" spans="1:9">
      <c r="A74" s="32"/>
      <c r="F74" s="60"/>
    </row>
    <row r="75" spans="1:9">
      <c r="A75" s="32"/>
      <c r="F75" s="60"/>
    </row>
    <row r="76" spans="1:9">
      <c r="A76" s="32"/>
      <c r="F76" s="60"/>
      <c r="G76" s="64"/>
    </row>
    <row r="77" spans="1:9">
      <c r="A77" s="32"/>
      <c r="F77" s="60"/>
    </row>
    <row r="78" spans="1:9">
      <c r="A78" s="32"/>
      <c r="F78" s="60"/>
    </row>
  </sheetData>
  <printOptions horizontalCentered="1"/>
  <pageMargins left="0.5" right="0.5" top="0.75" bottom="0.25" header="0.5" footer="0.5"/>
  <pageSetup scale="76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686C1-31BA-4A76-B8E2-0024EA2CF626}">
  <sheetPr>
    <tabColor rgb="FF92D050"/>
  </sheetPr>
  <dimension ref="A1:Q118"/>
  <sheetViews>
    <sheetView view="pageBreakPreview" zoomScale="89" zoomScaleNormal="80" zoomScaleSheetLayoutView="89" workbookViewId="0">
      <pane xSplit="3" ySplit="9" topLeftCell="D10" activePane="bottomRight" state="frozen"/>
      <selection activeCell="X69" sqref="X69"/>
      <selection pane="topRight" activeCell="X69" sqref="X69"/>
      <selection pane="bottomLeft" activeCell="X69" sqref="X69"/>
      <selection pane="bottomRight" activeCell="F25" sqref="F25"/>
    </sheetView>
  </sheetViews>
  <sheetFormatPr defaultColWidth="9.85546875" defaultRowHeight="14.25"/>
  <cols>
    <col min="1" max="1" width="4.85546875" style="33" customWidth="1"/>
    <col min="2" max="2" width="17.140625" style="33" customWidth="1"/>
    <col min="3" max="3" width="23.42578125" style="33" customWidth="1"/>
    <col min="4" max="4" width="9.85546875" style="33" customWidth="1"/>
    <col min="5" max="5" width="13" style="33" bestFit="1" customWidth="1"/>
    <col min="6" max="6" width="10.85546875" style="33" customWidth="1"/>
    <col min="7" max="7" width="11.7109375" style="33" bestFit="1" customWidth="1"/>
    <col min="8" max="8" width="1.85546875" style="33" customWidth="1"/>
    <col min="9" max="9" width="13.5703125" style="33" customWidth="1"/>
    <col min="10" max="10" width="1.85546875" style="33" customWidth="1"/>
    <col min="11" max="11" width="11.28515625" style="33" customWidth="1"/>
    <col min="12" max="13" width="9.85546875" style="33"/>
    <col min="14" max="14" width="12.7109375" style="33" bestFit="1" customWidth="1"/>
    <col min="15" max="16384" width="9.85546875" style="33"/>
  </cols>
  <sheetData>
    <row r="1" spans="1:17" ht="15">
      <c r="A1" s="30" t="s">
        <v>0</v>
      </c>
      <c r="B1" s="31"/>
      <c r="C1" s="31"/>
      <c r="D1" s="31"/>
      <c r="E1" s="31"/>
      <c r="F1" s="31"/>
      <c r="G1" s="31"/>
      <c r="H1" s="31"/>
      <c r="I1" s="32" t="s">
        <v>40</v>
      </c>
      <c r="J1" s="32"/>
    </row>
    <row r="2" spans="1:17">
      <c r="A2" s="31" t="str">
        <f>B.1!A2</f>
        <v>Expected Gas Cost (EGC) Calculation</v>
      </c>
      <c r="B2" s="31"/>
      <c r="C2" s="31"/>
      <c r="D2" s="31"/>
      <c r="E2" s="31"/>
      <c r="F2" s="31"/>
      <c r="G2" s="31"/>
      <c r="H2" s="31"/>
      <c r="I2" s="32" t="s">
        <v>79</v>
      </c>
      <c r="J2" s="32"/>
    </row>
    <row r="3" spans="1:17">
      <c r="A3" s="34" t="s">
        <v>80</v>
      </c>
      <c r="B3" s="31"/>
      <c r="C3" s="31"/>
      <c r="D3" s="31"/>
      <c r="E3" s="31"/>
      <c r="F3" s="31"/>
      <c r="G3" s="31"/>
      <c r="H3" s="31"/>
      <c r="I3" s="31"/>
      <c r="J3" s="32"/>
    </row>
    <row r="4" spans="1:17">
      <c r="A4" s="32"/>
      <c r="B4" s="32"/>
      <c r="C4" s="32"/>
      <c r="D4" s="32"/>
      <c r="E4" s="32"/>
      <c r="F4" s="35"/>
      <c r="G4" s="32"/>
      <c r="H4" s="32"/>
      <c r="I4" s="32"/>
      <c r="J4" s="32"/>
    </row>
    <row r="5" spans="1:17" ht="15">
      <c r="A5" s="36"/>
      <c r="B5" s="32"/>
      <c r="C5" s="32"/>
      <c r="D5" s="37" t="s">
        <v>5</v>
      </c>
      <c r="E5" s="37" t="s">
        <v>6</v>
      </c>
      <c r="F5" s="37" t="s">
        <v>7</v>
      </c>
      <c r="G5" s="37" t="s">
        <v>44</v>
      </c>
      <c r="H5" s="32"/>
      <c r="I5" s="37" t="s">
        <v>45</v>
      </c>
      <c r="J5" s="32"/>
    </row>
    <row r="6" spans="1:17" ht="15">
      <c r="A6" s="36"/>
      <c r="B6" s="36"/>
      <c r="C6" s="36"/>
      <c r="D6" s="36"/>
      <c r="E6" s="36"/>
      <c r="F6" s="36"/>
      <c r="G6" s="38" t="s">
        <v>46</v>
      </c>
      <c r="H6" s="38"/>
      <c r="I6" s="38"/>
      <c r="J6" s="38"/>
    </row>
    <row r="7" spans="1:17" ht="15">
      <c r="A7" s="39" t="s">
        <v>8</v>
      </c>
      <c r="B7" s="36"/>
      <c r="C7" s="36"/>
      <c r="D7" s="39" t="s">
        <v>47</v>
      </c>
      <c r="E7" s="39" t="s">
        <v>48</v>
      </c>
      <c r="F7" s="36"/>
      <c r="G7" s="36"/>
      <c r="H7" s="36"/>
      <c r="I7" s="36"/>
      <c r="J7" s="36"/>
    </row>
    <row r="8" spans="1:17" ht="15">
      <c r="A8" s="40" t="s">
        <v>10</v>
      </c>
      <c r="B8" s="41" t="s">
        <v>11</v>
      </c>
      <c r="C8" s="41"/>
      <c r="D8" s="40" t="s">
        <v>49</v>
      </c>
      <c r="E8" s="40" t="s">
        <v>50</v>
      </c>
      <c r="F8" s="40" t="s">
        <v>51</v>
      </c>
      <c r="G8" s="40" t="s">
        <v>52</v>
      </c>
      <c r="H8" s="41"/>
      <c r="I8" s="40" t="s">
        <v>25</v>
      </c>
      <c r="J8" s="41"/>
    </row>
    <row r="9" spans="1:17" ht="15">
      <c r="A9" s="32"/>
      <c r="B9" s="36"/>
      <c r="C9" s="32"/>
      <c r="D9" s="32"/>
      <c r="E9" s="37" t="s">
        <v>53</v>
      </c>
      <c r="F9" s="37" t="s">
        <v>54</v>
      </c>
      <c r="G9" s="37" t="s">
        <v>55</v>
      </c>
      <c r="H9" s="32"/>
      <c r="I9" s="37" t="s">
        <v>55</v>
      </c>
      <c r="J9" s="32"/>
    </row>
    <row r="10" spans="1:17" ht="15">
      <c r="A10" s="32"/>
      <c r="B10" s="36"/>
      <c r="C10" s="32"/>
      <c r="D10" s="32"/>
      <c r="E10" s="32"/>
      <c r="F10" s="32"/>
      <c r="G10" s="32"/>
      <c r="H10" s="32"/>
      <c r="I10" s="32"/>
      <c r="J10" s="32"/>
    </row>
    <row r="11" spans="1:17" ht="15">
      <c r="A11" s="32">
        <v>1</v>
      </c>
      <c r="B11" s="43" t="s">
        <v>81</v>
      </c>
      <c r="C11" s="32"/>
      <c r="D11" s="44"/>
      <c r="E11" s="44"/>
      <c r="F11" s="46"/>
      <c r="G11" s="44"/>
      <c r="H11" s="32"/>
      <c r="I11" s="44"/>
      <c r="J11" s="32"/>
    </row>
    <row r="12" spans="1:17">
      <c r="A12" s="32">
        <v>2</v>
      </c>
      <c r="B12" s="32" t="s">
        <v>82</v>
      </c>
      <c r="C12" s="31">
        <v>2546</v>
      </c>
      <c r="D12" s="32"/>
      <c r="E12" s="45">
        <v>145000</v>
      </c>
      <c r="F12" s="65"/>
      <c r="G12" s="44"/>
      <c r="H12" s="32"/>
      <c r="I12" s="44"/>
      <c r="J12" s="32"/>
    </row>
    <row r="13" spans="1:17">
      <c r="A13" s="32">
        <v>3</v>
      </c>
      <c r="B13" s="32" t="s">
        <v>62</v>
      </c>
      <c r="C13" s="31"/>
      <c r="D13" s="66" t="s">
        <v>83</v>
      </c>
      <c r="E13" s="45"/>
      <c r="F13" s="65">
        <v>9.1191999999999993</v>
      </c>
      <c r="G13" s="44">
        <f>ROUND($E$12*$F$13,0)</f>
        <v>1322284</v>
      </c>
      <c r="H13" s="32"/>
      <c r="I13" s="44">
        <f>ROUND($E$12*$F$13,0)</f>
        <v>1322284</v>
      </c>
      <c r="J13" s="32"/>
    </row>
    <row r="14" spans="1:17">
      <c r="A14" s="32">
        <v>4</v>
      </c>
      <c r="B14" s="32"/>
      <c r="C14" s="31"/>
      <c r="D14" s="32"/>
      <c r="E14" s="45"/>
      <c r="F14" s="65"/>
      <c r="G14" s="44"/>
      <c r="H14" s="32"/>
      <c r="I14" s="44"/>
      <c r="J14" s="32"/>
    </row>
    <row r="15" spans="1:17">
      <c r="A15" s="32">
        <v>5</v>
      </c>
      <c r="B15" s="32" t="s">
        <v>84</v>
      </c>
      <c r="C15" s="31">
        <v>95033</v>
      </c>
      <c r="D15" s="44"/>
      <c r="E15" s="45">
        <v>144000</v>
      </c>
      <c r="F15" s="65"/>
      <c r="G15" s="44"/>
      <c r="H15" s="32"/>
      <c r="I15" s="44"/>
      <c r="J15" s="32"/>
      <c r="Q15" s="51"/>
    </row>
    <row r="16" spans="1:17">
      <c r="A16" s="32">
        <v>6</v>
      </c>
      <c r="B16" s="32" t="s">
        <v>62</v>
      </c>
      <c r="C16" s="31"/>
      <c r="D16" s="66">
        <v>14</v>
      </c>
      <c r="E16" s="45"/>
      <c r="F16" s="65">
        <v>8.2125000000000004</v>
      </c>
      <c r="G16" s="44">
        <f>ROUND($E$15*$F$16,0)</f>
        <v>1182600</v>
      </c>
      <c r="H16" s="32"/>
      <c r="I16" s="44">
        <f>ROUND($E$15*$F$16,0)</f>
        <v>1182600</v>
      </c>
      <c r="J16" s="32"/>
      <c r="Q16" s="51"/>
    </row>
    <row r="17" spans="1:17">
      <c r="A17" s="32">
        <v>7</v>
      </c>
      <c r="B17" s="32"/>
      <c r="C17" s="31"/>
      <c r="D17" s="66"/>
      <c r="E17" s="45"/>
      <c r="F17" s="65"/>
      <c r="G17" s="44"/>
      <c r="H17" s="32"/>
      <c r="I17" s="44"/>
      <c r="J17" s="32"/>
      <c r="Q17" s="51"/>
    </row>
    <row r="18" spans="1:17">
      <c r="A18" s="32">
        <v>8</v>
      </c>
      <c r="B18" s="32" t="s">
        <v>85</v>
      </c>
      <c r="C18" s="32"/>
      <c r="D18" s="44"/>
      <c r="E18" s="56">
        <f>SUM(E12:E17)</f>
        <v>289000</v>
      </c>
      <c r="F18" s="52"/>
      <c r="G18" s="56">
        <f>SUM(G12:G17)</f>
        <v>2504884</v>
      </c>
      <c r="H18" s="32"/>
      <c r="I18" s="56">
        <f>SUM(I12:I17)</f>
        <v>2504884</v>
      </c>
      <c r="J18" s="32"/>
      <c r="Q18" s="51"/>
    </row>
    <row r="19" spans="1:17">
      <c r="A19" s="32">
        <v>9</v>
      </c>
      <c r="B19" s="32"/>
      <c r="C19" s="32"/>
      <c r="D19" s="44"/>
      <c r="E19" s="44"/>
      <c r="F19" s="52"/>
      <c r="G19" s="44"/>
      <c r="H19" s="32"/>
      <c r="I19" s="44"/>
      <c r="J19" s="32"/>
      <c r="Q19" s="51"/>
    </row>
    <row r="20" spans="1:17" ht="15">
      <c r="A20" s="32">
        <v>10</v>
      </c>
      <c r="B20" s="43" t="s">
        <v>86</v>
      </c>
      <c r="C20" s="32"/>
      <c r="D20" s="44"/>
      <c r="E20" s="44"/>
      <c r="F20" s="52"/>
      <c r="G20" s="44"/>
      <c r="H20" s="32"/>
      <c r="I20" s="44"/>
      <c r="J20" s="32"/>
      <c r="Q20" s="51"/>
    </row>
    <row r="21" spans="1:17">
      <c r="A21" s="32">
        <v>11</v>
      </c>
      <c r="B21" s="32" t="s">
        <v>84</v>
      </c>
      <c r="C21" s="31">
        <v>300264</v>
      </c>
      <c r="D21" s="44"/>
      <c r="E21" s="45">
        <v>30000</v>
      </c>
      <c r="F21" s="65"/>
      <c r="G21" s="44"/>
      <c r="H21" s="32"/>
      <c r="I21" s="44"/>
      <c r="J21" s="32"/>
      <c r="Q21" s="51"/>
    </row>
    <row r="22" spans="1:17">
      <c r="A22" s="32">
        <v>12</v>
      </c>
      <c r="B22" s="32" t="s">
        <v>62</v>
      </c>
      <c r="C22" s="31"/>
      <c r="D22" s="66">
        <v>14</v>
      </c>
      <c r="E22" s="45"/>
      <c r="F22" s="65">
        <v>8.2125000000000004</v>
      </c>
      <c r="G22" s="44">
        <f>ROUND($E$21*$F$22,0)</f>
        <v>246375</v>
      </c>
      <c r="H22" s="32"/>
      <c r="I22" s="44">
        <f>ROUND($E$21*$F$22,0)</f>
        <v>246375</v>
      </c>
      <c r="J22" s="32"/>
      <c r="Q22" s="51"/>
    </row>
    <row r="23" spans="1:17">
      <c r="A23" s="32">
        <v>13</v>
      </c>
      <c r="B23" s="32"/>
      <c r="C23" s="32"/>
      <c r="D23" s="44"/>
      <c r="E23" s="44"/>
      <c r="F23" s="52"/>
      <c r="G23" s="44"/>
      <c r="H23" s="32"/>
      <c r="I23" s="44"/>
      <c r="J23" s="32"/>
      <c r="Q23" s="51"/>
    </row>
    <row r="24" spans="1:17">
      <c r="A24" s="32">
        <v>14</v>
      </c>
      <c r="B24" s="32" t="s">
        <v>87</v>
      </c>
      <c r="C24" s="32"/>
      <c r="D24" s="44"/>
      <c r="E24" s="56">
        <f>+SUM(E21:E23)</f>
        <v>30000</v>
      </c>
      <c r="F24" s="52"/>
      <c r="G24" s="56">
        <f>+SUM(G21:G23)</f>
        <v>246375</v>
      </c>
      <c r="H24" s="44"/>
      <c r="I24" s="56">
        <f t="shared" ref="I24" si="0">+SUM(I21:I23)</f>
        <v>246375</v>
      </c>
      <c r="J24" s="32"/>
    </row>
    <row r="25" spans="1:17" ht="15">
      <c r="A25" s="32">
        <v>15</v>
      </c>
      <c r="B25" s="36"/>
      <c r="C25" s="32"/>
      <c r="D25" s="32"/>
      <c r="E25" s="32"/>
      <c r="F25" s="32"/>
      <c r="G25" s="32"/>
      <c r="H25" s="32"/>
      <c r="I25" s="32"/>
      <c r="J25" s="32"/>
    </row>
    <row r="26" spans="1:17" ht="15">
      <c r="A26" s="32">
        <v>16</v>
      </c>
      <c r="B26" s="43" t="s">
        <v>88</v>
      </c>
      <c r="C26" s="32"/>
      <c r="D26" s="32"/>
      <c r="E26" s="32"/>
      <c r="F26" s="32"/>
      <c r="G26" s="32"/>
      <c r="H26" s="32"/>
      <c r="I26" s="32"/>
      <c r="J26" s="32"/>
    </row>
    <row r="27" spans="1:17">
      <c r="A27" s="32">
        <v>17</v>
      </c>
      <c r="B27" s="32" t="s">
        <v>89</v>
      </c>
      <c r="C27" s="32"/>
      <c r="D27" s="32"/>
      <c r="E27" s="32"/>
      <c r="F27" s="32"/>
      <c r="G27" s="32"/>
      <c r="H27" s="32"/>
      <c r="I27" s="32"/>
      <c r="J27" s="32"/>
    </row>
    <row r="28" spans="1:17">
      <c r="A28" s="32">
        <v>18</v>
      </c>
      <c r="B28" s="32" t="s">
        <v>90</v>
      </c>
      <c r="C28" s="67" t="s">
        <v>91</v>
      </c>
      <c r="D28" s="37">
        <v>61</v>
      </c>
      <c r="E28" s="45">
        <v>34968</v>
      </c>
      <c r="F28" s="65">
        <v>1.7425999999999999</v>
      </c>
      <c r="G28" s="44">
        <f>ROUND($E$28*$F$28,0)</f>
        <v>60935</v>
      </c>
      <c r="H28" s="32"/>
      <c r="I28" s="44">
        <f>ROUND($E$28*$F$28,0)</f>
        <v>60935</v>
      </c>
      <c r="J28" s="32"/>
    </row>
    <row r="29" spans="1:17">
      <c r="A29" s="32">
        <v>19</v>
      </c>
      <c r="B29" s="32" t="s">
        <v>92</v>
      </c>
      <c r="C29" s="67" t="s">
        <v>93</v>
      </c>
      <c r="D29" s="37">
        <v>61</v>
      </c>
      <c r="E29" s="45">
        <v>4916148</v>
      </c>
      <c r="F29" s="65">
        <v>1.77E-2</v>
      </c>
      <c r="G29" s="44">
        <f>ROUND($E$29*$F$29,0)</f>
        <v>87016</v>
      </c>
      <c r="H29" s="32"/>
      <c r="I29" s="44">
        <f>ROUND($E$29*$F$29,0)</f>
        <v>87016</v>
      </c>
      <c r="J29" s="32"/>
    </row>
    <row r="30" spans="1:17">
      <c r="A30" s="32">
        <v>20</v>
      </c>
      <c r="B30" s="32" t="s">
        <v>94</v>
      </c>
      <c r="C30" s="32"/>
      <c r="D30" s="32"/>
      <c r="E30" s="45"/>
      <c r="F30" s="68"/>
      <c r="G30" s="44"/>
      <c r="H30" s="32"/>
      <c r="I30" s="44"/>
      <c r="J30" s="32"/>
    </row>
    <row r="31" spans="1:17">
      <c r="A31" s="32">
        <v>21</v>
      </c>
      <c r="B31" s="32" t="s">
        <v>90</v>
      </c>
      <c r="C31" s="32"/>
      <c r="D31" s="37">
        <v>61</v>
      </c>
      <c r="E31" s="45">
        <v>237408</v>
      </c>
      <c r="F31" s="65">
        <v>1.2801</v>
      </c>
      <c r="G31" s="44">
        <f>ROUND($E$31*$F$31,0)</f>
        <v>303906</v>
      </c>
      <c r="H31" s="32"/>
      <c r="I31" s="44">
        <f>ROUND($E$31*$F$31,0)</f>
        <v>303906</v>
      </c>
      <c r="J31" s="32"/>
    </row>
    <row r="32" spans="1:17">
      <c r="A32" s="32">
        <v>22</v>
      </c>
      <c r="B32" s="69" t="s">
        <v>92</v>
      </c>
      <c r="C32" s="32"/>
      <c r="D32" s="37">
        <v>61</v>
      </c>
      <c r="E32" s="70">
        <v>10846308</v>
      </c>
      <c r="F32" s="65">
        <v>1.7500000000000002E-2</v>
      </c>
      <c r="G32" s="71">
        <f>ROUND($E$32*$F$32,0)</f>
        <v>189810</v>
      </c>
      <c r="H32" s="32"/>
      <c r="I32" s="71">
        <f>ROUND($E$32*$F$32,0)</f>
        <v>189810</v>
      </c>
      <c r="J32" s="32"/>
    </row>
    <row r="33" spans="1:10">
      <c r="A33" s="32">
        <v>23</v>
      </c>
      <c r="B33" s="32" t="s">
        <v>95</v>
      </c>
      <c r="C33" s="32"/>
      <c r="D33" s="32"/>
      <c r="E33" s="44">
        <f>SUM(E28:E32)</f>
        <v>16034832</v>
      </c>
      <c r="F33" s="32"/>
      <c r="G33" s="44">
        <f>SUM(G28:G32)</f>
        <v>641667</v>
      </c>
      <c r="H33" s="32"/>
      <c r="I33" s="44">
        <f>SUM(I28:I32)</f>
        <v>641667</v>
      </c>
      <c r="J33" s="32"/>
    </row>
    <row r="34" spans="1:10">
      <c r="A34" s="32">
        <v>24</v>
      </c>
      <c r="J34" s="32"/>
    </row>
    <row r="35" spans="1:10" ht="15" thickBot="1">
      <c r="A35" s="32">
        <v>25</v>
      </c>
      <c r="B35" s="32" t="s">
        <v>96</v>
      </c>
      <c r="C35" s="32"/>
      <c r="D35" s="32"/>
      <c r="E35" s="44">
        <f>SUM(E18,E24,E33)</f>
        <v>16353832</v>
      </c>
      <c r="F35" s="32"/>
      <c r="G35" s="62">
        <f>G18+G24+G33</f>
        <v>3392926</v>
      </c>
      <c r="H35" s="32"/>
      <c r="I35" s="62">
        <f>I18+I24+I33</f>
        <v>3392926</v>
      </c>
      <c r="J35" s="32"/>
    </row>
    <row r="36" spans="1:10" ht="15.75" thickTop="1">
      <c r="A36" s="32"/>
      <c r="B36" s="36"/>
      <c r="C36" s="32"/>
      <c r="D36" s="32"/>
      <c r="E36" s="32"/>
      <c r="F36" s="32"/>
      <c r="G36" s="32"/>
      <c r="H36" s="32"/>
      <c r="I36" s="32"/>
      <c r="J36" s="32"/>
    </row>
    <row r="37" spans="1:10" ht="15">
      <c r="A37" s="32"/>
      <c r="B37" s="36"/>
      <c r="C37" s="32"/>
      <c r="D37" s="32"/>
      <c r="E37" s="32"/>
      <c r="F37" s="32"/>
      <c r="G37" s="32"/>
      <c r="H37" s="32"/>
      <c r="I37" s="32"/>
      <c r="J37" s="32"/>
    </row>
    <row r="38" spans="1:10" ht="15">
      <c r="A38" s="32"/>
      <c r="B38" s="36"/>
      <c r="C38" s="32"/>
      <c r="D38" s="32"/>
      <c r="E38" s="32"/>
      <c r="F38" s="32"/>
      <c r="G38" s="32"/>
      <c r="H38" s="32"/>
      <c r="I38" s="44"/>
      <c r="J38" s="32"/>
    </row>
    <row r="39" spans="1:10" ht="15">
      <c r="A39" s="32"/>
      <c r="B39" s="36"/>
      <c r="C39" s="32"/>
      <c r="D39" s="32"/>
      <c r="E39" s="32"/>
      <c r="F39" s="32"/>
      <c r="G39" s="32"/>
      <c r="H39" s="32"/>
      <c r="I39" s="32"/>
      <c r="J39" s="32"/>
    </row>
    <row r="40" spans="1:10" ht="15">
      <c r="A40" s="32"/>
      <c r="B40" s="36"/>
      <c r="C40" s="32"/>
      <c r="D40" s="32"/>
      <c r="E40" s="32"/>
      <c r="F40" s="32"/>
      <c r="G40" s="32"/>
      <c r="H40" s="32"/>
      <c r="I40" s="32"/>
      <c r="J40" s="32"/>
    </row>
    <row r="41" spans="1:10" ht="15">
      <c r="A41" s="32"/>
      <c r="B41" s="36"/>
      <c r="C41" s="32"/>
      <c r="D41" s="32"/>
      <c r="E41" s="32"/>
      <c r="F41" s="32"/>
      <c r="G41" s="32"/>
      <c r="H41" s="32"/>
      <c r="I41" s="32"/>
      <c r="J41" s="32"/>
    </row>
    <row r="42" spans="1:10" ht="15">
      <c r="A42" s="32"/>
      <c r="B42" s="36"/>
      <c r="C42" s="32"/>
      <c r="D42" s="32"/>
      <c r="E42" s="32"/>
      <c r="F42" s="32"/>
      <c r="G42" s="32"/>
      <c r="H42" s="32"/>
      <c r="I42" s="32"/>
      <c r="J42" s="32"/>
    </row>
    <row r="43" spans="1:10" ht="15">
      <c r="A43" s="32"/>
      <c r="B43" s="36"/>
      <c r="C43" s="32"/>
      <c r="D43" s="32"/>
      <c r="E43" s="32"/>
      <c r="F43" s="32"/>
      <c r="G43" s="32"/>
      <c r="H43" s="32"/>
      <c r="I43" s="32"/>
      <c r="J43" s="32"/>
    </row>
    <row r="44" spans="1:10" ht="15">
      <c r="A44" s="32"/>
      <c r="B44" s="36"/>
      <c r="C44" s="32"/>
      <c r="D44" s="32"/>
      <c r="E44" s="32"/>
      <c r="F44" s="32"/>
      <c r="G44" s="32"/>
      <c r="H44" s="32"/>
      <c r="I44" s="32"/>
      <c r="J44" s="32"/>
    </row>
    <row r="45" spans="1:10" ht="15">
      <c r="A45" s="32"/>
      <c r="B45" s="36"/>
      <c r="C45" s="32"/>
      <c r="D45" s="32"/>
      <c r="E45" s="32"/>
      <c r="F45" s="32"/>
      <c r="G45" s="32"/>
      <c r="H45" s="32"/>
      <c r="I45" s="32"/>
      <c r="J45" s="32"/>
    </row>
    <row r="46" spans="1:10" ht="15">
      <c r="A46" s="32"/>
      <c r="B46" s="36"/>
      <c r="C46" s="32"/>
      <c r="D46" s="32"/>
      <c r="E46" s="32"/>
      <c r="F46" s="32"/>
      <c r="G46" s="32"/>
      <c r="H46" s="32"/>
      <c r="I46" s="32"/>
      <c r="J46" s="32"/>
    </row>
    <row r="47" spans="1:10" ht="15">
      <c r="A47" s="32"/>
      <c r="B47" s="36"/>
      <c r="C47" s="32"/>
      <c r="D47" s="32"/>
      <c r="E47" s="32"/>
      <c r="F47" s="32"/>
      <c r="G47" s="32"/>
      <c r="H47" s="32"/>
      <c r="I47" s="32"/>
      <c r="J47" s="32"/>
    </row>
    <row r="48" spans="1:10" ht="15">
      <c r="A48" s="32"/>
      <c r="B48" s="36"/>
      <c r="C48" s="32"/>
      <c r="D48" s="32"/>
      <c r="E48" s="32"/>
      <c r="F48" s="32"/>
      <c r="G48" s="32"/>
      <c r="H48" s="32"/>
      <c r="I48" s="32"/>
      <c r="J48" s="32"/>
    </row>
    <row r="49" spans="1:10" ht="15">
      <c r="A49" s="32"/>
      <c r="B49" s="36"/>
      <c r="C49" s="32"/>
      <c r="D49" s="32"/>
      <c r="E49" s="32"/>
      <c r="F49" s="32"/>
      <c r="G49" s="32"/>
      <c r="H49" s="32"/>
      <c r="I49" s="32"/>
      <c r="J49" s="32"/>
    </row>
    <row r="50" spans="1:10" ht="15">
      <c r="A50" s="32"/>
      <c r="B50" s="36"/>
      <c r="C50" s="32"/>
      <c r="D50" s="32"/>
      <c r="E50" s="32"/>
      <c r="F50" s="32"/>
      <c r="G50" s="32"/>
      <c r="H50" s="32"/>
      <c r="I50" s="32"/>
      <c r="J50" s="32"/>
    </row>
    <row r="51" spans="1:10" ht="15">
      <c r="A51" s="32"/>
      <c r="B51" s="36"/>
      <c r="C51" s="32"/>
      <c r="D51" s="32"/>
      <c r="E51" s="32"/>
      <c r="F51" s="32"/>
      <c r="G51" s="32"/>
      <c r="H51" s="32"/>
      <c r="I51" s="32"/>
      <c r="J51" s="32"/>
    </row>
    <row r="52" spans="1:10" ht="15">
      <c r="A52" s="32"/>
      <c r="B52" s="36"/>
      <c r="C52" s="32"/>
      <c r="D52" s="32"/>
      <c r="E52" s="32"/>
      <c r="F52" s="32"/>
      <c r="G52" s="32"/>
      <c r="H52" s="32"/>
      <c r="I52" s="32"/>
      <c r="J52" s="32"/>
    </row>
    <row r="53" spans="1:10" ht="15">
      <c r="A53" s="32"/>
      <c r="B53" s="36"/>
      <c r="C53" s="32"/>
      <c r="D53" s="32"/>
      <c r="E53" s="32"/>
      <c r="F53" s="32"/>
      <c r="G53" s="32"/>
      <c r="H53" s="32"/>
      <c r="I53" s="32"/>
      <c r="J53" s="32"/>
    </row>
    <row r="54" spans="1:10" ht="15">
      <c r="A54" s="32"/>
      <c r="B54" s="36"/>
      <c r="C54" s="32"/>
      <c r="D54" s="32"/>
      <c r="E54" s="32"/>
      <c r="F54" s="32"/>
      <c r="G54" s="32"/>
      <c r="H54" s="32"/>
      <c r="I54" s="32"/>
      <c r="J54" s="32"/>
    </row>
    <row r="55" spans="1:10" ht="15">
      <c r="A55" s="32"/>
      <c r="B55" s="36"/>
      <c r="C55" s="32"/>
      <c r="D55" s="32"/>
      <c r="E55" s="32"/>
      <c r="F55" s="32"/>
      <c r="G55" s="32"/>
      <c r="H55" s="32"/>
      <c r="I55" s="32"/>
      <c r="J55" s="32"/>
    </row>
    <row r="56" spans="1:10" ht="15">
      <c r="A56" s="32"/>
      <c r="B56" s="36"/>
      <c r="C56" s="32"/>
      <c r="D56" s="32"/>
      <c r="E56" s="32"/>
      <c r="F56" s="32"/>
      <c r="G56" s="32"/>
      <c r="H56" s="32"/>
      <c r="I56" s="32"/>
      <c r="J56" s="32"/>
    </row>
    <row r="57" spans="1:10" ht="15">
      <c r="A57" s="32"/>
      <c r="B57" s="36"/>
      <c r="C57" s="32"/>
      <c r="D57" s="32"/>
      <c r="E57" s="32"/>
      <c r="F57" s="32"/>
      <c r="G57" s="32"/>
      <c r="H57" s="32"/>
      <c r="I57" s="32"/>
      <c r="J57" s="32"/>
    </row>
    <row r="58" spans="1:10" ht="15">
      <c r="A58" s="32"/>
      <c r="B58" s="36"/>
      <c r="C58" s="32"/>
      <c r="D58" s="32"/>
      <c r="E58" s="32"/>
      <c r="F58" s="32"/>
      <c r="G58" s="32"/>
      <c r="H58" s="32"/>
      <c r="I58" s="32"/>
      <c r="J58" s="32"/>
    </row>
    <row r="59" spans="1:10" ht="15">
      <c r="A59" s="32"/>
      <c r="B59" s="36"/>
      <c r="C59" s="32"/>
      <c r="D59" s="32"/>
      <c r="E59" s="32"/>
      <c r="F59" s="32"/>
      <c r="G59" s="32"/>
      <c r="H59" s="32"/>
      <c r="I59" s="32"/>
      <c r="J59" s="32"/>
    </row>
    <row r="60" spans="1:10" ht="15">
      <c r="A60" s="32"/>
      <c r="B60" s="36"/>
      <c r="C60" s="32"/>
      <c r="D60" s="32"/>
      <c r="E60" s="32"/>
      <c r="F60" s="32"/>
      <c r="G60" s="32"/>
      <c r="H60" s="32"/>
      <c r="I60" s="32"/>
      <c r="J60" s="32"/>
    </row>
    <row r="61" spans="1:10" ht="15">
      <c r="A61" s="32"/>
      <c r="B61" s="36"/>
      <c r="C61" s="32"/>
      <c r="D61" s="32"/>
      <c r="E61" s="32"/>
      <c r="F61" s="32"/>
      <c r="G61" s="32"/>
      <c r="H61" s="32"/>
      <c r="I61" s="32"/>
      <c r="J61" s="32"/>
    </row>
    <row r="62" spans="1:10" ht="15">
      <c r="A62" s="32"/>
      <c r="B62" s="36"/>
      <c r="C62" s="32"/>
      <c r="D62" s="32"/>
      <c r="E62" s="32"/>
      <c r="F62" s="32"/>
      <c r="G62" s="32"/>
      <c r="H62" s="32"/>
      <c r="I62" s="32"/>
      <c r="J62" s="32"/>
    </row>
    <row r="63" spans="1:10" ht="15">
      <c r="A63" s="32"/>
      <c r="B63" s="36"/>
      <c r="C63" s="32"/>
      <c r="D63" s="32"/>
      <c r="E63" s="32"/>
      <c r="F63" s="32"/>
      <c r="G63" s="32"/>
      <c r="H63" s="32"/>
      <c r="I63" s="32"/>
      <c r="J63" s="32"/>
    </row>
    <row r="64" spans="1:10" ht="15">
      <c r="A64" s="32"/>
      <c r="B64" s="36"/>
      <c r="C64" s="32"/>
      <c r="D64" s="32"/>
      <c r="E64" s="32"/>
      <c r="F64" s="32"/>
      <c r="G64" s="32"/>
      <c r="H64" s="32"/>
      <c r="I64" s="32"/>
      <c r="J64" s="32"/>
    </row>
    <row r="65" spans="1:12" ht="15">
      <c r="A65" s="32"/>
      <c r="B65" s="36"/>
      <c r="C65" s="32"/>
      <c r="D65" s="32"/>
      <c r="E65" s="32"/>
      <c r="F65" s="32"/>
      <c r="G65" s="32"/>
      <c r="H65" s="32"/>
      <c r="I65" s="32"/>
      <c r="J65" s="32"/>
    </row>
    <row r="66" spans="1:12" ht="15">
      <c r="A66" s="32"/>
      <c r="B66" s="36"/>
      <c r="C66" s="32"/>
      <c r="D66" s="32"/>
      <c r="E66" s="32"/>
      <c r="F66" s="32"/>
      <c r="G66" s="32"/>
      <c r="H66" s="32"/>
      <c r="I66" s="32"/>
      <c r="J66" s="32"/>
    </row>
    <row r="67" spans="1:12">
      <c r="A67" s="32"/>
    </row>
    <row r="68" spans="1:12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2">
      <c r="A69" s="32"/>
    </row>
    <row r="70" spans="1:12">
      <c r="A70" s="32"/>
    </row>
    <row r="71" spans="1:12">
      <c r="A71" s="32"/>
    </row>
    <row r="72" spans="1:12">
      <c r="A72" s="32"/>
    </row>
    <row r="73" spans="1:12">
      <c r="A73" s="32"/>
    </row>
    <row r="74" spans="1:12">
      <c r="A74" s="32"/>
      <c r="B74" s="32"/>
      <c r="C74" s="32"/>
      <c r="D74" s="32"/>
      <c r="E74" s="32"/>
      <c r="F74" s="32"/>
      <c r="G74" s="32"/>
      <c r="H74" s="32"/>
      <c r="I74" s="32"/>
      <c r="J74" s="32"/>
      <c r="L74" s="32"/>
    </row>
    <row r="76" spans="1:12">
      <c r="A76" s="32"/>
      <c r="L76" s="32"/>
    </row>
    <row r="80" spans="1:12">
      <c r="B80" s="32"/>
      <c r="C80" s="32"/>
      <c r="D80" s="32"/>
      <c r="E80" s="32"/>
      <c r="F80" s="32"/>
      <c r="G80" s="32"/>
      <c r="H80" s="32"/>
      <c r="I80" s="32"/>
      <c r="J80" s="32"/>
    </row>
    <row r="82" spans="1:12">
      <c r="A82" s="32"/>
      <c r="L82" s="32"/>
    </row>
    <row r="86" spans="1:12">
      <c r="B86" s="32"/>
      <c r="C86" s="32"/>
      <c r="D86" s="32"/>
      <c r="E86" s="32"/>
      <c r="F86" s="32"/>
      <c r="G86" s="32"/>
      <c r="H86" s="32"/>
      <c r="I86" s="32"/>
      <c r="J86" s="32"/>
    </row>
    <row r="88" spans="1:12">
      <c r="A88" s="32"/>
      <c r="L88" s="32"/>
    </row>
    <row r="94" spans="1:12">
      <c r="A94" s="32"/>
      <c r="L94" s="32"/>
    </row>
    <row r="110" spans="2:7">
      <c r="B110" s="32"/>
      <c r="C110" s="32"/>
      <c r="D110" s="32"/>
      <c r="E110" s="32"/>
      <c r="F110" s="32"/>
      <c r="G110" s="44"/>
    </row>
    <row r="118" spans="1:1">
      <c r="A118" s="32"/>
    </row>
  </sheetData>
  <printOptions horizontalCentered="1"/>
  <pageMargins left="0" right="0" top="0.75" bottom="0.25" header="0.5" footer="0.5"/>
  <pageSetup scale="94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2DC8E-1897-4736-8F7E-45A6BD7056EF}">
  <sheetPr>
    <tabColor rgb="FF92D050"/>
    <pageSetUpPr fitToPage="1"/>
  </sheetPr>
  <dimension ref="A1:Q58"/>
  <sheetViews>
    <sheetView view="pageBreakPreview" zoomScale="85" zoomScaleNormal="80" zoomScaleSheetLayoutView="85" workbookViewId="0">
      <selection activeCell="X69" sqref="X69"/>
    </sheetView>
  </sheetViews>
  <sheetFormatPr defaultColWidth="9.85546875" defaultRowHeight="14.25"/>
  <cols>
    <col min="1" max="1" width="5.85546875" style="33" customWidth="1"/>
    <col min="2" max="2" width="16.85546875" style="33" customWidth="1"/>
    <col min="3" max="3" width="11.28515625" style="33" customWidth="1"/>
    <col min="4" max="4" width="17.85546875" style="33" bestFit="1" customWidth="1"/>
    <col min="5" max="5" width="8.42578125" style="33" bestFit="1" customWidth="1"/>
    <col min="6" max="6" width="13" style="33" bestFit="1" customWidth="1"/>
    <col min="7" max="7" width="16.140625" style="33" bestFit="1" customWidth="1"/>
    <col min="8" max="8" width="11.28515625" style="33" customWidth="1"/>
    <col min="9" max="9" width="14.140625" style="33" customWidth="1"/>
    <col min="10" max="10" width="10.140625" style="33" bestFit="1" customWidth="1"/>
    <col min="11" max="11" width="10.85546875" style="33" bestFit="1" customWidth="1"/>
    <col min="12" max="12" width="17.140625" style="33" bestFit="1" customWidth="1"/>
    <col min="13" max="13" width="9.85546875" style="33" customWidth="1"/>
    <col min="14" max="16384" width="9.85546875" style="33"/>
  </cols>
  <sheetData>
    <row r="1" spans="1:17" ht="15">
      <c r="A1" s="30" t="s">
        <v>0</v>
      </c>
      <c r="B1" s="31"/>
      <c r="C1" s="31"/>
      <c r="D1" s="31"/>
      <c r="E1" s="31"/>
      <c r="F1" s="31"/>
      <c r="G1" s="31"/>
      <c r="H1" s="31"/>
      <c r="I1" s="32" t="s">
        <v>40</v>
      </c>
    </row>
    <row r="2" spans="1:17">
      <c r="A2" s="31" t="str">
        <f>B.1!A2</f>
        <v>Expected Gas Cost (EGC) Calculation</v>
      </c>
      <c r="B2" s="31"/>
      <c r="C2" s="31"/>
      <c r="D2" s="31"/>
      <c r="E2" s="31"/>
      <c r="F2" s="31"/>
      <c r="G2" s="31"/>
      <c r="H2" s="31"/>
      <c r="I2" s="32" t="s">
        <v>97</v>
      </c>
    </row>
    <row r="3" spans="1:17">
      <c r="A3" s="34" t="s">
        <v>98</v>
      </c>
      <c r="B3" s="31"/>
      <c r="C3" s="31"/>
      <c r="D3" s="31"/>
      <c r="E3" s="31"/>
      <c r="F3" s="31"/>
      <c r="G3" s="31"/>
      <c r="H3" s="31"/>
      <c r="I3" s="32"/>
    </row>
    <row r="4" spans="1:17">
      <c r="A4" s="32"/>
      <c r="B4" s="32"/>
      <c r="C4" s="32"/>
      <c r="D4" s="32"/>
      <c r="E4" s="32"/>
      <c r="F4" s="32"/>
      <c r="G4" s="32"/>
      <c r="H4" s="35"/>
      <c r="I4" s="32"/>
    </row>
    <row r="5" spans="1:17">
      <c r="A5" s="72"/>
      <c r="B5" s="32"/>
      <c r="C5" s="32"/>
    </row>
    <row r="6" spans="1:17" ht="15">
      <c r="A6" s="36"/>
      <c r="B6" s="36"/>
      <c r="C6" s="36"/>
      <c r="D6" s="37" t="s">
        <v>5</v>
      </c>
      <c r="E6" s="37" t="s">
        <v>6</v>
      </c>
      <c r="F6" s="37" t="s">
        <v>7</v>
      </c>
      <c r="G6" s="37" t="s">
        <v>44</v>
      </c>
      <c r="H6" s="37" t="s">
        <v>45</v>
      </c>
      <c r="I6" s="49" t="s">
        <v>99</v>
      </c>
    </row>
    <row r="7" spans="1:17" ht="15">
      <c r="A7" s="39" t="s">
        <v>8</v>
      </c>
      <c r="B7" s="36"/>
      <c r="C7" s="36"/>
      <c r="D7" s="39" t="s">
        <v>47</v>
      </c>
      <c r="E7" s="36"/>
      <c r="F7" s="73"/>
      <c r="G7" s="73"/>
      <c r="H7" s="36"/>
      <c r="I7" s="36"/>
    </row>
    <row r="8" spans="1:17" ht="15">
      <c r="A8" s="40" t="s">
        <v>10</v>
      </c>
      <c r="B8" s="41" t="s">
        <v>11</v>
      </c>
      <c r="C8" s="41"/>
      <c r="D8" s="40" t="s">
        <v>49</v>
      </c>
      <c r="E8" s="41"/>
      <c r="F8" s="38" t="s">
        <v>100</v>
      </c>
      <c r="G8" s="38"/>
      <c r="H8" s="40" t="s">
        <v>51</v>
      </c>
      <c r="I8" s="40" t="s">
        <v>52</v>
      </c>
      <c r="L8" s="74"/>
    </row>
    <row r="9" spans="1:17" ht="15">
      <c r="A9" s="32"/>
      <c r="B9" s="36"/>
      <c r="C9" s="32"/>
      <c r="D9" s="32"/>
      <c r="E9" s="32"/>
      <c r="F9" s="37" t="s">
        <v>19</v>
      </c>
      <c r="G9" s="37" t="s">
        <v>53</v>
      </c>
      <c r="H9" s="37" t="s">
        <v>54</v>
      </c>
      <c r="I9" s="37" t="s">
        <v>55</v>
      </c>
      <c r="L9" s="74"/>
    </row>
    <row r="10" spans="1:17" ht="15">
      <c r="A10" s="32"/>
      <c r="B10" s="43"/>
      <c r="C10" s="32"/>
      <c r="D10" s="32"/>
      <c r="E10" s="32"/>
      <c r="F10" s="32"/>
      <c r="G10" s="75"/>
      <c r="H10" s="32"/>
      <c r="I10" s="32"/>
      <c r="L10" s="74"/>
    </row>
    <row r="11" spans="1:17">
      <c r="A11" s="32" t="s">
        <v>101</v>
      </c>
      <c r="B11" s="76" t="s">
        <v>102</v>
      </c>
      <c r="C11" s="32"/>
      <c r="D11" s="32"/>
      <c r="E11" s="44"/>
      <c r="F11" s="44"/>
      <c r="G11" s="55">
        <v>2549611.9000000004</v>
      </c>
      <c r="H11" s="32"/>
      <c r="I11" s="32"/>
      <c r="L11" s="74"/>
    </row>
    <row r="12" spans="1:17">
      <c r="A12" s="32" t="s">
        <v>103</v>
      </c>
      <c r="B12" s="32" t="s">
        <v>104</v>
      </c>
      <c r="C12" s="32"/>
      <c r="D12" s="32"/>
      <c r="E12" s="32"/>
      <c r="F12" s="32"/>
      <c r="H12" s="52">
        <v>6.6280000000000001</v>
      </c>
      <c r="I12" s="44">
        <f>ROUND($G$11*$H$12,0)</f>
        <v>16898828</v>
      </c>
      <c r="L12" s="74"/>
      <c r="M12" s="55"/>
    </row>
    <row r="13" spans="1:17">
      <c r="A13" s="32" t="s">
        <v>105</v>
      </c>
      <c r="B13" s="32" t="s">
        <v>106</v>
      </c>
      <c r="C13" s="32"/>
      <c r="D13" s="47" t="s">
        <v>59</v>
      </c>
      <c r="E13" s="32"/>
      <c r="F13" s="32"/>
      <c r="G13" s="77"/>
      <c r="H13" s="48">
        <v>4.9000000000000002E-2</v>
      </c>
      <c r="I13" s="44">
        <f>ROUND($G$11*$H$13,0)</f>
        <v>124931</v>
      </c>
      <c r="K13" s="55"/>
      <c r="L13" s="74"/>
    </row>
    <row r="14" spans="1:17">
      <c r="A14" s="32" t="s">
        <v>107</v>
      </c>
      <c r="B14" s="32" t="s">
        <v>108</v>
      </c>
      <c r="C14" s="32"/>
      <c r="D14" s="37" t="s">
        <v>109</v>
      </c>
      <c r="E14" s="78">
        <v>1.23E-2</v>
      </c>
      <c r="F14" s="32"/>
      <c r="H14" s="79">
        <f>ROUND(H12/(1-E14)-H12,4)</f>
        <v>8.2500000000000004E-2</v>
      </c>
      <c r="I14" s="80">
        <f>ROUND($G$11*$H$14,0)</f>
        <v>210343</v>
      </c>
      <c r="K14" s="55"/>
      <c r="L14" s="74"/>
      <c r="M14" s="55"/>
    </row>
    <row r="15" spans="1:17">
      <c r="A15" s="32" t="s">
        <v>110</v>
      </c>
      <c r="B15" s="32"/>
      <c r="C15" s="32"/>
      <c r="D15" s="37"/>
      <c r="E15" s="68"/>
      <c r="F15" s="32"/>
      <c r="H15" s="52">
        <f>SUM(H12:H14)</f>
        <v>6.7595000000000001</v>
      </c>
      <c r="I15" s="44">
        <f>SUM(I12:I14)</f>
        <v>17234102</v>
      </c>
      <c r="L15" s="74"/>
      <c r="Q15" s="81"/>
    </row>
    <row r="16" spans="1:17">
      <c r="A16" s="32" t="s">
        <v>111</v>
      </c>
      <c r="B16" s="32"/>
      <c r="C16" s="32"/>
      <c r="D16" s="37"/>
      <c r="E16" s="68"/>
      <c r="F16" s="32"/>
      <c r="H16" s="52"/>
      <c r="I16" s="44"/>
      <c r="L16" s="74"/>
      <c r="M16" s="55"/>
      <c r="Q16" s="81"/>
    </row>
    <row r="17" spans="1:17">
      <c r="A17" s="32" t="s">
        <v>112</v>
      </c>
      <c r="B17" s="76" t="s">
        <v>113</v>
      </c>
      <c r="C17" s="32"/>
      <c r="D17" s="37"/>
      <c r="E17" s="68"/>
      <c r="F17" s="32"/>
      <c r="G17" s="55">
        <v>2086046.1</v>
      </c>
      <c r="H17" s="52"/>
      <c r="I17" s="44"/>
      <c r="K17" s="55"/>
      <c r="L17" s="74"/>
      <c r="Q17" s="81"/>
    </row>
    <row r="18" spans="1:17">
      <c r="A18" s="32" t="s">
        <v>114</v>
      </c>
      <c r="B18" s="32" t="s">
        <v>104</v>
      </c>
      <c r="C18" s="32"/>
      <c r="D18" s="37"/>
      <c r="E18" s="68"/>
      <c r="F18" s="32"/>
      <c r="H18" s="52">
        <v>6.6280000000000001</v>
      </c>
      <c r="I18" s="44">
        <f>ROUND($G$17*$H$18,0)</f>
        <v>13826314</v>
      </c>
      <c r="L18" s="74"/>
      <c r="Q18" s="81"/>
    </row>
    <row r="19" spans="1:17">
      <c r="A19" s="32" t="s">
        <v>115</v>
      </c>
      <c r="B19" s="32" t="s">
        <v>116</v>
      </c>
      <c r="C19" s="32"/>
      <c r="D19" s="53"/>
      <c r="E19" s="68"/>
      <c r="F19" s="32"/>
      <c r="H19" s="52">
        <f>I46</f>
        <v>4.3900000000000002E-2</v>
      </c>
      <c r="I19" s="44">
        <f>ROUND($G$17*$H$19,0)</f>
        <v>91577</v>
      </c>
      <c r="L19" s="74"/>
      <c r="Q19" s="81"/>
    </row>
    <row r="20" spans="1:17" ht="15">
      <c r="A20" s="32" t="s">
        <v>117</v>
      </c>
      <c r="B20" s="32" t="s">
        <v>118</v>
      </c>
      <c r="C20" s="32"/>
      <c r="D20" s="47" t="s">
        <v>65</v>
      </c>
      <c r="E20" s="82"/>
      <c r="F20" s="32"/>
      <c r="H20" s="48">
        <v>1.1999999999999999E-3</v>
      </c>
      <c r="I20" s="44">
        <f>ROUND($G$17*$H$20,0)</f>
        <v>2503</v>
      </c>
      <c r="J20" s="83"/>
      <c r="L20" s="74"/>
      <c r="Q20" s="81"/>
    </row>
    <row r="21" spans="1:17">
      <c r="A21" s="32" t="s">
        <v>119</v>
      </c>
      <c r="B21" s="32" t="s">
        <v>108</v>
      </c>
      <c r="C21" s="32"/>
      <c r="D21" s="37" t="s">
        <v>109</v>
      </c>
      <c r="E21" s="84">
        <v>1.06E-2</v>
      </c>
      <c r="F21" s="32"/>
      <c r="H21" s="79">
        <f>ROUND(H18/(1-E21)-H18,4)</f>
        <v>7.0999999999999994E-2</v>
      </c>
      <c r="I21" s="80">
        <f>ROUND($G$17*$H$21,0)</f>
        <v>148109</v>
      </c>
      <c r="L21" s="74"/>
      <c r="M21" s="55"/>
      <c r="Q21" s="81"/>
    </row>
    <row r="22" spans="1:17">
      <c r="A22" s="32" t="s">
        <v>120</v>
      </c>
      <c r="B22" s="32"/>
      <c r="C22" s="32"/>
      <c r="D22" s="37"/>
      <c r="E22" s="82"/>
      <c r="F22" s="32"/>
      <c r="H22" s="52">
        <f>SUM(H18:H21)</f>
        <v>6.7440999999999995</v>
      </c>
      <c r="I22" s="44">
        <f>SUM(I18:I21)</f>
        <v>14068503</v>
      </c>
      <c r="L22" s="74"/>
      <c r="Q22" s="81"/>
    </row>
    <row r="23" spans="1:17">
      <c r="A23" s="32" t="s">
        <v>121</v>
      </c>
      <c r="B23" s="76" t="s">
        <v>122</v>
      </c>
      <c r="C23" s="32"/>
      <c r="D23" s="37"/>
      <c r="E23" s="82"/>
      <c r="F23" s="32"/>
      <c r="H23" s="52"/>
      <c r="I23" s="32"/>
      <c r="L23" s="74"/>
      <c r="M23" s="55"/>
      <c r="Q23" s="81"/>
    </row>
    <row r="24" spans="1:17">
      <c r="A24" s="32" t="s">
        <v>123</v>
      </c>
      <c r="B24" s="32" t="s">
        <v>124</v>
      </c>
      <c r="C24" s="32"/>
      <c r="D24" s="37"/>
      <c r="E24" s="82"/>
      <c r="F24" s="32"/>
      <c r="H24" s="52"/>
      <c r="I24" s="32"/>
      <c r="L24" s="74"/>
    </row>
    <row r="25" spans="1:17">
      <c r="A25" s="32" t="s">
        <v>125</v>
      </c>
      <c r="B25" s="32" t="s">
        <v>126</v>
      </c>
      <c r="C25" s="32"/>
      <c r="D25" s="37"/>
      <c r="E25" s="82"/>
      <c r="F25" s="32"/>
      <c r="G25" s="55">
        <v>0</v>
      </c>
      <c r="H25" s="52">
        <v>4.78</v>
      </c>
      <c r="I25" s="44">
        <f>ROUND($G$25*$H$25,0)</f>
        <v>0</v>
      </c>
      <c r="K25" s="55"/>
      <c r="L25" s="74"/>
      <c r="M25" s="55"/>
      <c r="P25" s="52"/>
    </row>
    <row r="26" spans="1:17">
      <c r="A26" s="32" t="s">
        <v>127</v>
      </c>
      <c r="B26" s="32" t="s">
        <v>128</v>
      </c>
      <c r="E26" s="82"/>
      <c r="G26" s="55">
        <v>-1436580</v>
      </c>
      <c r="H26" s="52">
        <v>6.6280000000000001</v>
      </c>
      <c r="I26" s="55">
        <f>ROUND(G26*$H$26,4)</f>
        <v>-9521652.2400000002</v>
      </c>
      <c r="L26" s="74"/>
    </row>
    <row r="27" spans="1:17">
      <c r="A27" s="32" t="s">
        <v>129</v>
      </c>
      <c r="B27" s="32" t="s">
        <v>106</v>
      </c>
      <c r="C27" s="32"/>
      <c r="D27" s="47" t="s">
        <v>59</v>
      </c>
      <c r="E27" s="82"/>
      <c r="F27" s="32"/>
      <c r="G27" s="44"/>
      <c r="H27" s="48">
        <v>4.9000000000000002E-2</v>
      </c>
      <c r="I27" s="44">
        <f>ROUND(($G$25+$G$26)*$H$27,0)</f>
        <v>-70392</v>
      </c>
      <c r="L27" s="74"/>
    </row>
    <row r="28" spans="1:17">
      <c r="A28" s="32" t="s">
        <v>130</v>
      </c>
      <c r="B28" s="32" t="s">
        <v>108</v>
      </c>
      <c r="C28" s="32"/>
      <c r="D28" s="37" t="s">
        <v>109</v>
      </c>
      <c r="E28" s="84">
        <f>E14</f>
        <v>1.23E-2</v>
      </c>
      <c r="F28" s="32"/>
      <c r="G28" s="32"/>
      <c r="H28" s="79">
        <f>ROUND(H26/(1-E28)-H26,4)</f>
        <v>8.2500000000000004E-2</v>
      </c>
      <c r="I28" s="80">
        <f>ROUND(($G$25+$G$26)*$H$28,0)</f>
        <v>-118518</v>
      </c>
      <c r="L28" s="74"/>
    </row>
    <row r="29" spans="1:17">
      <c r="A29" s="32" t="s">
        <v>131</v>
      </c>
      <c r="B29" s="32"/>
      <c r="C29" s="32"/>
      <c r="D29" s="32"/>
      <c r="E29" s="68"/>
      <c r="F29" s="32"/>
      <c r="G29" s="61">
        <f>G25+G26</f>
        <v>-1436580</v>
      </c>
      <c r="H29" s="52">
        <f>I29/G29</f>
        <v>6.7594998120536278</v>
      </c>
      <c r="I29" s="44">
        <f>SUM(I25:I28)</f>
        <v>-9710562.2400000002</v>
      </c>
    </row>
    <row r="30" spans="1:17">
      <c r="A30" s="32" t="s">
        <v>132</v>
      </c>
      <c r="B30" s="32"/>
      <c r="C30" s="32"/>
      <c r="D30" s="32"/>
      <c r="E30" s="32"/>
      <c r="F30" s="32"/>
      <c r="G30" s="32"/>
      <c r="H30" s="52"/>
      <c r="I30" s="32"/>
    </row>
    <row r="31" spans="1:17">
      <c r="A31" s="32" t="s">
        <v>133</v>
      </c>
      <c r="B31" s="32"/>
      <c r="C31" s="32"/>
      <c r="D31" s="32"/>
      <c r="E31" s="32"/>
      <c r="F31" s="32"/>
      <c r="G31" s="32"/>
      <c r="H31" s="52"/>
      <c r="I31" s="32"/>
    </row>
    <row r="32" spans="1:17" ht="15" thickBot="1">
      <c r="A32" s="32" t="s">
        <v>134</v>
      </c>
      <c r="B32" s="32" t="s">
        <v>135</v>
      </c>
      <c r="C32" s="32"/>
      <c r="D32" s="32"/>
      <c r="E32" s="32"/>
      <c r="F32" s="44"/>
      <c r="G32" s="85">
        <f>G11+G17+G29</f>
        <v>3199078</v>
      </c>
      <c r="H32" s="86">
        <f>ROUND(I32/G32,4)</f>
        <v>6.7495000000000003</v>
      </c>
      <c r="I32" s="85">
        <f>I15+I22+I29</f>
        <v>21592042.759999998</v>
      </c>
      <c r="L32" s="74"/>
    </row>
    <row r="33" spans="1:12" ht="15" thickTop="1">
      <c r="A33" s="32" t="s">
        <v>83</v>
      </c>
      <c r="J33" s="32"/>
      <c r="K33" s="32"/>
      <c r="L33" s="74"/>
    </row>
    <row r="34" spans="1:12">
      <c r="A34" s="32" t="s">
        <v>136</v>
      </c>
      <c r="J34" s="32"/>
      <c r="L34" s="74"/>
    </row>
    <row r="35" spans="1:12" ht="15" thickBot="1">
      <c r="A35" s="32" t="s">
        <v>137</v>
      </c>
      <c r="B35" s="87" t="s">
        <v>138</v>
      </c>
      <c r="C35" s="87"/>
      <c r="D35" s="87"/>
      <c r="E35" s="87"/>
      <c r="F35" s="87"/>
      <c r="G35" s="88"/>
      <c r="H35" s="87"/>
      <c r="I35" s="87"/>
      <c r="J35" s="32"/>
    </row>
    <row r="36" spans="1:12">
      <c r="A36" s="32" t="s">
        <v>139</v>
      </c>
      <c r="B36" s="32"/>
      <c r="C36" s="32"/>
      <c r="D36" s="32"/>
      <c r="E36" s="32"/>
      <c r="F36" s="32"/>
      <c r="G36" s="32"/>
      <c r="H36" s="32"/>
      <c r="I36" s="32"/>
      <c r="J36" s="32"/>
    </row>
    <row r="37" spans="1:12">
      <c r="A37" s="32" t="s">
        <v>140</v>
      </c>
      <c r="B37" s="32"/>
      <c r="C37" s="32"/>
      <c r="D37" s="32"/>
      <c r="E37" s="32"/>
      <c r="F37" s="37" t="s">
        <v>141</v>
      </c>
      <c r="G37" s="32"/>
      <c r="H37" s="37" t="s">
        <v>24</v>
      </c>
      <c r="I37" s="32"/>
      <c r="J37" s="32"/>
    </row>
    <row r="38" spans="1:12">
      <c r="A38" s="32" t="s">
        <v>142</v>
      </c>
      <c r="B38" s="32"/>
      <c r="C38" s="32"/>
      <c r="D38" s="32"/>
      <c r="E38" s="32"/>
      <c r="F38" s="37" t="s">
        <v>143</v>
      </c>
      <c r="G38" s="32"/>
      <c r="H38" s="89" t="s">
        <v>144</v>
      </c>
      <c r="I38" s="37" t="s">
        <v>145</v>
      </c>
      <c r="J38" s="32"/>
    </row>
    <row r="39" spans="1:12">
      <c r="A39" s="32" t="s">
        <v>146</v>
      </c>
      <c r="B39" s="90" t="s">
        <v>147</v>
      </c>
      <c r="C39" s="91" t="s">
        <v>148</v>
      </c>
      <c r="D39" s="37"/>
      <c r="E39" s="32"/>
      <c r="F39" s="92" t="s">
        <v>53</v>
      </c>
      <c r="G39" s="92" t="s">
        <v>149</v>
      </c>
      <c r="H39" s="92" t="s">
        <v>54</v>
      </c>
      <c r="I39" s="92" t="s">
        <v>150</v>
      </c>
      <c r="J39" s="32"/>
    </row>
    <row r="40" spans="1:12">
      <c r="A40" s="32" t="s">
        <v>151</v>
      </c>
      <c r="B40" s="32" t="s">
        <v>56</v>
      </c>
      <c r="C40" s="93">
        <v>1</v>
      </c>
      <c r="D40" s="47" t="s">
        <v>65</v>
      </c>
      <c r="E40" s="32"/>
      <c r="F40" s="44">
        <f>B.1!E14</f>
        <v>12175247</v>
      </c>
      <c r="G40" s="94">
        <f>ROUND($F$40/$F$46,4)</f>
        <v>0.20480000000000001</v>
      </c>
      <c r="H40" s="95">
        <v>3.9899999999999998E-2</v>
      </c>
      <c r="I40" s="96">
        <f t="shared" ref="I40:I45" si="0">ROUND(G40*H40,4)</f>
        <v>8.2000000000000007E-3</v>
      </c>
      <c r="J40" s="32"/>
    </row>
    <row r="41" spans="1:12">
      <c r="A41" s="32" t="s">
        <v>152</v>
      </c>
      <c r="B41" s="32" t="s">
        <v>61</v>
      </c>
      <c r="C41" s="93"/>
      <c r="D41" s="47" t="s">
        <v>65</v>
      </c>
      <c r="E41" s="32"/>
      <c r="F41" s="44">
        <f>B.1!E26</f>
        <v>37430188</v>
      </c>
      <c r="G41" s="94">
        <f>ROUND($F$41/$F$46,4)</f>
        <v>0.62960000000000005</v>
      </c>
      <c r="H41" s="65">
        <v>4.4499999999999998E-2</v>
      </c>
      <c r="I41" s="96">
        <f t="shared" si="0"/>
        <v>2.8000000000000001E-2</v>
      </c>
      <c r="J41" s="32"/>
    </row>
    <row r="42" spans="1:12">
      <c r="A42" s="32" t="s">
        <v>153</v>
      </c>
      <c r="B42" s="32" t="s">
        <v>154</v>
      </c>
      <c r="C42" s="93"/>
      <c r="D42" s="47" t="s">
        <v>65</v>
      </c>
      <c r="E42" s="32"/>
      <c r="F42" s="44">
        <f>B.1!E35</f>
        <v>323400</v>
      </c>
      <c r="G42" s="94">
        <f>ROUND($F$42/$F$46,4)</f>
        <v>5.4000000000000003E-3</v>
      </c>
      <c r="H42" s="65">
        <v>4.2200000000000001E-2</v>
      </c>
      <c r="I42" s="96">
        <f t="shared" si="0"/>
        <v>2.0000000000000001E-4</v>
      </c>
      <c r="J42" s="32"/>
    </row>
    <row r="43" spans="1:12">
      <c r="A43" s="32" t="s">
        <v>155</v>
      </c>
      <c r="B43" s="32" t="s">
        <v>71</v>
      </c>
      <c r="C43" s="93"/>
      <c r="D43" s="47" t="s">
        <v>65</v>
      </c>
      <c r="E43" s="32"/>
      <c r="F43" s="44">
        <f>B.1!E47</f>
        <v>5145769</v>
      </c>
      <c r="G43" s="94">
        <f>ROUND($F$43/$F$46,4)</f>
        <v>8.6499999999999994E-2</v>
      </c>
      <c r="H43" s="65">
        <v>5.28E-2</v>
      </c>
      <c r="I43" s="96">
        <f t="shared" si="0"/>
        <v>4.5999999999999999E-3</v>
      </c>
      <c r="J43" s="32"/>
    </row>
    <row r="44" spans="1:12">
      <c r="A44" s="32" t="s">
        <v>156</v>
      </c>
      <c r="B44" s="32" t="s">
        <v>157</v>
      </c>
      <c r="C44" s="93"/>
      <c r="D44" s="47" t="s">
        <v>65</v>
      </c>
      <c r="E44" s="32"/>
      <c r="F44" s="44">
        <f>B.1!E53</f>
        <v>2555000</v>
      </c>
      <c r="G44" s="94">
        <f>ROUND($F$44/$F$46,4)</f>
        <v>4.2999999999999997E-2</v>
      </c>
      <c r="H44" s="65">
        <v>4.4600000000000001E-2</v>
      </c>
      <c r="I44" s="96">
        <f t="shared" si="0"/>
        <v>1.9E-3</v>
      </c>
      <c r="J44" s="32"/>
    </row>
    <row r="45" spans="1:12" ht="16.5">
      <c r="A45" s="32" t="s">
        <v>158</v>
      </c>
      <c r="B45" s="32" t="s">
        <v>159</v>
      </c>
      <c r="C45" s="93"/>
      <c r="D45" s="47" t="s">
        <v>65</v>
      </c>
      <c r="E45" s="32"/>
      <c r="F45" s="97">
        <f>B.1!E66</f>
        <v>1825000</v>
      </c>
      <c r="G45" s="94">
        <f>ROUND($F$45/$F$46,4)</f>
        <v>3.0700000000000002E-2</v>
      </c>
      <c r="H45" s="65">
        <v>3.1199999999999999E-2</v>
      </c>
      <c r="I45" s="98">
        <f t="shared" si="0"/>
        <v>1E-3</v>
      </c>
      <c r="J45" s="32"/>
    </row>
    <row r="46" spans="1:12" ht="15" thickBot="1">
      <c r="A46" s="32" t="s">
        <v>160</v>
      </c>
      <c r="B46" s="32" t="s">
        <v>52</v>
      </c>
      <c r="C46" s="93"/>
      <c r="D46" s="32"/>
      <c r="E46" s="32"/>
      <c r="F46" s="44">
        <f>SUM(F40:F45)</f>
        <v>59454604</v>
      </c>
      <c r="G46" s="99">
        <f>SUM(G40:G45)</f>
        <v>1</v>
      </c>
      <c r="H46" s="100"/>
      <c r="I46" s="101">
        <f>SUM(I40:I45)</f>
        <v>4.3900000000000002E-2</v>
      </c>
      <c r="J46" s="32"/>
    </row>
    <row r="47" spans="1:12" ht="15" thickTop="1">
      <c r="A47" s="32" t="s">
        <v>161</v>
      </c>
      <c r="B47" s="32"/>
      <c r="C47" s="93"/>
      <c r="D47" s="32"/>
      <c r="E47" s="32"/>
      <c r="F47" s="44"/>
      <c r="G47" s="94"/>
      <c r="H47" s="68"/>
      <c r="I47" s="102"/>
    </row>
    <row r="48" spans="1:12">
      <c r="A48" s="32" t="s">
        <v>162</v>
      </c>
      <c r="B48" s="90" t="s">
        <v>163</v>
      </c>
      <c r="C48" s="93"/>
      <c r="D48" s="32"/>
      <c r="E48" s="32"/>
      <c r="F48" s="37"/>
      <c r="G48" s="37"/>
      <c r="H48" s="103"/>
      <c r="I48" s="37"/>
    </row>
    <row r="49" spans="1:9">
      <c r="A49" s="32" t="s">
        <v>164</v>
      </c>
      <c r="B49" s="32" t="s">
        <v>81</v>
      </c>
      <c r="C49" s="93"/>
      <c r="D49" s="104">
        <v>24</v>
      </c>
      <c r="E49" s="32"/>
      <c r="F49" s="44">
        <f>B.2!E18</f>
        <v>289000</v>
      </c>
      <c r="G49" s="94">
        <f>ROUND($F$49/$F$51,4)</f>
        <v>0.90600000000000003</v>
      </c>
      <c r="H49" s="95">
        <v>1.67E-2</v>
      </c>
      <c r="I49" s="105">
        <f>G49*H49</f>
        <v>1.51302E-2</v>
      </c>
    </row>
    <row r="50" spans="1:9">
      <c r="A50" s="32" t="s">
        <v>165</v>
      </c>
      <c r="B50" s="32" t="s">
        <v>86</v>
      </c>
      <c r="C50" s="93"/>
      <c r="D50" s="104">
        <v>24</v>
      </c>
      <c r="E50" s="32"/>
      <c r="F50" s="80">
        <f>+B.2!E24</f>
        <v>30000</v>
      </c>
      <c r="G50" s="106">
        <f>ROUND($F$50/$F$51,4)</f>
        <v>9.4E-2</v>
      </c>
      <c r="H50" s="107">
        <v>8.6999999999999994E-3</v>
      </c>
      <c r="I50" s="108">
        <f>G50*H50</f>
        <v>8.1779999999999993E-4</v>
      </c>
    </row>
    <row r="51" spans="1:9" ht="15" thickBot="1">
      <c r="A51" s="32" t="s">
        <v>166</v>
      </c>
      <c r="B51" s="32" t="s">
        <v>52</v>
      </c>
      <c r="C51" s="93"/>
      <c r="D51" s="104"/>
      <c r="E51" s="32"/>
      <c r="F51" s="44">
        <f>SUM(F49:F50)</f>
        <v>319000</v>
      </c>
      <c r="G51" s="109">
        <f>SUM(G49:G50)</f>
        <v>1</v>
      </c>
      <c r="H51" s="32"/>
      <c r="I51" s="110">
        <f>I49+I50</f>
        <v>1.5948E-2</v>
      </c>
    </row>
    <row r="52" spans="1:9" ht="15" thickTop="1"/>
    <row r="55" spans="1:9">
      <c r="A55" s="49"/>
    </row>
    <row r="56" spans="1:9">
      <c r="A56" s="49"/>
    </row>
    <row r="57" spans="1:9">
      <c r="A57" s="49"/>
    </row>
    <row r="58" spans="1:9">
      <c r="A58" s="49"/>
    </row>
  </sheetData>
  <printOptions horizontalCentered="1"/>
  <pageMargins left="0.5" right="0.5" top="0.5" bottom="0.25" header="0.5" footer="0.5"/>
  <pageSetup scale="8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A5775-22AF-4BA1-AAF3-254A8A1E9C82}">
  <sheetPr>
    <tabColor rgb="FF92D050"/>
  </sheetPr>
  <dimension ref="A1:N53"/>
  <sheetViews>
    <sheetView view="pageBreakPreview" zoomScale="87" zoomScaleNormal="80" zoomScaleSheetLayoutView="87" workbookViewId="0">
      <selection activeCell="P16" sqref="P16"/>
    </sheetView>
  </sheetViews>
  <sheetFormatPr defaultColWidth="9.85546875" defaultRowHeight="14.25"/>
  <cols>
    <col min="1" max="1" width="5.85546875" style="33" customWidth="1"/>
    <col min="2" max="2" width="22.85546875" style="33" customWidth="1"/>
    <col min="3" max="3" width="9.85546875" style="33"/>
    <col min="4" max="4" width="4.85546875" style="33" customWidth="1"/>
    <col min="5" max="5" width="10.5703125" style="33" customWidth="1"/>
    <col min="6" max="6" width="8.7109375" style="33" bestFit="1" customWidth="1"/>
    <col min="7" max="7" width="6.140625" style="33" customWidth="1"/>
    <col min="8" max="8" width="12.42578125" style="33" customWidth="1"/>
    <col min="9" max="9" width="9.85546875" style="33"/>
    <col min="10" max="10" width="14" style="33" customWidth="1"/>
    <col min="11" max="16384" width="9.85546875" style="33"/>
  </cols>
  <sheetData>
    <row r="1" spans="1:14" ht="15">
      <c r="A1" s="30" t="s">
        <v>0</v>
      </c>
      <c r="B1" s="31"/>
      <c r="C1" s="31"/>
      <c r="D1" s="31"/>
      <c r="E1" s="31"/>
      <c r="F1" s="31"/>
      <c r="G1" s="31"/>
      <c r="H1" s="31"/>
      <c r="I1" s="89"/>
      <c r="J1" s="32" t="s">
        <v>40</v>
      </c>
    </row>
    <row r="2" spans="1:14">
      <c r="A2" s="31" t="str">
        <f>B.1!A2</f>
        <v>Expected Gas Cost (EGC) Calculation</v>
      </c>
      <c r="B2" s="31"/>
      <c r="C2" s="31"/>
      <c r="D2" s="31"/>
      <c r="E2" s="31"/>
      <c r="F2" s="31"/>
      <c r="G2" s="31"/>
      <c r="H2" s="31"/>
      <c r="I2" s="89"/>
      <c r="J2" s="32" t="s">
        <v>167</v>
      </c>
    </row>
    <row r="3" spans="1:14">
      <c r="A3" s="34" t="s">
        <v>168</v>
      </c>
      <c r="B3" s="31"/>
      <c r="C3" s="31"/>
      <c r="D3" s="31"/>
      <c r="E3" s="31"/>
      <c r="F3" s="31"/>
      <c r="G3" s="31"/>
      <c r="H3" s="31"/>
      <c r="I3" s="89"/>
      <c r="J3" s="32"/>
    </row>
    <row r="4" spans="1:14">
      <c r="A4" s="32"/>
      <c r="B4" s="32"/>
      <c r="C4" s="32"/>
      <c r="D4" s="32"/>
      <c r="E4" s="32"/>
      <c r="F4" s="32"/>
      <c r="G4" s="32"/>
      <c r="H4" s="32"/>
      <c r="I4" s="35"/>
      <c r="J4" s="32"/>
    </row>
    <row r="5" spans="1:14">
      <c r="A5" s="72"/>
      <c r="B5" s="32"/>
      <c r="C5" s="32"/>
      <c r="D5" s="32"/>
      <c r="E5" s="37" t="s">
        <v>5</v>
      </c>
      <c r="F5" s="37" t="s">
        <v>6</v>
      </c>
      <c r="G5" s="37" t="s">
        <v>7</v>
      </c>
      <c r="H5" s="37" t="s">
        <v>44</v>
      </c>
      <c r="I5" s="37" t="s">
        <v>45</v>
      </c>
      <c r="J5" s="49" t="s">
        <v>99</v>
      </c>
    </row>
    <row r="6" spans="1:14" ht="15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4" ht="15">
      <c r="A7" s="39" t="s">
        <v>8</v>
      </c>
      <c r="B7" s="36"/>
      <c r="C7" s="36"/>
      <c r="D7" s="36"/>
      <c r="E7" s="39" t="s">
        <v>47</v>
      </c>
      <c r="F7" s="36"/>
      <c r="G7" s="73"/>
      <c r="H7" s="73"/>
      <c r="I7" s="36"/>
      <c r="J7" s="36"/>
    </row>
    <row r="8" spans="1:14" ht="15">
      <c r="A8" s="40" t="s">
        <v>10</v>
      </c>
      <c r="B8" s="41" t="s">
        <v>11</v>
      </c>
      <c r="C8" s="41"/>
      <c r="D8" s="41"/>
      <c r="E8" s="40" t="s">
        <v>49</v>
      </c>
      <c r="F8" s="41"/>
      <c r="G8" s="38" t="s">
        <v>100</v>
      </c>
      <c r="H8" s="38"/>
      <c r="I8" s="40" t="s">
        <v>51</v>
      </c>
      <c r="J8" s="40" t="s">
        <v>52</v>
      </c>
    </row>
    <row r="9" spans="1:14" ht="15">
      <c r="A9" s="32"/>
      <c r="B9" s="36"/>
      <c r="C9" s="32"/>
      <c r="D9" s="32"/>
      <c r="E9" s="32"/>
      <c r="F9" s="32"/>
      <c r="G9" s="37" t="s">
        <v>19</v>
      </c>
      <c r="H9" s="37" t="s">
        <v>53</v>
      </c>
      <c r="I9" s="37" t="s">
        <v>54</v>
      </c>
      <c r="J9" s="37" t="s">
        <v>55</v>
      </c>
    </row>
    <row r="10" spans="1:14" ht="15">
      <c r="A10" s="32"/>
      <c r="B10" s="43"/>
      <c r="C10" s="32"/>
      <c r="D10" s="32"/>
      <c r="E10" s="32"/>
      <c r="F10" s="32"/>
      <c r="G10" s="32"/>
      <c r="H10" s="75"/>
      <c r="I10" s="75"/>
      <c r="J10" s="32"/>
    </row>
    <row r="11" spans="1:14">
      <c r="A11" s="32">
        <v>1</v>
      </c>
      <c r="B11" s="76" t="s">
        <v>169</v>
      </c>
      <c r="C11" s="32"/>
      <c r="D11" s="32"/>
      <c r="E11" s="44"/>
      <c r="F11" s="32"/>
      <c r="G11" s="44"/>
      <c r="H11" s="55">
        <v>749675</v>
      </c>
      <c r="I11" s="46"/>
      <c r="J11" s="32"/>
    </row>
    <row r="12" spans="1:14">
      <c r="A12" s="32">
        <v>2</v>
      </c>
      <c r="B12" s="32" t="s">
        <v>104</v>
      </c>
      <c r="C12" s="32"/>
      <c r="D12" s="32"/>
      <c r="E12" s="32"/>
      <c r="F12" s="32"/>
      <c r="G12" s="32"/>
      <c r="H12" s="32"/>
      <c r="I12" s="52">
        <v>6.6280000000000001</v>
      </c>
      <c r="J12" s="44">
        <f>ROUND($H$11*I12,0)</f>
        <v>4968846</v>
      </c>
    </row>
    <row r="13" spans="1:14">
      <c r="A13" s="32">
        <v>3</v>
      </c>
      <c r="B13" s="32" t="s">
        <v>170</v>
      </c>
      <c r="C13" s="32"/>
      <c r="D13" s="32"/>
      <c r="E13" s="32"/>
      <c r="F13" s="32"/>
      <c r="G13" s="32"/>
      <c r="H13" s="32"/>
      <c r="I13" s="52">
        <f>B.3!I51</f>
        <v>1.5948E-2</v>
      </c>
      <c r="J13" s="44">
        <f>ROUND($H$11*I13,0)</f>
        <v>11956</v>
      </c>
    </row>
    <row r="14" spans="1:14">
      <c r="A14" s="32">
        <v>4</v>
      </c>
      <c r="B14" s="32" t="s">
        <v>118</v>
      </c>
      <c r="C14" s="32"/>
      <c r="D14" s="32"/>
      <c r="E14" s="37">
        <v>24</v>
      </c>
      <c r="F14" s="32"/>
      <c r="G14" s="32"/>
      <c r="H14" s="32"/>
      <c r="I14" s="48">
        <v>1.1999999999999999E-3</v>
      </c>
      <c r="J14" s="44">
        <f>ROUND($H$11*I14,0)</f>
        <v>900</v>
      </c>
    </row>
    <row r="15" spans="1:14">
      <c r="A15" s="32">
        <v>5</v>
      </c>
      <c r="B15" s="32" t="s">
        <v>171</v>
      </c>
      <c r="C15" s="32"/>
      <c r="D15" s="32"/>
      <c r="E15" s="37">
        <v>32</v>
      </c>
      <c r="F15" s="78">
        <v>2.3099999999999999E-2</v>
      </c>
      <c r="G15" s="32"/>
      <c r="H15" s="32"/>
      <c r="I15" s="79">
        <f>ROUND(I12/(1-F15)-I12,4)</f>
        <v>0.15670000000000001</v>
      </c>
      <c r="J15" s="80">
        <f>ROUND($H$11*I15,0)</f>
        <v>117474</v>
      </c>
      <c r="N15" s="51"/>
    </row>
    <row r="16" spans="1:14">
      <c r="A16" s="32">
        <v>6</v>
      </c>
      <c r="B16" s="32"/>
      <c r="C16" s="32"/>
      <c r="D16" s="32"/>
      <c r="E16" s="32"/>
      <c r="F16" s="32"/>
      <c r="G16" s="32"/>
      <c r="H16" s="32"/>
      <c r="I16" s="52">
        <f>SUM(I12:I15)</f>
        <v>6.8018479999999997</v>
      </c>
      <c r="J16" s="44">
        <f>SUM(J12:J15)</f>
        <v>5099176</v>
      </c>
      <c r="N16" s="51"/>
    </row>
    <row r="17" spans="1:14">
      <c r="A17" s="32">
        <v>7</v>
      </c>
      <c r="B17" s="32"/>
      <c r="C17" s="32"/>
      <c r="D17" s="32"/>
      <c r="E17" s="32"/>
      <c r="F17" s="32"/>
      <c r="G17" s="32"/>
      <c r="H17" s="32"/>
      <c r="I17" s="52"/>
      <c r="J17" s="32"/>
      <c r="N17" s="51"/>
    </row>
    <row r="18" spans="1:14">
      <c r="A18" s="32">
        <v>8</v>
      </c>
      <c r="B18" s="76" t="s">
        <v>172</v>
      </c>
      <c r="C18" s="32"/>
      <c r="D18" s="32"/>
      <c r="E18" s="32"/>
      <c r="F18" s="32"/>
      <c r="G18" s="44"/>
      <c r="H18" s="45">
        <v>0</v>
      </c>
      <c r="I18" s="52"/>
      <c r="J18" s="32"/>
      <c r="N18" s="51"/>
    </row>
    <row r="19" spans="1:14">
      <c r="A19" s="32">
        <v>9</v>
      </c>
      <c r="B19" s="32" t="s">
        <v>104</v>
      </c>
      <c r="C19" s="32"/>
      <c r="D19" s="32"/>
      <c r="E19" s="32"/>
      <c r="F19" s="32"/>
      <c r="G19" s="32"/>
      <c r="H19" s="32"/>
      <c r="I19" s="52">
        <f>I12</f>
        <v>6.6280000000000001</v>
      </c>
      <c r="J19" s="44">
        <f>ROUND($H$18*I19,0)</f>
        <v>0</v>
      </c>
      <c r="N19" s="51"/>
    </row>
    <row r="20" spans="1:14">
      <c r="A20" s="32">
        <v>10</v>
      </c>
      <c r="B20" s="32" t="s">
        <v>173</v>
      </c>
      <c r="C20" s="32"/>
      <c r="D20" s="32"/>
      <c r="E20" s="37">
        <v>26</v>
      </c>
      <c r="F20" s="32"/>
      <c r="G20" s="32"/>
      <c r="H20" s="32"/>
      <c r="I20" s="48">
        <v>0.74529999999999996</v>
      </c>
      <c r="J20" s="44">
        <f>ROUND($H$18*I20,0)</f>
        <v>0</v>
      </c>
      <c r="N20" s="51"/>
    </row>
    <row r="21" spans="1:14">
      <c r="A21" s="32">
        <v>11</v>
      </c>
      <c r="B21" s="32" t="s">
        <v>118</v>
      </c>
      <c r="C21" s="32"/>
      <c r="D21" s="32"/>
      <c r="E21" s="53">
        <v>24</v>
      </c>
      <c r="F21" s="32"/>
      <c r="G21" s="32"/>
      <c r="H21" s="32"/>
      <c r="I21" s="52">
        <f>I14</f>
        <v>1.1999999999999999E-3</v>
      </c>
      <c r="J21" s="44">
        <f>ROUND($H$18*I21,0)</f>
        <v>0</v>
      </c>
      <c r="N21" s="51"/>
    </row>
    <row r="22" spans="1:14">
      <c r="A22" s="32">
        <v>12</v>
      </c>
      <c r="B22" s="32" t="s">
        <v>171</v>
      </c>
      <c r="C22" s="32"/>
      <c r="D22" s="32"/>
      <c r="E22" s="37">
        <v>32</v>
      </c>
      <c r="F22" s="111">
        <f>F15</f>
        <v>2.3099999999999999E-2</v>
      </c>
      <c r="G22" s="32"/>
      <c r="H22" s="32"/>
      <c r="I22" s="79">
        <f>ROUND(I19/(1-F22)-I19,4)</f>
        <v>0.15670000000000001</v>
      </c>
      <c r="J22" s="80">
        <f>ROUND($H$18*I22,0)</f>
        <v>0</v>
      </c>
      <c r="N22" s="51"/>
    </row>
    <row r="23" spans="1:14">
      <c r="A23" s="32">
        <v>13</v>
      </c>
      <c r="B23" s="32"/>
      <c r="C23" s="32"/>
      <c r="D23" s="32"/>
      <c r="E23" s="32"/>
      <c r="F23" s="32"/>
      <c r="G23" s="32"/>
      <c r="H23" s="32"/>
      <c r="I23" s="52">
        <f>SUM(I19:I22)</f>
        <v>7.5312000000000001</v>
      </c>
      <c r="J23" s="44">
        <f>SUM(J19:J22)</f>
        <v>0</v>
      </c>
      <c r="N23" s="51"/>
    </row>
    <row r="24" spans="1:14">
      <c r="A24" s="32">
        <v>14</v>
      </c>
      <c r="B24" s="32"/>
      <c r="C24" s="32"/>
      <c r="D24" s="32"/>
      <c r="E24" s="32"/>
      <c r="F24" s="32"/>
      <c r="G24" s="32"/>
      <c r="H24" s="32"/>
      <c r="I24" s="52"/>
      <c r="J24" s="32"/>
    </row>
    <row r="25" spans="1:14">
      <c r="A25" s="32">
        <v>15</v>
      </c>
      <c r="B25" s="76" t="s">
        <v>88</v>
      </c>
      <c r="C25" s="32"/>
      <c r="D25" s="32"/>
      <c r="E25" s="32"/>
      <c r="F25" s="32"/>
      <c r="G25" s="32"/>
      <c r="H25" s="32"/>
      <c r="I25" s="52"/>
      <c r="J25" s="32"/>
    </row>
    <row r="26" spans="1:14">
      <c r="A26" s="32">
        <v>16</v>
      </c>
      <c r="B26" s="32" t="s">
        <v>174</v>
      </c>
      <c r="C26" s="32"/>
      <c r="D26" s="32"/>
      <c r="E26" s="32"/>
      <c r="F26" s="32"/>
      <c r="G26" s="32"/>
      <c r="H26" s="55">
        <v>0</v>
      </c>
      <c r="I26" s="52">
        <v>4.78</v>
      </c>
      <c r="J26" s="112">
        <f>H26*I26</f>
        <v>0</v>
      </c>
    </row>
    <row r="27" spans="1:14">
      <c r="A27" s="32">
        <v>17</v>
      </c>
      <c r="B27" s="32" t="s">
        <v>175</v>
      </c>
      <c r="C27" s="32"/>
      <c r="D27" s="32"/>
      <c r="E27" s="32"/>
      <c r="F27" s="32"/>
      <c r="G27" s="32"/>
      <c r="H27" s="55">
        <v>-510784</v>
      </c>
      <c r="I27" s="52">
        <v>6.6280000000000001</v>
      </c>
      <c r="J27" s="44">
        <f>H27*I27</f>
        <v>-3385476.352</v>
      </c>
    </row>
    <row r="28" spans="1:14">
      <c r="A28" s="32">
        <v>18</v>
      </c>
      <c r="B28" s="31" t="s">
        <v>176</v>
      </c>
      <c r="C28" s="32"/>
      <c r="D28" s="32"/>
      <c r="E28" s="37">
        <v>61</v>
      </c>
      <c r="F28" s="32"/>
      <c r="G28" s="32"/>
      <c r="H28" s="32"/>
      <c r="I28" s="48">
        <v>8.6999999999999994E-3</v>
      </c>
      <c r="J28" s="44">
        <f>ROUND(H26*I28,0)</f>
        <v>0</v>
      </c>
    </row>
    <row r="29" spans="1:14">
      <c r="A29" s="32">
        <v>19</v>
      </c>
      <c r="B29" s="32" t="s">
        <v>177</v>
      </c>
      <c r="C29" s="32"/>
      <c r="D29" s="32"/>
      <c r="E29" s="37">
        <v>61</v>
      </c>
      <c r="F29" s="32"/>
      <c r="G29" s="32"/>
      <c r="H29" s="32"/>
      <c r="I29" s="48">
        <v>8.6999999999999994E-3</v>
      </c>
      <c r="J29" s="44">
        <f>ROUND($H$27*I29,0)</f>
        <v>-4444</v>
      </c>
    </row>
    <row r="30" spans="1:14">
      <c r="A30" s="32">
        <v>20</v>
      </c>
      <c r="B30" s="32" t="s">
        <v>171</v>
      </c>
      <c r="C30" s="32"/>
      <c r="D30" s="32"/>
      <c r="E30" s="37">
        <v>61</v>
      </c>
      <c r="F30" s="78">
        <v>1.8100000000000002E-2</v>
      </c>
      <c r="G30" s="32"/>
      <c r="H30" s="114"/>
      <c r="I30" s="79">
        <f>ROUND(I29/(1-F30)-I29,4)</f>
        <v>2.0000000000000001E-4</v>
      </c>
      <c r="J30" s="71">
        <f>ROUND(SUM($H$26:$H$27)*I30,0)</f>
        <v>-102</v>
      </c>
    </row>
    <row r="31" spans="1:14">
      <c r="A31" s="32">
        <v>21</v>
      </c>
      <c r="B31" s="32" t="s">
        <v>178</v>
      </c>
      <c r="C31" s="32"/>
      <c r="D31" s="32"/>
      <c r="E31" s="37"/>
      <c r="F31" s="32"/>
      <c r="G31" s="32"/>
      <c r="H31" s="44">
        <f>H26+H27</f>
        <v>-510784</v>
      </c>
      <c r="I31" s="52">
        <f>J31/H31</f>
        <v>6.6369000438541539</v>
      </c>
      <c r="J31" s="44">
        <f>SUM(J26:J30)</f>
        <v>-3390022.352</v>
      </c>
    </row>
    <row r="32" spans="1:14">
      <c r="A32" s="32">
        <v>22</v>
      </c>
      <c r="B32" s="32"/>
      <c r="C32" s="32"/>
      <c r="D32" s="32"/>
      <c r="E32" s="37"/>
      <c r="F32" s="32"/>
      <c r="G32" s="32"/>
      <c r="H32" s="32"/>
      <c r="I32" s="52"/>
      <c r="J32" s="32"/>
    </row>
    <row r="33" spans="1:10">
      <c r="A33" s="32">
        <v>23</v>
      </c>
      <c r="B33" s="32"/>
      <c r="C33" s="32"/>
      <c r="D33" s="32"/>
      <c r="E33" s="32"/>
      <c r="F33" s="32"/>
      <c r="G33" s="32"/>
      <c r="H33" s="32"/>
      <c r="I33" s="52"/>
      <c r="J33" s="32"/>
    </row>
    <row r="34" spans="1:10">
      <c r="A34" s="32">
        <v>24</v>
      </c>
      <c r="B34" s="32"/>
      <c r="C34" s="32"/>
      <c r="D34" s="32"/>
      <c r="E34" s="32"/>
      <c r="F34" s="32"/>
      <c r="G34" s="32"/>
      <c r="H34" s="32"/>
      <c r="I34" s="52"/>
      <c r="J34" s="32"/>
    </row>
    <row r="35" spans="1:10" ht="15" thickBot="1">
      <c r="A35" s="32">
        <v>25</v>
      </c>
      <c r="B35" s="32" t="s">
        <v>179</v>
      </c>
      <c r="C35" s="32"/>
      <c r="D35" s="32"/>
      <c r="E35" s="32"/>
      <c r="F35" s="32"/>
      <c r="G35" s="32"/>
      <c r="H35" s="62">
        <f>SUM(H11:H30)</f>
        <v>238891</v>
      </c>
      <c r="I35" s="86">
        <f>ROUND(J35/H35,4)</f>
        <v>7.1544999999999996</v>
      </c>
      <c r="J35" s="62">
        <f>J16+J23+J31</f>
        <v>1709153.648</v>
      </c>
    </row>
    <row r="36" spans="1:10" ht="15" thickTop="1">
      <c r="A36" s="32"/>
    </row>
    <row r="37" spans="1:10">
      <c r="A37" s="32"/>
      <c r="H37" s="55"/>
      <c r="J37" s="55"/>
    </row>
    <row r="38" spans="1:10">
      <c r="A38" s="32"/>
    </row>
    <row r="39" spans="1:10">
      <c r="A39" s="32"/>
    </row>
    <row r="40" spans="1:10">
      <c r="A40" s="32"/>
    </row>
    <row r="41" spans="1:10">
      <c r="A41" s="32"/>
    </row>
    <row r="42" spans="1:10">
      <c r="A42" s="32"/>
    </row>
    <row r="43" spans="1:10">
      <c r="A43" s="32"/>
    </row>
    <row r="44" spans="1:10">
      <c r="A44" s="32"/>
    </row>
    <row r="45" spans="1:10">
      <c r="A45" s="32"/>
    </row>
    <row r="46" spans="1:10">
      <c r="A46" s="32"/>
    </row>
    <row r="47" spans="1:10">
      <c r="A47" s="32"/>
    </row>
    <row r="48" spans="1:10">
      <c r="A48" s="32"/>
    </row>
    <row r="49" spans="1:1">
      <c r="A49" s="32"/>
    </row>
    <row r="50" spans="1:1">
      <c r="A50" s="32"/>
    </row>
    <row r="51" spans="1:1">
      <c r="A51" s="32"/>
    </row>
    <row r="52" spans="1:1">
      <c r="A52" s="32"/>
    </row>
    <row r="53" spans="1:1">
      <c r="A53" s="32"/>
    </row>
  </sheetData>
  <printOptions horizontalCentered="1"/>
  <pageMargins left="0.5" right="0.5" top="0.5" bottom="0.25" header="0.5" footer="0.5"/>
  <pageSetup scale="90" orientation="portrait" r:id="rId1"/>
  <headerFooter alignWithMargins="0"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C3E12-4921-4940-A3A4-1486D1C15DEC}">
  <sheetPr>
    <tabColor rgb="FF92D050"/>
    <pageSetUpPr fitToPage="1"/>
  </sheetPr>
  <dimension ref="A1:M58"/>
  <sheetViews>
    <sheetView view="pageBreakPreview" zoomScale="97" zoomScaleNormal="80" zoomScaleSheetLayoutView="97" workbookViewId="0">
      <pane xSplit="4" ySplit="8" topLeftCell="F9" activePane="bottomRight" state="frozen"/>
      <selection activeCell="X69" sqref="X69"/>
      <selection pane="topRight" activeCell="X69" sqref="X69"/>
      <selection pane="bottomLeft" activeCell="X69" sqref="X69"/>
      <selection pane="bottomRight" activeCell="Q32" sqref="Q32"/>
    </sheetView>
  </sheetViews>
  <sheetFormatPr defaultColWidth="9.28515625" defaultRowHeight="14.25"/>
  <cols>
    <col min="1" max="3" width="9.28515625" style="33" customWidth="1"/>
    <col min="4" max="4" width="9.85546875" style="33" customWidth="1"/>
    <col min="5" max="5" width="10.7109375" style="33" customWidth="1"/>
    <col min="6" max="6" width="9.140625" style="33" customWidth="1"/>
    <col min="7" max="7" width="9.28515625" style="33" customWidth="1"/>
    <col min="8" max="8" width="10" style="33" bestFit="1" customWidth="1"/>
    <col min="9" max="9" width="10.7109375" style="33" bestFit="1" customWidth="1"/>
    <col min="10" max="10" width="14.42578125" style="33" customWidth="1"/>
    <col min="11" max="16384" width="9.28515625" style="33"/>
  </cols>
  <sheetData>
    <row r="1" spans="1:13" ht="15">
      <c r="A1" s="30" t="s">
        <v>0</v>
      </c>
      <c r="B1" s="31"/>
      <c r="C1" s="31"/>
      <c r="D1" s="31"/>
      <c r="E1" s="31"/>
      <c r="F1" s="31"/>
      <c r="G1" s="31"/>
      <c r="H1" s="31"/>
      <c r="I1" s="89"/>
      <c r="J1" s="32" t="s">
        <v>40</v>
      </c>
    </row>
    <row r="2" spans="1:13">
      <c r="A2" s="31" t="s">
        <v>41</v>
      </c>
      <c r="B2" s="31"/>
      <c r="C2" s="31"/>
      <c r="D2" s="31"/>
      <c r="E2" s="31"/>
      <c r="F2" s="31"/>
      <c r="G2" s="31"/>
      <c r="H2" s="31"/>
      <c r="I2" s="89"/>
      <c r="J2" s="32" t="s">
        <v>180</v>
      </c>
    </row>
    <row r="3" spans="1:13">
      <c r="A3" s="34" t="s">
        <v>181</v>
      </c>
      <c r="B3" s="31"/>
      <c r="C3" s="31"/>
      <c r="D3" s="31"/>
      <c r="E3" s="31"/>
      <c r="F3" s="31"/>
      <c r="G3" s="31"/>
      <c r="H3" s="31"/>
      <c r="I3" s="89"/>
      <c r="J3" s="32"/>
    </row>
    <row r="4" spans="1:13">
      <c r="A4" s="32"/>
      <c r="B4" s="32"/>
      <c r="C4" s="32"/>
      <c r="D4" s="32"/>
      <c r="E4" s="32"/>
      <c r="F4" s="32"/>
      <c r="G4" s="32"/>
      <c r="H4" s="32"/>
      <c r="I4" s="35"/>
      <c r="J4" s="32"/>
    </row>
    <row r="5" spans="1:13">
      <c r="A5" s="32" t="s">
        <v>24</v>
      </c>
      <c r="B5" s="32"/>
      <c r="C5" s="32"/>
      <c r="D5" s="32"/>
      <c r="E5" s="37" t="s">
        <v>5</v>
      </c>
      <c r="F5" s="37" t="s">
        <v>6</v>
      </c>
      <c r="G5" s="37" t="s">
        <v>7</v>
      </c>
      <c r="H5" s="37" t="s">
        <v>44</v>
      </c>
      <c r="I5" s="37" t="s">
        <v>45</v>
      </c>
      <c r="J5" s="49" t="s">
        <v>99</v>
      </c>
    </row>
    <row r="6" spans="1:13" ht="15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3" ht="15">
      <c r="A7" s="39" t="s">
        <v>8</v>
      </c>
      <c r="B7" s="36"/>
      <c r="C7" s="36"/>
      <c r="D7" s="36"/>
      <c r="E7" s="39" t="s">
        <v>47</v>
      </c>
      <c r="F7" s="39"/>
      <c r="G7" s="73"/>
      <c r="H7" s="73"/>
      <c r="I7" s="36"/>
      <c r="J7" s="36"/>
    </row>
    <row r="8" spans="1:13" ht="15">
      <c r="A8" s="40" t="s">
        <v>10</v>
      </c>
      <c r="B8" s="41" t="s">
        <v>11</v>
      </c>
      <c r="C8" s="41"/>
      <c r="D8" s="41"/>
      <c r="E8" s="40" t="s">
        <v>49</v>
      </c>
      <c r="F8" s="40"/>
      <c r="G8" s="38" t="s">
        <v>100</v>
      </c>
      <c r="H8" s="38"/>
      <c r="I8" s="40" t="s">
        <v>51</v>
      </c>
      <c r="J8" s="40" t="s">
        <v>52</v>
      </c>
    </row>
    <row r="9" spans="1:13" ht="15">
      <c r="A9" s="32"/>
      <c r="B9" s="36"/>
      <c r="C9" s="32"/>
      <c r="D9" s="32"/>
      <c r="E9" s="32"/>
      <c r="F9" s="37"/>
      <c r="G9" s="37" t="s">
        <v>19</v>
      </c>
      <c r="H9" s="37" t="s">
        <v>53</v>
      </c>
      <c r="I9" s="37" t="s">
        <v>54</v>
      </c>
      <c r="J9" s="37" t="s">
        <v>55</v>
      </c>
    </row>
    <row r="10" spans="1:13" ht="15">
      <c r="A10" s="32"/>
      <c r="B10" s="36"/>
      <c r="C10" s="32"/>
      <c r="D10" s="32"/>
      <c r="E10" s="32"/>
      <c r="F10" s="32"/>
      <c r="G10" s="37"/>
      <c r="H10" s="37"/>
      <c r="I10" s="37"/>
      <c r="J10" s="37"/>
    </row>
    <row r="11" spans="1:13">
      <c r="A11" s="32">
        <v>1</v>
      </c>
      <c r="B11" s="76" t="s">
        <v>182</v>
      </c>
      <c r="C11" s="32"/>
      <c r="D11" s="32"/>
      <c r="E11" s="44"/>
      <c r="F11" s="32"/>
      <c r="G11" s="32"/>
      <c r="H11" s="75"/>
      <c r="I11" s="75"/>
      <c r="J11" s="32"/>
    </row>
    <row r="12" spans="1:13">
      <c r="A12" s="32">
        <v>2</v>
      </c>
      <c r="B12" s="32" t="s">
        <v>183</v>
      </c>
      <c r="C12" s="32"/>
      <c r="D12" s="32"/>
      <c r="E12" s="32"/>
      <c r="F12" s="32"/>
      <c r="G12" s="44"/>
      <c r="H12" s="115">
        <v>92000</v>
      </c>
      <c r="I12" s="46"/>
      <c r="J12" s="32"/>
    </row>
    <row r="13" spans="1:13">
      <c r="A13" s="32">
        <v>3</v>
      </c>
      <c r="B13" s="32" t="s">
        <v>104</v>
      </c>
      <c r="C13" s="32"/>
      <c r="D13" s="32"/>
      <c r="E13" s="32"/>
      <c r="F13" s="32"/>
      <c r="G13" s="32"/>
      <c r="H13" s="32"/>
      <c r="I13" s="116">
        <v>6.6280000000000001</v>
      </c>
      <c r="J13" s="44">
        <f>ROUND($H$12*I13,0)</f>
        <v>609776</v>
      </c>
    </row>
    <row r="14" spans="1:13">
      <c r="A14" s="32">
        <v>4</v>
      </c>
      <c r="B14" s="32" t="s">
        <v>184</v>
      </c>
      <c r="C14" s="32"/>
      <c r="D14" s="32"/>
      <c r="E14" s="37">
        <v>13</v>
      </c>
      <c r="F14" s="32"/>
      <c r="G14" s="32"/>
      <c r="H14" s="32"/>
      <c r="I14" s="117">
        <v>1.2999999999999999E-2</v>
      </c>
      <c r="J14" s="44">
        <f>ROUND($H$12*I14,0)</f>
        <v>1196</v>
      </c>
    </row>
    <row r="15" spans="1:13">
      <c r="A15" s="32">
        <v>5</v>
      </c>
      <c r="B15" s="32" t="s">
        <v>118</v>
      </c>
      <c r="E15" s="37">
        <v>13</v>
      </c>
      <c r="I15" s="117">
        <v>1.1999999999999999E-3</v>
      </c>
      <c r="J15" s="44">
        <f>ROUND($H$12*I15,0)</f>
        <v>110</v>
      </c>
      <c r="M15" s="51"/>
    </row>
    <row r="16" spans="1:13">
      <c r="A16" s="32">
        <v>6</v>
      </c>
      <c r="B16" s="32" t="s">
        <v>171</v>
      </c>
      <c r="C16" s="32"/>
      <c r="D16" s="32"/>
      <c r="E16" s="37">
        <v>13</v>
      </c>
      <c r="F16" s="118">
        <v>1.2800000000000001E-2</v>
      </c>
      <c r="G16" s="32"/>
      <c r="H16" s="32"/>
      <c r="I16" s="52">
        <f>ROUND(I13/(1-(F16-0.001))-I13,4)</f>
        <v>7.9100000000000004E-2</v>
      </c>
      <c r="J16" s="44">
        <f>ROUND($H$12*I16,0)</f>
        <v>7277</v>
      </c>
      <c r="M16" s="51"/>
    </row>
    <row r="17" spans="1:13" ht="15" thickBot="1">
      <c r="A17" s="32">
        <v>7</v>
      </c>
      <c r="B17" s="32"/>
      <c r="C17" s="32"/>
      <c r="D17" s="32"/>
      <c r="E17" s="32"/>
      <c r="F17" s="32"/>
      <c r="G17" s="32"/>
      <c r="H17" s="32"/>
      <c r="I17" s="86">
        <f>SUM(I13:I16)</f>
        <v>6.7213000000000003</v>
      </c>
      <c r="J17" s="62">
        <f>SUM(J13:J16)</f>
        <v>618359</v>
      </c>
      <c r="M17" s="51"/>
    </row>
    <row r="18" spans="1:13" ht="15.75" thickTop="1">
      <c r="A18" s="32">
        <v>8</v>
      </c>
      <c r="B18" s="36"/>
      <c r="C18" s="32"/>
      <c r="D18" s="32"/>
      <c r="E18" s="32"/>
      <c r="F18" s="94"/>
      <c r="G18" s="37"/>
      <c r="H18" s="37"/>
      <c r="I18" s="37"/>
      <c r="J18" s="37"/>
      <c r="M18" s="51"/>
    </row>
    <row r="19" spans="1:13" ht="15">
      <c r="A19" s="32">
        <v>9</v>
      </c>
      <c r="B19" s="36"/>
      <c r="C19" s="32"/>
      <c r="D19" s="32"/>
      <c r="E19" s="32"/>
      <c r="F19" s="94"/>
      <c r="G19" s="37"/>
      <c r="H19" s="37"/>
      <c r="I19" s="37"/>
      <c r="J19" s="37"/>
      <c r="M19" s="51"/>
    </row>
    <row r="20" spans="1:13" ht="15">
      <c r="A20" s="32"/>
      <c r="B20" s="36"/>
      <c r="C20" s="32"/>
      <c r="D20" s="32"/>
      <c r="E20" s="32"/>
      <c r="F20" s="32"/>
      <c r="G20" s="37"/>
      <c r="H20" s="37"/>
      <c r="I20" s="37"/>
      <c r="J20" s="37"/>
      <c r="M20" s="51"/>
    </row>
    <row r="21" spans="1:13">
      <c r="A21" s="32" t="s">
        <v>46</v>
      </c>
      <c r="B21" s="32"/>
      <c r="C21" s="32"/>
      <c r="D21" s="32"/>
      <c r="E21" s="32"/>
      <c r="F21" s="32"/>
      <c r="G21" s="37"/>
      <c r="H21" s="37"/>
      <c r="I21" s="37"/>
      <c r="J21" s="37"/>
      <c r="M21" s="51"/>
    </row>
    <row r="22" spans="1:13" ht="15">
      <c r="A22" s="39"/>
      <c r="B22" s="36"/>
      <c r="C22" s="36"/>
      <c r="D22" s="36"/>
      <c r="E22" s="36"/>
      <c r="F22" s="36"/>
      <c r="G22" s="36"/>
      <c r="H22" s="36"/>
      <c r="I22" s="36"/>
      <c r="J22" s="36"/>
      <c r="M22" s="51"/>
    </row>
    <row r="23" spans="1:13" ht="15">
      <c r="A23" s="36"/>
      <c r="B23" s="32"/>
      <c r="C23" s="32"/>
      <c r="D23" s="32"/>
      <c r="E23" s="37" t="s">
        <v>5</v>
      </c>
      <c r="F23" s="37" t="s">
        <v>6</v>
      </c>
      <c r="G23" s="37" t="s">
        <v>7</v>
      </c>
      <c r="H23" s="37" t="s">
        <v>44</v>
      </c>
      <c r="I23" s="37" t="s">
        <v>45</v>
      </c>
      <c r="M23" s="51"/>
    </row>
    <row r="24" spans="1:13" ht="15">
      <c r="A24" s="36"/>
      <c r="B24" s="36"/>
      <c r="C24" s="36"/>
      <c r="D24" s="36"/>
      <c r="E24" s="36"/>
      <c r="F24" s="36"/>
      <c r="G24" s="38" t="s">
        <v>46</v>
      </c>
      <c r="H24" s="38"/>
      <c r="I24" s="38"/>
    </row>
    <row r="25" spans="1:13" ht="15">
      <c r="A25" s="39" t="s">
        <v>8</v>
      </c>
      <c r="B25" s="36"/>
      <c r="C25" s="36"/>
      <c r="D25" s="39"/>
      <c r="E25" s="39" t="s">
        <v>47</v>
      </c>
      <c r="F25" s="39" t="s">
        <v>48</v>
      </c>
      <c r="G25" s="36"/>
      <c r="H25" s="36"/>
      <c r="I25" s="36"/>
    </row>
    <row r="26" spans="1:13" ht="15">
      <c r="A26" s="40" t="s">
        <v>10</v>
      </c>
      <c r="B26" s="41" t="s">
        <v>11</v>
      </c>
      <c r="C26" s="41"/>
      <c r="D26" s="40"/>
      <c r="E26" s="40" t="s">
        <v>49</v>
      </c>
      <c r="F26" s="40" t="s">
        <v>50</v>
      </c>
      <c r="G26" s="40" t="s">
        <v>51</v>
      </c>
      <c r="H26" s="40" t="s">
        <v>52</v>
      </c>
      <c r="I26" s="40" t="s">
        <v>25</v>
      </c>
    </row>
    <row r="27" spans="1:13" ht="15">
      <c r="A27" s="32"/>
      <c r="B27" s="36"/>
      <c r="C27" s="32"/>
      <c r="D27" s="32"/>
      <c r="E27" s="37"/>
      <c r="F27" s="37" t="s">
        <v>53</v>
      </c>
      <c r="G27" s="37" t="s">
        <v>54</v>
      </c>
      <c r="H27" s="37" t="s">
        <v>55</v>
      </c>
      <c r="I27" s="37" t="s">
        <v>55</v>
      </c>
    </row>
    <row r="28" spans="1:13" ht="15">
      <c r="A28" s="32"/>
      <c r="B28" s="36" t="s">
        <v>185</v>
      </c>
      <c r="C28" s="32"/>
      <c r="D28" s="32"/>
      <c r="E28" s="37"/>
      <c r="F28" s="37"/>
      <c r="G28" s="37"/>
      <c r="H28" s="37"/>
      <c r="I28" s="37"/>
    </row>
    <row r="29" spans="1:13">
      <c r="A29" s="32">
        <v>10</v>
      </c>
      <c r="B29" s="32" t="s">
        <v>82</v>
      </c>
      <c r="C29" s="32"/>
      <c r="D29" s="69" t="s">
        <v>186</v>
      </c>
      <c r="E29" s="32"/>
      <c r="F29" s="119">
        <v>38750</v>
      </c>
      <c r="G29" s="44"/>
      <c r="H29" s="44"/>
      <c r="I29" s="46"/>
    </row>
    <row r="30" spans="1:13">
      <c r="A30" s="32">
        <v>11</v>
      </c>
      <c r="B30" s="32" t="s">
        <v>187</v>
      </c>
      <c r="C30" s="32"/>
      <c r="D30" s="32"/>
      <c r="E30" s="32"/>
      <c r="F30" s="116"/>
      <c r="G30" s="117">
        <v>5.3754</v>
      </c>
      <c r="H30" s="120">
        <f>ROUND(F$29*G30,0)</f>
        <v>208297</v>
      </c>
      <c r="I30" s="112">
        <f>H30</f>
        <v>208297</v>
      </c>
    </row>
    <row r="31" spans="1:13">
      <c r="A31" s="32">
        <v>12</v>
      </c>
      <c r="B31" s="32"/>
      <c r="C31" s="32"/>
      <c r="D31" s="32"/>
      <c r="E31" s="37"/>
      <c r="F31" s="121"/>
      <c r="G31" s="32"/>
      <c r="H31" s="32"/>
      <c r="I31" s="52"/>
      <c r="J31" s="37"/>
    </row>
    <row r="32" spans="1:13" ht="15" thickBot="1">
      <c r="A32" s="32">
        <v>13</v>
      </c>
      <c r="B32" s="32" t="s">
        <v>188</v>
      </c>
      <c r="C32" s="32"/>
      <c r="D32" s="32"/>
      <c r="E32" s="32"/>
      <c r="F32" s="32"/>
      <c r="G32" s="32"/>
      <c r="H32" s="122">
        <f>SUM(H30:H30)</f>
        <v>208297</v>
      </c>
      <c r="I32" s="122">
        <f>SUM(I30:I30)</f>
        <v>208297</v>
      </c>
      <c r="J32" s="32"/>
    </row>
    <row r="33" spans="1:10" ht="15" thickTop="1">
      <c r="A33" s="32"/>
      <c r="B33" s="32"/>
      <c r="C33" s="32"/>
      <c r="D33" s="32"/>
      <c r="E33" s="32"/>
      <c r="F33" s="32"/>
      <c r="G33" s="32"/>
      <c r="H33" s="32"/>
      <c r="I33" s="52"/>
      <c r="J33" s="44"/>
    </row>
    <row r="34" spans="1:10">
      <c r="A34" s="32"/>
      <c r="B34" s="32"/>
      <c r="C34" s="32"/>
      <c r="D34" s="32"/>
      <c r="E34" s="37"/>
      <c r="F34" s="32"/>
      <c r="G34" s="32"/>
      <c r="H34" s="32"/>
      <c r="I34" s="52"/>
      <c r="J34" s="44"/>
    </row>
    <row r="35" spans="1:10">
      <c r="A35" s="32"/>
      <c r="B35" s="32"/>
      <c r="C35" s="32"/>
      <c r="D35" s="32"/>
      <c r="E35" s="37"/>
      <c r="F35" s="32"/>
      <c r="G35" s="32"/>
      <c r="H35" s="32"/>
      <c r="I35" s="52"/>
      <c r="J35" s="44"/>
    </row>
    <row r="36" spans="1:10">
      <c r="A36" s="32"/>
      <c r="B36" s="32"/>
      <c r="C36" s="32"/>
      <c r="D36" s="32"/>
      <c r="E36" s="37"/>
      <c r="F36" s="32"/>
      <c r="G36" s="32"/>
      <c r="H36" s="32"/>
      <c r="I36" s="52"/>
      <c r="J36" s="44"/>
    </row>
    <row r="37" spans="1:10">
      <c r="A37" s="32"/>
      <c r="B37" s="32"/>
      <c r="C37" s="32"/>
      <c r="D37" s="32"/>
      <c r="E37" s="37"/>
      <c r="F37" s="32"/>
      <c r="G37" s="32"/>
      <c r="H37" s="32"/>
      <c r="I37" s="52"/>
      <c r="J37" s="44"/>
    </row>
    <row r="38" spans="1:10">
      <c r="A38" s="32"/>
      <c r="B38" s="32"/>
      <c r="C38" s="32"/>
      <c r="D38" s="32"/>
      <c r="E38" s="37"/>
      <c r="F38" s="32"/>
      <c r="G38" s="32"/>
      <c r="H38" s="32"/>
      <c r="I38" s="52"/>
      <c r="J38" s="44"/>
    </row>
    <row r="39" spans="1:10">
      <c r="A39" s="32"/>
      <c r="B39" s="32"/>
      <c r="C39" s="32"/>
      <c r="D39" s="32"/>
      <c r="E39" s="37"/>
      <c r="F39" s="94"/>
      <c r="G39" s="32"/>
      <c r="H39" s="32"/>
      <c r="I39" s="52"/>
      <c r="J39" s="44"/>
    </row>
    <row r="40" spans="1:10">
      <c r="A40" s="32"/>
      <c r="B40" s="32"/>
      <c r="C40" s="32"/>
      <c r="D40" s="32"/>
      <c r="E40" s="32"/>
      <c r="F40" s="32"/>
      <c r="G40" s="32"/>
      <c r="H40" s="32"/>
      <c r="I40" s="52"/>
      <c r="J40" s="44"/>
    </row>
    <row r="41" spans="1:10">
      <c r="A41" s="32"/>
      <c r="B41" s="32"/>
      <c r="C41" s="32"/>
      <c r="D41" s="32"/>
      <c r="E41" s="32"/>
      <c r="F41" s="32"/>
      <c r="G41" s="32"/>
      <c r="H41" s="32"/>
      <c r="I41" s="5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52"/>
      <c r="J42" s="32"/>
    </row>
    <row r="43" spans="1:10">
      <c r="A43" s="32"/>
      <c r="B43" s="76"/>
      <c r="C43" s="32"/>
      <c r="D43" s="32"/>
      <c r="E43" s="32"/>
      <c r="F43" s="32"/>
      <c r="G43" s="32"/>
      <c r="H43" s="32"/>
      <c r="I43" s="52"/>
      <c r="J43" s="32"/>
    </row>
    <row r="44" spans="1:10">
      <c r="A44" s="32"/>
      <c r="B44" s="32"/>
      <c r="C44" s="32"/>
      <c r="D44" s="32"/>
      <c r="E44" s="32"/>
      <c r="F44" s="32"/>
      <c r="G44" s="32"/>
      <c r="H44" s="44"/>
      <c r="I44" s="52"/>
      <c r="J44" s="32"/>
    </row>
    <row r="45" spans="1:10">
      <c r="B45" s="32"/>
      <c r="C45" s="32"/>
      <c r="D45" s="32"/>
      <c r="E45" s="32"/>
      <c r="F45" s="32"/>
      <c r="G45" s="32"/>
      <c r="H45" s="32"/>
      <c r="I45" s="52"/>
      <c r="J45" s="44"/>
    </row>
    <row r="46" spans="1:10">
      <c r="B46" s="32"/>
      <c r="C46" s="32"/>
      <c r="D46" s="32"/>
      <c r="E46" s="37"/>
      <c r="F46" s="32"/>
      <c r="G46" s="32"/>
      <c r="H46" s="32"/>
      <c r="I46" s="52"/>
      <c r="J46" s="44"/>
    </row>
    <row r="47" spans="1:10">
      <c r="B47" s="32"/>
      <c r="C47" s="32"/>
      <c r="D47" s="32"/>
      <c r="E47" s="37"/>
      <c r="F47" s="94"/>
      <c r="G47" s="32"/>
      <c r="H47" s="32"/>
      <c r="I47" s="52"/>
      <c r="J47" s="44"/>
    </row>
    <row r="48" spans="1:10">
      <c r="B48" s="32"/>
      <c r="C48" s="32"/>
      <c r="D48" s="32"/>
      <c r="E48" s="37"/>
      <c r="F48" s="32"/>
      <c r="G48" s="32"/>
      <c r="H48" s="32"/>
      <c r="I48" s="52"/>
      <c r="J48" s="44"/>
    </row>
    <row r="49" spans="2:10">
      <c r="B49" s="32"/>
      <c r="C49" s="32"/>
      <c r="D49" s="32"/>
      <c r="E49" s="37"/>
      <c r="F49" s="32"/>
      <c r="G49" s="32"/>
      <c r="H49" s="32"/>
      <c r="I49" s="52"/>
      <c r="J49" s="32"/>
    </row>
    <row r="50" spans="2:10">
      <c r="B50" s="32"/>
      <c r="C50" s="32"/>
      <c r="D50" s="32"/>
      <c r="E50" s="37"/>
      <c r="F50" s="32"/>
      <c r="G50" s="32"/>
      <c r="H50" s="32"/>
      <c r="I50" s="52"/>
      <c r="J50" s="32"/>
    </row>
    <row r="51" spans="2:10">
      <c r="B51" s="32"/>
      <c r="C51" s="32"/>
      <c r="D51" s="32"/>
      <c r="E51" s="37"/>
      <c r="F51" s="32"/>
      <c r="G51" s="32"/>
      <c r="H51" s="44"/>
      <c r="I51" s="52"/>
      <c r="J51" s="32"/>
    </row>
    <row r="52" spans="2:10">
      <c r="B52" s="32"/>
      <c r="C52" s="32"/>
      <c r="D52" s="32"/>
      <c r="E52" s="37"/>
      <c r="F52" s="32"/>
      <c r="G52" s="32"/>
      <c r="H52" s="32"/>
      <c r="I52" s="52"/>
      <c r="J52" s="44"/>
    </row>
    <row r="53" spans="2:10">
      <c r="B53" s="32"/>
      <c r="C53" s="32"/>
      <c r="D53" s="32"/>
      <c r="E53" s="37"/>
      <c r="F53" s="32"/>
      <c r="G53" s="32"/>
      <c r="H53" s="32"/>
      <c r="I53" s="52"/>
      <c r="J53" s="44"/>
    </row>
    <row r="54" spans="2:10">
      <c r="B54" s="32"/>
      <c r="C54" s="32"/>
      <c r="D54" s="32"/>
      <c r="E54" s="37"/>
      <c r="F54" s="94"/>
      <c r="G54" s="32"/>
      <c r="H54" s="32"/>
      <c r="I54" s="52"/>
      <c r="J54" s="44"/>
    </row>
    <row r="55" spans="2:10">
      <c r="B55" s="32"/>
      <c r="C55" s="32"/>
      <c r="D55" s="32"/>
      <c r="E55" s="32"/>
      <c r="F55" s="32"/>
      <c r="G55" s="32"/>
      <c r="H55" s="32"/>
      <c r="I55" s="52"/>
      <c r="J55" s="44"/>
    </row>
    <row r="56" spans="2:10">
      <c r="B56" s="32"/>
      <c r="C56" s="32"/>
      <c r="D56" s="32"/>
      <c r="E56" s="32"/>
      <c r="F56" s="32"/>
      <c r="G56" s="32"/>
      <c r="H56" s="32"/>
      <c r="I56" s="52"/>
      <c r="J56" s="32"/>
    </row>
    <row r="57" spans="2:10">
      <c r="B57" s="32"/>
      <c r="C57" s="32"/>
      <c r="D57" s="32"/>
      <c r="E57" s="32"/>
      <c r="F57" s="32"/>
      <c r="G57" s="32"/>
      <c r="H57" s="32"/>
      <c r="I57" s="52"/>
      <c r="J57" s="32"/>
    </row>
    <row r="58" spans="2:10">
      <c r="B58" s="32"/>
      <c r="C58" s="32"/>
      <c r="D58" s="32"/>
      <c r="E58" s="32"/>
      <c r="F58" s="32"/>
      <c r="G58" s="32"/>
      <c r="H58" s="44"/>
      <c r="I58" s="52"/>
      <c r="J58" s="44"/>
    </row>
  </sheetData>
  <printOptions horizontalCentered="1"/>
  <pageMargins left="0.5" right="0.5" top="0.75" bottom="0.75" header="0.5" footer="0.5"/>
  <pageSetup scale="94" orientation="portrait" r:id="rId1"/>
  <headerFooter alignWithMargins="0">
    <oddFooter>&amp;L
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B1C42-19E1-447F-9681-176068CA178B}">
  <sheetPr>
    <tabColor rgb="FF92D050"/>
  </sheetPr>
  <dimension ref="A1:Q65"/>
  <sheetViews>
    <sheetView view="pageBreakPreview" zoomScale="89" zoomScaleNormal="80" zoomScaleSheetLayoutView="89" workbookViewId="0">
      <pane xSplit="4" ySplit="6" topLeftCell="E7" activePane="bottomRight" state="frozen"/>
      <selection activeCell="X69" sqref="X69"/>
      <selection pane="topRight" activeCell="X69" sqref="X69"/>
      <selection pane="bottomLeft" activeCell="X69" sqref="X69"/>
      <selection pane="bottomRight" activeCell="X69" sqref="X69"/>
    </sheetView>
  </sheetViews>
  <sheetFormatPr defaultColWidth="9.85546875" defaultRowHeight="14.25"/>
  <cols>
    <col min="1" max="1" width="3.85546875" style="33" customWidth="1"/>
    <col min="2" max="2" width="1.85546875" style="33" customWidth="1"/>
    <col min="3" max="3" width="25.42578125" style="33" customWidth="1"/>
    <col min="4" max="4" width="2.85546875" style="33" customWidth="1"/>
    <col min="5" max="6" width="14.42578125" style="33" bestFit="1" customWidth="1"/>
    <col min="7" max="7" width="13" style="33" bestFit="1" customWidth="1"/>
    <col min="8" max="8" width="9.85546875" style="33" customWidth="1"/>
    <col min="9" max="9" width="14.5703125" style="33" customWidth="1"/>
    <col min="10" max="10" width="9.85546875" style="33"/>
    <col min="11" max="11" width="10.5703125" style="33" bestFit="1" customWidth="1"/>
    <col min="12" max="16384" width="9.85546875" style="33"/>
  </cols>
  <sheetData>
    <row r="1" spans="1:17" ht="15">
      <c r="A1" s="36" t="s">
        <v>0</v>
      </c>
      <c r="B1" s="89"/>
      <c r="C1" s="89"/>
      <c r="D1" s="89"/>
      <c r="E1" s="89"/>
      <c r="F1" s="89"/>
      <c r="G1" s="89"/>
      <c r="H1" s="89"/>
      <c r="I1" s="32" t="s">
        <v>40</v>
      </c>
    </row>
    <row r="2" spans="1:17">
      <c r="A2" s="33" t="str">
        <f>B.1!A2</f>
        <v>Expected Gas Cost (EGC) Calculation</v>
      </c>
      <c r="B2" s="89"/>
      <c r="C2" s="89"/>
      <c r="D2" s="89"/>
      <c r="E2" s="89"/>
      <c r="F2" s="89"/>
      <c r="G2" s="89"/>
      <c r="H2" s="89"/>
      <c r="I2" s="31" t="s">
        <v>189</v>
      </c>
    </row>
    <row r="3" spans="1:17">
      <c r="A3" s="33" t="s">
        <v>190</v>
      </c>
      <c r="B3" s="89"/>
      <c r="C3" s="89"/>
      <c r="D3" s="89"/>
      <c r="E3" s="89"/>
      <c r="F3" s="89"/>
      <c r="G3" s="89"/>
      <c r="H3" s="89"/>
      <c r="I3" s="89"/>
    </row>
    <row r="4" spans="1:17">
      <c r="A4" s="32"/>
      <c r="B4" s="32"/>
      <c r="C4" s="32"/>
      <c r="D4" s="32"/>
      <c r="E4" s="32"/>
      <c r="F4" s="32"/>
      <c r="G4" s="32"/>
      <c r="H4" s="32"/>
      <c r="I4" s="32"/>
    </row>
    <row r="5" spans="1:17">
      <c r="A5" s="37" t="s">
        <v>8</v>
      </c>
      <c r="B5" s="32"/>
      <c r="C5" s="32"/>
      <c r="D5" s="32"/>
      <c r="E5" s="32"/>
      <c r="F5" s="32"/>
      <c r="G5" s="32"/>
      <c r="H5" s="32"/>
      <c r="I5" s="32"/>
    </row>
    <row r="6" spans="1:17" ht="15">
      <c r="A6" s="92" t="s">
        <v>10</v>
      </c>
      <c r="B6" s="41"/>
      <c r="C6" s="41"/>
      <c r="D6" s="41"/>
      <c r="E6" s="37" t="s">
        <v>5</v>
      </c>
      <c r="F6" s="37" t="s">
        <v>6</v>
      </c>
      <c r="G6" s="37" t="s">
        <v>7</v>
      </c>
      <c r="H6" s="37" t="s">
        <v>44</v>
      </c>
      <c r="I6" s="37" t="s">
        <v>45</v>
      </c>
      <c r="J6" s="49"/>
    </row>
    <row r="8" spans="1:17">
      <c r="A8" s="32">
        <v>1</v>
      </c>
      <c r="B8" s="32"/>
      <c r="C8" s="76" t="s">
        <v>191</v>
      </c>
      <c r="D8" s="32"/>
      <c r="E8" s="44"/>
      <c r="F8" s="32"/>
      <c r="G8" s="32"/>
      <c r="H8" s="32"/>
      <c r="I8" s="32"/>
    </row>
    <row r="9" spans="1:17">
      <c r="A9" s="32">
        <v>2</v>
      </c>
      <c r="B9" s="32"/>
      <c r="C9" s="32" t="s">
        <v>192</v>
      </c>
      <c r="D9" s="32"/>
      <c r="E9" s="123">
        <f>B.1!I71</f>
        <v>17908002</v>
      </c>
      <c r="F9" s="32"/>
      <c r="G9" s="32"/>
      <c r="H9" s="32"/>
      <c r="I9" s="44"/>
    </row>
    <row r="10" spans="1:17">
      <c r="A10" s="32">
        <v>3</v>
      </c>
      <c r="B10" s="32"/>
      <c r="C10" s="32" t="s">
        <v>193</v>
      </c>
      <c r="D10" s="32"/>
      <c r="E10" s="44">
        <v>0</v>
      </c>
      <c r="F10" s="32"/>
      <c r="G10" s="32"/>
      <c r="H10" s="32"/>
      <c r="I10" s="44"/>
    </row>
    <row r="11" spans="1:17">
      <c r="A11" s="32">
        <v>4</v>
      </c>
      <c r="B11" s="32"/>
      <c r="C11" s="32" t="s">
        <v>194</v>
      </c>
      <c r="D11" s="32"/>
      <c r="E11" s="44">
        <f>B.2!I35</f>
        <v>3392926</v>
      </c>
      <c r="F11" s="32"/>
      <c r="G11" s="32"/>
      <c r="H11" s="32"/>
      <c r="I11" s="32"/>
    </row>
    <row r="12" spans="1:17">
      <c r="A12" s="32">
        <v>5</v>
      </c>
      <c r="B12" s="32"/>
      <c r="C12" s="32" t="s">
        <v>181</v>
      </c>
      <c r="E12" s="124">
        <f>B.5!I32</f>
        <v>208297</v>
      </c>
    </row>
    <row r="13" spans="1:17" ht="15" thickBot="1">
      <c r="A13" s="32">
        <v>6</v>
      </c>
      <c r="C13" s="32" t="s">
        <v>52</v>
      </c>
      <c r="D13" s="32"/>
      <c r="E13" s="125">
        <f>SUM(E9:E12)</f>
        <v>21509225</v>
      </c>
      <c r="F13" s="32"/>
      <c r="G13" s="32"/>
      <c r="H13" s="32"/>
      <c r="I13" s="32"/>
    </row>
    <row r="14" spans="1:17" ht="15" thickTop="1">
      <c r="A14" s="32">
        <v>7</v>
      </c>
      <c r="B14" s="32"/>
    </row>
    <row r="15" spans="1:17">
      <c r="A15" s="32">
        <v>8</v>
      </c>
      <c r="B15" s="32"/>
      <c r="C15" s="32"/>
      <c r="D15" s="32"/>
      <c r="E15" s="32"/>
      <c r="F15" s="37" t="s">
        <v>195</v>
      </c>
      <c r="G15" s="37" t="s">
        <v>196</v>
      </c>
      <c r="H15" s="126" t="s">
        <v>197</v>
      </c>
      <c r="I15" s="126"/>
      <c r="Q15" s="51"/>
    </row>
    <row r="16" spans="1:17">
      <c r="A16" s="32">
        <v>9</v>
      </c>
      <c r="B16" s="32"/>
      <c r="C16" s="76" t="s">
        <v>198</v>
      </c>
      <c r="D16" s="32"/>
      <c r="E16" s="92" t="s">
        <v>199</v>
      </c>
      <c r="F16" s="92" t="s">
        <v>25</v>
      </c>
      <c r="G16" s="92" t="s">
        <v>200</v>
      </c>
      <c r="H16" s="92" t="s">
        <v>201</v>
      </c>
      <c r="I16" s="92" t="s">
        <v>202</v>
      </c>
      <c r="Q16" s="51"/>
    </row>
    <row r="17" spans="1:17">
      <c r="A17" s="32">
        <v>10</v>
      </c>
      <c r="B17" s="32"/>
      <c r="C17" s="32" t="s">
        <v>203</v>
      </c>
      <c r="D17" s="32"/>
      <c r="E17" s="52">
        <f>B.8!F22</f>
        <v>0.1434</v>
      </c>
      <c r="F17" s="123">
        <f>ROUND($E$13*E17,0)</f>
        <v>3084423</v>
      </c>
      <c r="G17" s="44">
        <f>F35</f>
        <v>16292446.85</v>
      </c>
      <c r="H17" s="127">
        <f>ROUND(F17/G17,4)</f>
        <v>0.1893</v>
      </c>
      <c r="I17" s="127">
        <f>H17</f>
        <v>0.1893</v>
      </c>
      <c r="Q17" s="51"/>
    </row>
    <row r="18" spans="1:17">
      <c r="A18" s="32">
        <v>11</v>
      </c>
      <c r="B18" s="32"/>
      <c r="C18" s="32" t="s">
        <v>201</v>
      </c>
      <c r="D18" s="32"/>
      <c r="E18" s="52">
        <f>E19-E17</f>
        <v>0.85660000000000003</v>
      </c>
      <c r="F18" s="44">
        <f>ROUND($E$13*E18,0)</f>
        <v>18424802</v>
      </c>
      <c r="G18" s="44">
        <f>G35</f>
        <v>16047087.4</v>
      </c>
      <c r="H18" s="127">
        <f>ROUND(F18/G18,4)</f>
        <v>1.1482000000000001</v>
      </c>
      <c r="I18" s="128"/>
      <c r="Q18" s="51"/>
    </row>
    <row r="19" spans="1:17" ht="15" thickBot="1">
      <c r="A19" s="32">
        <v>12</v>
      </c>
      <c r="C19" s="32" t="s">
        <v>52</v>
      </c>
      <c r="D19" s="32"/>
      <c r="E19" s="86">
        <v>1</v>
      </c>
      <c r="F19" s="125">
        <f>F17+F18</f>
        <v>21509225</v>
      </c>
      <c r="G19" s="32"/>
      <c r="H19" s="129">
        <f>H17+H18</f>
        <v>1.3375000000000001</v>
      </c>
      <c r="I19" s="129">
        <f>I17+I18</f>
        <v>0.1893</v>
      </c>
      <c r="L19" s="130"/>
      <c r="Q19" s="51"/>
    </row>
    <row r="20" spans="1:17" ht="15" thickTop="1">
      <c r="A20" s="32">
        <v>13</v>
      </c>
      <c r="B20" s="32"/>
      <c r="Q20" s="51"/>
    </row>
    <row r="21" spans="1:17">
      <c r="A21" s="32">
        <v>14</v>
      </c>
      <c r="B21" s="32"/>
      <c r="C21" s="32"/>
      <c r="D21" s="32"/>
      <c r="E21" s="32"/>
      <c r="F21" s="89" t="s">
        <v>204</v>
      </c>
      <c r="G21" s="89"/>
      <c r="H21" s="32"/>
      <c r="I21" s="32"/>
      <c r="Q21" s="51"/>
    </row>
    <row r="22" spans="1:17">
      <c r="A22" s="32">
        <v>15</v>
      </c>
      <c r="B22" s="32"/>
      <c r="C22" s="32"/>
      <c r="D22" s="32"/>
      <c r="E22" s="37" t="s">
        <v>141</v>
      </c>
      <c r="F22" s="126" t="s">
        <v>205</v>
      </c>
      <c r="G22" s="126"/>
      <c r="H22" s="32"/>
      <c r="I22" s="32"/>
      <c r="Q22" s="51"/>
    </row>
    <row r="23" spans="1:17">
      <c r="A23" s="32">
        <v>16</v>
      </c>
      <c r="B23" s="32"/>
      <c r="C23" s="32"/>
      <c r="D23" s="32"/>
      <c r="E23" s="92" t="s">
        <v>206</v>
      </c>
      <c r="F23" s="92" t="s">
        <v>207</v>
      </c>
      <c r="G23" s="92" t="s">
        <v>201</v>
      </c>
      <c r="H23" s="32"/>
      <c r="I23" s="32"/>
      <c r="Q23" s="51"/>
    </row>
    <row r="24" spans="1:17">
      <c r="A24" s="32">
        <v>17</v>
      </c>
      <c r="B24" s="32"/>
      <c r="C24" s="76" t="s">
        <v>208</v>
      </c>
      <c r="D24" s="32"/>
      <c r="E24" s="32"/>
      <c r="F24" s="32"/>
      <c r="G24" s="32"/>
      <c r="H24" s="32"/>
      <c r="I24" s="32"/>
    </row>
    <row r="25" spans="1:17">
      <c r="A25" s="32">
        <v>18</v>
      </c>
      <c r="B25" s="32"/>
      <c r="C25" s="32" t="s">
        <v>209</v>
      </c>
      <c r="D25" s="32"/>
      <c r="E25" s="32"/>
      <c r="F25" s="32"/>
      <c r="G25" s="32"/>
      <c r="H25" s="32"/>
      <c r="I25" s="32"/>
    </row>
    <row r="26" spans="1:17">
      <c r="A26" s="32">
        <v>19</v>
      </c>
      <c r="B26" s="32"/>
      <c r="C26" s="32" t="s">
        <v>210</v>
      </c>
      <c r="D26" s="32"/>
      <c r="E26" s="45">
        <v>16047087.4</v>
      </c>
      <c r="F26" s="44">
        <f>E26</f>
        <v>16047087.4</v>
      </c>
      <c r="G26" s="44">
        <f>E26</f>
        <v>16047087.4</v>
      </c>
      <c r="H26" s="131">
        <f>H19</f>
        <v>1.3375000000000001</v>
      </c>
      <c r="I26" s="32"/>
    </row>
    <row r="27" spans="1:17">
      <c r="A27" s="32">
        <v>20</v>
      </c>
      <c r="B27" s="32"/>
      <c r="C27" s="32"/>
      <c r="D27" s="32"/>
      <c r="E27" s="45"/>
      <c r="F27" s="44"/>
      <c r="G27" s="32"/>
      <c r="H27" s="32"/>
      <c r="I27" s="32"/>
    </row>
    <row r="28" spans="1:17">
      <c r="A28" s="32">
        <v>21</v>
      </c>
      <c r="B28" s="32"/>
      <c r="C28" s="76" t="s">
        <v>211</v>
      </c>
      <c r="D28" s="32"/>
      <c r="E28" s="68"/>
      <c r="F28" s="44"/>
      <c r="G28" s="32"/>
      <c r="H28" s="131"/>
      <c r="I28" s="32"/>
    </row>
    <row r="29" spans="1:17">
      <c r="A29" s="32">
        <v>22</v>
      </c>
      <c r="B29" s="32"/>
      <c r="C29" s="32" t="s">
        <v>209</v>
      </c>
      <c r="D29" s="32"/>
      <c r="E29" s="68"/>
      <c r="F29" s="44"/>
      <c r="G29" s="32"/>
      <c r="H29" s="131"/>
      <c r="I29" s="32"/>
    </row>
    <row r="30" spans="1:17">
      <c r="A30" s="32">
        <v>23</v>
      </c>
      <c r="B30" s="32"/>
      <c r="C30" s="32" t="s">
        <v>212</v>
      </c>
      <c r="D30" s="32"/>
      <c r="E30" s="45">
        <v>245359.45</v>
      </c>
      <c r="F30" s="44">
        <f>E30</f>
        <v>245359.45</v>
      </c>
      <c r="G30" s="32"/>
      <c r="H30" s="131">
        <f>H19</f>
        <v>1.3375000000000001</v>
      </c>
      <c r="I30" s="131">
        <f>I19</f>
        <v>0.1893</v>
      </c>
      <c r="M30" s="55"/>
    </row>
    <row r="31" spans="1:17">
      <c r="A31" s="32">
        <v>24</v>
      </c>
      <c r="B31" s="32"/>
      <c r="C31" s="32"/>
      <c r="D31" s="32"/>
      <c r="E31" s="68"/>
      <c r="F31" s="44"/>
      <c r="G31" s="32"/>
      <c r="H31" s="131"/>
      <c r="I31" s="32"/>
    </row>
    <row r="32" spans="1:17">
      <c r="A32" s="32">
        <v>25</v>
      </c>
      <c r="B32" s="32"/>
      <c r="C32" s="76" t="s">
        <v>36</v>
      </c>
      <c r="D32" s="32"/>
      <c r="E32" s="68"/>
      <c r="F32" s="44"/>
      <c r="G32" s="32"/>
      <c r="H32" s="131"/>
      <c r="I32" s="32"/>
    </row>
    <row r="33" spans="1:9">
      <c r="A33" s="32">
        <v>26</v>
      </c>
      <c r="B33" s="32"/>
      <c r="C33" s="32" t="s">
        <v>213</v>
      </c>
      <c r="D33" s="32"/>
      <c r="E33" s="45">
        <v>31126320.399999999</v>
      </c>
      <c r="F33" s="44"/>
      <c r="G33" s="32"/>
      <c r="H33" s="131"/>
      <c r="I33" s="32"/>
    </row>
    <row r="34" spans="1:9">
      <c r="A34" s="32">
        <v>27</v>
      </c>
      <c r="B34" s="32"/>
      <c r="C34" s="32"/>
      <c r="D34" s="32"/>
      <c r="E34" s="32"/>
      <c r="F34" s="44"/>
      <c r="G34" s="32"/>
      <c r="H34" s="131"/>
      <c r="I34" s="32"/>
    </row>
    <row r="35" spans="1:9" ht="15" thickBot="1">
      <c r="A35" s="32">
        <v>28</v>
      </c>
      <c r="B35" s="32"/>
      <c r="C35" s="32"/>
      <c r="D35" s="32"/>
      <c r="E35" s="62">
        <f>E26+E30+E33</f>
        <v>47418767.25</v>
      </c>
      <c r="F35" s="62">
        <f>F26+F30</f>
        <v>16292446.85</v>
      </c>
      <c r="G35" s="62">
        <f>G26</f>
        <v>16047087.4</v>
      </c>
      <c r="H35" s="131"/>
      <c r="I35" s="32"/>
    </row>
    <row r="36" spans="1:9" ht="15" thickTop="1">
      <c r="A36" s="32">
        <v>29</v>
      </c>
      <c r="B36" s="32"/>
      <c r="C36" s="32"/>
      <c r="D36" s="32"/>
      <c r="E36" s="32"/>
      <c r="F36" s="44"/>
      <c r="G36" s="32"/>
      <c r="H36" s="131"/>
      <c r="I36" s="32"/>
    </row>
    <row r="37" spans="1:9">
      <c r="A37" s="32">
        <v>30</v>
      </c>
      <c r="B37" s="32"/>
      <c r="C37" s="76"/>
      <c r="D37" s="32"/>
      <c r="E37" s="44"/>
      <c r="F37" s="32"/>
      <c r="G37" s="32"/>
      <c r="H37" s="131"/>
      <c r="I37" s="32"/>
    </row>
    <row r="38" spans="1:9">
      <c r="A38" s="32"/>
      <c r="B38" s="32"/>
      <c r="C38" s="32"/>
      <c r="D38" s="32"/>
      <c r="E38" s="32"/>
      <c r="F38" s="123"/>
      <c r="G38" s="32"/>
      <c r="H38" s="131"/>
      <c r="I38" s="32"/>
    </row>
    <row r="39" spans="1:9">
      <c r="A39" s="32"/>
      <c r="B39" s="32"/>
      <c r="C39" s="32"/>
      <c r="D39" s="32"/>
      <c r="E39" s="32"/>
      <c r="F39" s="44"/>
      <c r="G39" s="32"/>
      <c r="H39" s="131"/>
      <c r="I39" s="32"/>
    </row>
    <row r="40" spans="1:9">
      <c r="A40" s="32"/>
      <c r="B40" s="32"/>
      <c r="C40" s="32"/>
      <c r="D40" s="32"/>
      <c r="E40" s="32"/>
      <c r="F40" s="44"/>
      <c r="G40" s="32"/>
      <c r="H40" s="131"/>
      <c r="I40" s="32"/>
    </row>
    <row r="41" spans="1:9">
      <c r="A41" s="32"/>
      <c r="B41" s="32"/>
      <c r="C41" s="32"/>
      <c r="D41" s="32"/>
      <c r="E41" s="32"/>
      <c r="F41" s="44"/>
      <c r="G41" s="32"/>
      <c r="H41" s="32"/>
      <c r="I41" s="32"/>
    </row>
    <row r="42" spans="1:9">
      <c r="A42" s="32"/>
      <c r="C42" s="32"/>
      <c r="D42" s="32"/>
      <c r="E42" s="32"/>
      <c r="F42" s="132"/>
      <c r="G42" s="32"/>
      <c r="H42" s="32"/>
      <c r="I42" s="32"/>
    </row>
    <row r="43" spans="1:9">
      <c r="A43" s="32"/>
    </row>
    <row r="44" spans="1:9">
      <c r="A44" s="32"/>
    </row>
    <row r="45" spans="1:9">
      <c r="A45" s="32"/>
    </row>
    <row r="46" spans="1:9">
      <c r="A46" s="32"/>
      <c r="B46" s="32"/>
      <c r="C46" s="32"/>
      <c r="D46" s="32"/>
      <c r="E46" s="44"/>
      <c r="F46" s="32"/>
      <c r="G46" s="32"/>
      <c r="H46" s="32"/>
      <c r="I46" s="32"/>
    </row>
    <row r="47" spans="1:9">
      <c r="A47" s="32"/>
      <c r="B47" s="32"/>
      <c r="C47" s="32"/>
      <c r="D47" s="32"/>
      <c r="E47" s="44"/>
      <c r="F47" s="32"/>
      <c r="G47" s="32"/>
      <c r="H47" s="32"/>
      <c r="I47" s="32"/>
    </row>
    <row r="48" spans="1:9">
      <c r="A48" s="32"/>
      <c r="B48" s="32"/>
      <c r="C48" s="32"/>
      <c r="D48" s="32"/>
      <c r="E48" s="44"/>
      <c r="F48" s="32"/>
      <c r="G48" s="32"/>
      <c r="H48" s="32"/>
      <c r="I48" s="32"/>
    </row>
    <row r="49" spans="1:9">
      <c r="A49" s="32"/>
      <c r="B49" s="32"/>
      <c r="C49" s="32"/>
      <c r="D49" s="32"/>
      <c r="E49" s="44"/>
      <c r="F49" s="32"/>
      <c r="G49" s="32"/>
      <c r="H49" s="32"/>
      <c r="I49" s="32"/>
    </row>
    <row r="50" spans="1:9">
      <c r="A50" s="32"/>
    </row>
    <row r="51" spans="1:9">
      <c r="A51" s="32"/>
    </row>
    <row r="52" spans="1:9">
      <c r="A52" s="32"/>
    </row>
    <row r="53" spans="1:9">
      <c r="A53" s="32"/>
    </row>
    <row r="54" spans="1:9">
      <c r="A54" s="32"/>
    </row>
    <row r="55" spans="1:9">
      <c r="A55" s="32"/>
    </row>
    <row r="56" spans="1:9">
      <c r="A56" s="32"/>
    </row>
    <row r="57" spans="1:9">
      <c r="A57" s="32"/>
    </row>
    <row r="58" spans="1:9">
      <c r="A58" s="32"/>
    </row>
    <row r="59" spans="1:9">
      <c r="A59" s="32"/>
    </row>
    <row r="60" spans="1:9">
      <c r="A60" s="32"/>
    </row>
    <row r="61" spans="1:9">
      <c r="A61" s="32"/>
    </row>
    <row r="62" spans="1:9">
      <c r="A62" s="32"/>
    </row>
    <row r="63" spans="1:9">
      <c r="A63" s="32"/>
    </row>
    <row r="64" spans="1:9">
      <c r="A64" s="32"/>
    </row>
    <row r="65" spans="1:1">
      <c r="A65" s="32"/>
    </row>
  </sheetData>
  <printOptions horizontalCentered="1"/>
  <pageMargins left="0.5" right="0.5" top="0.5" bottom="0.25" header="0.5" footer="0.5"/>
  <pageSetup scale="95" orientation="portrait" r:id="rId1"/>
  <headerFooter alignWithMargins="0"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5225-E177-44BB-A709-A8C3CC34AC0E}">
  <sheetPr>
    <tabColor rgb="FF92D050"/>
  </sheetPr>
  <dimension ref="A1:Q58"/>
  <sheetViews>
    <sheetView view="pageBreakPreview" zoomScale="73" zoomScaleNormal="80" zoomScaleSheetLayoutView="73" workbookViewId="0">
      <pane xSplit="4" ySplit="9" topLeftCell="E10" activePane="bottomRight" state="frozen"/>
      <selection activeCell="X69" sqref="X69"/>
      <selection pane="topRight" activeCell="X69" sqref="X69"/>
      <selection pane="bottomLeft" activeCell="X69" sqref="X69"/>
      <selection pane="bottomRight" activeCell="O19" sqref="O19"/>
    </sheetView>
  </sheetViews>
  <sheetFormatPr defaultColWidth="9.85546875" defaultRowHeight="14.25"/>
  <cols>
    <col min="1" max="1" width="4.85546875" style="33" customWidth="1"/>
    <col min="2" max="2" width="9.85546875" style="33"/>
    <col min="3" max="3" width="15.85546875" style="33" customWidth="1"/>
    <col min="4" max="4" width="13.85546875" style="33" customWidth="1"/>
    <col min="5" max="5" width="16.7109375" style="33" customWidth="1"/>
    <col min="6" max="6" width="13.7109375" style="33" customWidth="1"/>
    <col min="7" max="7" width="11.140625" style="33" customWidth="1"/>
    <col min="8" max="8" width="15" style="33" customWidth="1"/>
    <col min="9" max="9" width="10.140625" style="33" bestFit="1" customWidth="1"/>
    <col min="10" max="10" width="9.85546875" style="33"/>
    <col min="11" max="11" width="15.140625" style="33" bestFit="1" customWidth="1"/>
    <col min="12" max="12" width="11.7109375" style="133" bestFit="1" customWidth="1"/>
    <col min="13" max="13" width="9.85546875" style="33"/>
    <col min="14" max="14" width="12.85546875" style="33" bestFit="1" customWidth="1"/>
    <col min="15" max="16384" width="9.85546875" style="33"/>
  </cols>
  <sheetData>
    <row r="1" spans="1:17" ht="15">
      <c r="A1" s="30" t="s">
        <v>0</v>
      </c>
      <c r="B1" s="31"/>
      <c r="C1" s="31"/>
      <c r="D1" s="31"/>
      <c r="E1" s="31"/>
      <c r="F1" s="31"/>
      <c r="G1" s="89"/>
      <c r="H1" s="32" t="s">
        <v>40</v>
      </c>
    </row>
    <row r="2" spans="1:17">
      <c r="A2" s="31" t="str">
        <f>B.1!A2</f>
        <v>Expected Gas Cost (EGC) Calculation</v>
      </c>
      <c r="B2" s="31"/>
      <c r="C2" s="31"/>
      <c r="D2" s="31"/>
      <c r="E2" s="31"/>
      <c r="F2" s="31"/>
      <c r="G2" s="89"/>
      <c r="H2" s="32" t="s">
        <v>214</v>
      </c>
      <c r="K2" s="33" t="s">
        <v>215</v>
      </c>
    </row>
    <row r="3" spans="1:17">
      <c r="A3" s="34" t="s">
        <v>216</v>
      </c>
      <c r="B3" s="31"/>
      <c r="C3" s="31"/>
      <c r="D3" s="31"/>
      <c r="E3" s="31"/>
      <c r="F3" s="31"/>
      <c r="G3" s="89"/>
      <c r="H3" s="32"/>
      <c r="J3" s="33" t="s">
        <v>217</v>
      </c>
      <c r="K3" s="134">
        <v>1.0371392459266713</v>
      </c>
    </row>
    <row r="4" spans="1:17">
      <c r="A4" s="32"/>
      <c r="B4" s="32"/>
      <c r="C4" s="32"/>
      <c r="D4" s="32"/>
      <c r="E4" s="32"/>
      <c r="F4" s="32"/>
      <c r="G4" s="35"/>
      <c r="H4" s="32"/>
      <c r="J4" s="33" t="s">
        <v>218</v>
      </c>
      <c r="K4" s="134">
        <v>1.0637531543932095</v>
      </c>
    </row>
    <row r="5" spans="1:17">
      <c r="A5" s="72"/>
      <c r="B5" s="32"/>
      <c r="C5" s="32"/>
      <c r="D5" s="32"/>
      <c r="E5" s="37" t="s">
        <v>5</v>
      </c>
      <c r="F5" s="37" t="s">
        <v>6</v>
      </c>
      <c r="G5" s="37" t="s">
        <v>7</v>
      </c>
      <c r="H5" s="37" t="s">
        <v>44</v>
      </c>
      <c r="I5" s="37"/>
      <c r="J5" s="33" t="s">
        <v>219</v>
      </c>
      <c r="K5" s="134">
        <f>K3</f>
        <v>1.0371392459266713</v>
      </c>
    </row>
    <row r="6" spans="1:17" ht="15">
      <c r="A6" s="36"/>
      <c r="B6" s="36"/>
      <c r="C6" s="36"/>
      <c r="D6" s="36"/>
      <c r="E6" s="36"/>
      <c r="F6" s="36"/>
      <c r="G6" s="36"/>
      <c r="H6" s="36"/>
    </row>
    <row r="7" spans="1:17" ht="15">
      <c r="A7" s="39" t="s">
        <v>8</v>
      </c>
      <c r="B7" s="36"/>
      <c r="C7" s="36"/>
      <c r="D7" s="36"/>
      <c r="E7" s="73"/>
      <c r="F7" s="73"/>
      <c r="G7" s="36"/>
      <c r="H7" s="36"/>
    </row>
    <row r="8" spans="1:17" ht="15">
      <c r="A8" s="40" t="s">
        <v>10</v>
      </c>
      <c r="B8" s="41" t="s">
        <v>11</v>
      </c>
      <c r="C8" s="41"/>
      <c r="D8" s="41"/>
      <c r="E8" s="38" t="s">
        <v>100</v>
      </c>
      <c r="F8" s="38"/>
      <c r="G8" s="40" t="s">
        <v>51</v>
      </c>
      <c r="H8" s="40" t="s">
        <v>52</v>
      </c>
    </row>
    <row r="9" spans="1:17" ht="15">
      <c r="A9" s="32"/>
      <c r="B9" s="36"/>
      <c r="C9" s="32"/>
      <c r="D9" s="32"/>
      <c r="E9" s="37" t="s">
        <v>19</v>
      </c>
      <c r="F9" s="37" t="s">
        <v>53</v>
      </c>
      <c r="G9" s="37" t="s">
        <v>15</v>
      </c>
      <c r="H9" s="37" t="s">
        <v>55</v>
      </c>
    </row>
    <row r="10" spans="1:17" ht="15">
      <c r="A10" s="32"/>
      <c r="B10" s="43"/>
      <c r="C10" s="32"/>
      <c r="D10" s="32"/>
      <c r="E10" s="32"/>
      <c r="F10" s="75"/>
      <c r="G10" s="32"/>
      <c r="H10" s="32"/>
    </row>
    <row r="11" spans="1:17" ht="15">
      <c r="A11" s="32">
        <v>1</v>
      </c>
      <c r="B11" s="43" t="s">
        <v>220</v>
      </c>
      <c r="C11" s="32"/>
      <c r="D11" s="32"/>
      <c r="E11" s="44"/>
      <c r="F11" s="44"/>
      <c r="G11" s="32"/>
      <c r="H11" s="32"/>
    </row>
    <row r="12" spans="1:17">
      <c r="A12" s="32">
        <v>2</v>
      </c>
      <c r="B12" s="32" t="s">
        <v>221</v>
      </c>
      <c r="C12" s="32"/>
      <c r="D12" s="32"/>
      <c r="E12" s="55">
        <f>ROUND(F12/$K$3,0)</f>
        <v>2458312</v>
      </c>
      <c r="F12" s="44">
        <f>B.3!G11</f>
        <v>2549611.9000000004</v>
      </c>
      <c r="G12" s="52">
        <f>IF(F12&lt;&gt;0,ROUND(H12/E12,4),0)</f>
        <v>7.0105000000000004</v>
      </c>
      <c r="H12" s="44">
        <f>B.3!I15</f>
        <v>17234102</v>
      </c>
    </row>
    <row r="13" spans="1:17">
      <c r="A13" s="32">
        <v>3</v>
      </c>
      <c r="B13" s="32" t="s">
        <v>182</v>
      </c>
      <c r="C13" s="32"/>
      <c r="D13" s="32"/>
      <c r="E13" s="55">
        <f t="shared" ref="E13:E14" si="0">ROUND(F13/$K$3,0)</f>
        <v>2011346</v>
      </c>
      <c r="F13" s="44">
        <f>B.3!G17</f>
        <v>2086046.1</v>
      </c>
      <c r="G13" s="52">
        <f>IF(F13&lt;&gt;0,ROUND(H13/E13,4),0)</f>
        <v>6.9946000000000002</v>
      </c>
      <c r="H13" s="44">
        <f>B.3!I22</f>
        <v>14068503</v>
      </c>
      <c r="I13" s="113"/>
    </row>
    <row r="14" spans="1:17">
      <c r="A14" s="32">
        <v>4</v>
      </c>
      <c r="B14" s="32" t="s">
        <v>122</v>
      </c>
      <c r="C14" s="32"/>
      <c r="D14" s="94"/>
      <c r="E14" s="55">
        <f t="shared" si="0"/>
        <v>-1385137</v>
      </c>
      <c r="F14" s="44">
        <f>B.3!G25+B.3!G26</f>
        <v>-1436580</v>
      </c>
      <c r="G14" s="52">
        <f>IF(F14&lt;&gt;0,ROUND(H14/E14,4),0)</f>
        <v>7.0105000000000004</v>
      </c>
      <c r="H14" s="44">
        <f>B.3!I29</f>
        <v>-9710562.2400000002</v>
      </c>
      <c r="I14" s="113"/>
    </row>
    <row r="15" spans="1:17">
      <c r="A15" s="32">
        <v>5</v>
      </c>
      <c r="B15" s="32" t="s">
        <v>222</v>
      </c>
      <c r="C15" s="32"/>
      <c r="D15" s="32"/>
      <c r="E15" s="56">
        <f>SUM(E12:E14)</f>
        <v>3084521</v>
      </c>
      <c r="F15" s="56">
        <f>SUM(F12:F14)</f>
        <v>3199078</v>
      </c>
      <c r="G15" s="135">
        <f>IF(F15&lt;&gt;0,ROUND(H15/E15,4),0)</f>
        <v>7.0000999999999998</v>
      </c>
      <c r="H15" s="56">
        <f>SUM(H12:H14)</f>
        <v>21592042.759999998</v>
      </c>
      <c r="K15" s="136"/>
      <c r="L15" s="136"/>
      <c r="Q15" s="51"/>
    </row>
    <row r="16" spans="1:17">
      <c r="A16" s="32">
        <v>6</v>
      </c>
      <c r="B16" s="32"/>
      <c r="C16" s="32"/>
      <c r="D16" s="32"/>
      <c r="E16" s="32"/>
      <c r="F16" s="44"/>
      <c r="G16" s="32"/>
      <c r="H16" s="32"/>
      <c r="J16" s="60"/>
      <c r="K16" s="55"/>
      <c r="Q16" s="51"/>
    </row>
    <row r="17" spans="1:17" ht="15">
      <c r="A17" s="32">
        <v>7</v>
      </c>
      <c r="B17" s="43" t="s">
        <v>223</v>
      </c>
      <c r="C17" s="32"/>
      <c r="D17" s="32"/>
      <c r="E17" s="32"/>
      <c r="F17" s="44"/>
      <c r="G17" s="32"/>
      <c r="H17" s="44"/>
      <c r="Q17" s="51"/>
    </row>
    <row r="18" spans="1:17">
      <c r="A18" s="32">
        <v>8</v>
      </c>
      <c r="B18" s="32" t="s">
        <v>224</v>
      </c>
      <c r="C18" s="32"/>
      <c r="D18" s="32"/>
      <c r="E18" s="55">
        <f>ROUND(F18/$K$4,0)</f>
        <v>704745</v>
      </c>
      <c r="F18" s="44">
        <f>B.4!H11</f>
        <v>749675</v>
      </c>
      <c r="G18" s="52">
        <f>IF(F18&lt;&gt;0,ROUND(H18/E18,4),0)</f>
        <v>7.2355</v>
      </c>
      <c r="H18" s="44">
        <f>B.4!J16</f>
        <v>5099176</v>
      </c>
      <c r="Q18" s="51"/>
    </row>
    <row r="19" spans="1:17">
      <c r="A19" s="32">
        <v>9</v>
      </c>
      <c r="B19" s="32" t="s">
        <v>225</v>
      </c>
      <c r="C19" s="32"/>
      <c r="D19" s="32"/>
      <c r="E19" s="55">
        <f t="shared" ref="E19:E22" si="1">ROUND(F19/$K$4,0)</f>
        <v>0</v>
      </c>
      <c r="F19" s="44">
        <f>B.4!H18</f>
        <v>0</v>
      </c>
      <c r="G19" s="52">
        <f>IF(F19&lt;&gt;0,ROUND(H19/E19,4),0)</f>
        <v>0</v>
      </c>
      <c r="H19" s="44">
        <f>B.4!J23</f>
        <v>0</v>
      </c>
      <c r="J19" s="55"/>
      <c r="K19" s="55"/>
      <c r="Q19" s="51"/>
    </row>
    <row r="20" spans="1:17">
      <c r="A20" s="32">
        <v>10</v>
      </c>
      <c r="B20" s="32" t="s">
        <v>88</v>
      </c>
      <c r="C20" s="32"/>
      <c r="D20" s="32"/>
      <c r="E20" s="55"/>
      <c r="F20" s="55"/>
      <c r="G20" s="52"/>
      <c r="H20" s="55"/>
      <c r="I20" s="55"/>
      <c r="Q20" s="51"/>
    </row>
    <row r="21" spans="1:17">
      <c r="A21" s="32">
        <v>11</v>
      </c>
      <c r="B21" s="137" t="s">
        <v>185</v>
      </c>
      <c r="C21" s="32"/>
      <c r="D21" s="32"/>
      <c r="E21" s="55">
        <f t="shared" si="1"/>
        <v>-480172</v>
      </c>
      <c r="F21" s="55">
        <f>B.4!H27</f>
        <v>-510784</v>
      </c>
      <c r="G21" s="52">
        <f>IF(F21&lt;&gt;0,ROUND(H21/E21,4),0)</f>
        <v>7.0598000000000001</v>
      </c>
      <c r="H21" s="55">
        <f>B.4!J27+B.4!J29</f>
        <v>-3389920.352</v>
      </c>
      <c r="Q21" s="51"/>
    </row>
    <row r="22" spans="1:17">
      <c r="A22" s="32">
        <v>12</v>
      </c>
      <c r="B22" s="137" t="s">
        <v>126</v>
      </c>
      <c r="C22" s="32"/>
      <c r="D22" s="94"/>
      <c r="E22" s="55">
        <f t="shared" si="1"/>
        <v>0</v>
      </c>
      <c r="F22" s="71">
        <f>B.4!H26</f>
        <v>0</v>
      </c>
      <c r="G22" s="52">
        <f>IF(F22&lt;&gt;0,ROUND(H22/E22,4),0)</f>
        <v>0</v>
      </c>
      <c r="H22" s="138">
        <f>B.4!J26+B.4!J28+B.4!J30</f>
        <v>-102</v>
      </c>
      <c r="Q22" s="51"/>
    </row>
    <row r="23" spans="1:17" ht="15">
      <c r="A23" s="32">
        <v>13</v>
      </c>
      <c r="B23" s="32"/>
      <c r="C23" s="32"/>
      <c r="D23" s="32"/>
      <c r="E23" s="56">
        <f>SUM(E18:E22)</f>
        <v>224573</v>
      </c>
      <c r="F23" s="56">
        <f>SUM(F18:F22)</f>
        <v>238891</v>
      </c>
      <c r="G23" s="135">
        <f>IF(F23&lt;&gt;0,ROUND(H23/E23,4),0)</f>
        <v>7.6106999999999996</v>
      </c>
      <c r="H23" s="56">
        <f>SUM(H18:H22)</f>
        <v>1709153.648</v>
      </c>
      <c r="I23" s="83"/>
      <c r="L23" s="139"/>
      <c r="Q23" s="51"/>
    </row>
    <row r="24" spans="1:17" ht="15">
      <c r="A24" s="32">
        <v>14</v>
      </c>
      <c r="B24" s="43" t="s">
        <v>226</v>
      </c>
      <c r="C24" s="32"/>
      <c r="D24" s="32"/>
      <c r="E24" s="32"/>
      <c r="F24" s="44"/>
      <c r="G24" s="32"/>
      <c r="H24" s="44"/>
    </row>
    <row r="25" spans="1:17">
      <c r="A25" s="32">
        <v>15</v>
      </c>
      <c r="B25" s="32" t="s">
        <v>182</v>
      </c>
      <c r="C25" s="32"/>
      <c r="D25" s="32"/>
      <c r="E25" s="55">
        <f>ROUND(F25/K5,0)</f>
        <v>88706</v>
      </c>
      <c r="F25" s="44">
        <f>B.5!H12</f>
        <v>92000</v>
      </c>
      <c r="G25" s="52">
        <f>IF(F25&lt;&gt;0,ROUND(H25/E25,4),0)</f>
        <v>6.9709000000000003</v>
      </c>
      <c r="H25" s="44">
        <f>B.5!J17</f>
        <v>618359</v>
      </c>
    </row>
    <row r="26" spans="1:17">
      <c r="A26" s="32">
        <v>16</v>
      </c>
      <c r="G26" s="52"/>
    </row>
    <row r="27" spans="1:17" ht="15">
      <c r="A27" s="32">
        <v>17</v>
      </c>
      <c r="B27" s="43" t="s">
        <v>227</v>
      </c>
      <c r="C27" s="32"/>
      <c r="D27" s="32"/>
      <c r="F27" s="44"/>
      <c r="G27" s="52"/>
      <c r="H27" s="32"/>
    </row>
    <row r="28" spans="1:17">
      <c r="A28" s="32">
        <v>18</v>
      </c>
      <c r="B28" s="33" t="s">
        <v>228</v>
      </c>
      <c r="C28" s="32"/>
      <c r="D28" s="32"/>
      <c r="E28" s="55">
        <f>ROUND(F28/K3,0)</f>
        <v>0</v>
      </c>
      <c r="F28" s="55">
        <v>0</v>
      </c>
      <c r="G28" s="52">
        <f t="shared" ref="G28" si="2">IF(F28&lt;&gt;0,ROUND(H28/E28,4),0)</f>
        <v>0</v>
      </c>
      <c r="H28" s="44">
        <f>ROUND(E28*B.3!H29,0)</f>
        <v>0</v>
      </c>
    </row>
    <row r="29" spans="1:17">
      <c r="A29" s="32">
        <v>19</v>
      </c>
      <c r="B29" s="33" t="s">
        <v>229</v>
      </c>
      <c r="C29" s="32"/>
      <c r="D29" s="32"/>
      <c r="E29" s="55">
        <f>ROUND(F29/K3,0)</f>
        <v>-1071829</v>
      </c>
      <c r="F29" s="70">
        <v>-1111636</v>
      </c>
      <c r="G29" s="140">
        <f>IF(F29&lt;&gt;0,ROUND(H29/E29,4),0)</f>
        <v>6.7595000000000001</v>
      </c>
      <c r="H29" s="71">
        <f>ROUND(E29*B.3!H29,0)</f>
        <v>-7245028</v>
      </c>
      <c r="J29" s="113"/>
      <c r="K29" s="141"/>
    </row>
    <row r="30" spans="1:17">
      <c r="A30" s="32">
        <v>20</v>
      </c>
      <c r="B30" s="32" t="s">
        <v>230</v>
      </c>
      <c r="C30" s="32"/>
      <c r="D30" s="94"/>
      <c r="E30" s="44">
        <f>E28+E29</f>
        <v>-1071829</v>
      </c>
      <c r="F30" s="44">
        <f>F28+F29</f>
        <v>-1111636</v>
      </c>
      <c r="G30" s="52">
        <f>IF(F30&lt;&gt;0,ROUND(H30/E30,4),0)</f>
        <v>6.7595000000000001</v>
      </c>
      <c r="H30" s="44">
        <f>H28+H29</f>
        <v>-7245028</v>
      </c>
      <c r="K30" s="136"/>
      <c r="L30" s="136"/>
    </row>
    <row r="31" spans="1:17">
      <c r="A31" s="32">
        <v>21</v>
      </c>
      <c r="B31" s="32"/>
      <c r="C31" s="32"/>
      <c r="D31" s="94"/>
      <c r="E31" s="32"/>
      <c r="F31" s="44"/>
      <c r="G31" s="52"/>
      <c r="H31" s="44"/>
    </row>
    <row r="32" spans="1:17">
      <c r="A32" s="32">
        <v>22</v>
      </c>
      <c r="B32" s="32"/>
      <c r="C32" s="32"/>
      <c r="D32" s="94"/>
      <c r="E32" s="32"/>
      <c r="F32" s="44"/>
      <c r="G32" s="52"/>
      <c r="H32" s="44"/>
    </row>
    <row r="33" spans="1:14">
      <c r="A33" s="32">
        <v>23</v>
      </c>
      <c r="B33" s="32" t="s">
        <v>231</v>
      </c>
      <c r="C33" s="32"/>
      <c r="D33" s="94"/>
      <c r="E33" s="55">
        <f>ROUND(F33/K4,0)</f>
        <v>4991</v>
      </c>
      <c r="F33" s="55">
        <f>D.2!D24+D.2!F24+D.2!H24</f>
        <v>5309</v>
      </c>
      <c r="G33" s="52">
        <f>IF(F33&lt;&gt;0,ROUND(H33/E33,4),0)</f>
        <v>6.6279000000000003</v>
      </c>
      <c r="H33" s="44">
        <v>33080</v>
      </c>
    </row>
    <row r="34" spans="1:14">
      <c r="A34" s="32">
        <v>24</v>
      </c>
      <c r="B34" s="32"/>
      <c r="C34" s="32"/>
      <c r="D34" s="94"/>
      <c r="E34" s="32"/>
      <c r="F34" s="44"/>
      <c r="G34" s="52"/>
      <c r="H34" s="44"/>
    </row>
    <row r="35" spans="1:14">
      <c r="A35" s="32">
        <v>25</v>
      </c>
      <c r="B35" s="32"/>
      <c r="C35" s="32"/>
      <c r="D35" s="32"/>
      <c r="E35" s="32"/>
      <c r="F35" s="44"/>
      <c r="G35" s="32"/>
      <c r="H35" s="32"/>
      <c r="M35" s="55"/>
    </row>
    <row r="36" spans="1:14">
      <c r="A36" s="32">
        <v>26</v>
      </c>
      <c r="B36" s="32"/>
      <c r="C36" s="32"/>
      <c r="D36" s="32"/>
      <c r="E36" s="32"/>
      <c r="F36" s="44"/>
      <c r="G36" s="114"/>
      <c r="H36" s="32"/>
    </row>
    <row r="37" spans="1:14">
      <c r="A37" s="32">
        <v>27</v>
      </c>
      <c r="B37" s="32" t="s">
        <v>232</v>
      </c>
      <c r="C37" s="32"/>
      <c r="D37" s="32"/>
      <c r="E37" s="142">
        <f>E15+E23+E25+E30+E33</f>
        <v>2330962</v>
      </c>
      <c r="F37" s="142">
        <f>F15+F23+F25+F30+F33</f>
        <v>2423642</v>
      </c>
      <c r="G37" s="52">
        <f>IF(F37&lt;&gt;0,ROUND(H37/E37,4),0)</f>
        <v>7.1677</v>
      </c>
      <c r="H37" s="142">
        <f>H15+H23+H25+H30+H33</f>
        <v>16707607.408</v>
      </c>
      <c r="K37" s="143"/>
      <c r="L37" s="144"/>
    </row>
    <row r="38" spans="1:14">
      <c r="A38" s="32">
        <v>28</v>
      </c>
      <c r="B38" s="32"/>
      <c r="C38" s="32"/>
      <c r="D38" s="32"/>
      <c r="E38" s="44"/>
      <c r="F38" s="44"/>
      <c r="G38" s="46"/>
      <c r="H38" s="44"/>
    </row>
    <row r="39" spans="1:14">
      <c r="A39" s="32">
        <v>29</v>
      </c>
      <c r="B39" s="32" t="s">
        <v>233</v>
      </c>
      <c r="C39" s="32"/>
      <c r="D39" s="78">
        <v>1.6E-2</v>
      </c>
      <c r="E39" s="44">
        <f>ROUND(F39*$E$37/$F$37,0)</f>
        <v>37295</v>
      </c>
      <c r="F39" s="44">
        <f>ROUND(F37*D39,0)</f>
        <v>38778</v>
      </c>
      <c r="G39" s="32"/>
      <c r="H39" s="32"/>
    </row>
    <row r="40" spans="1:14">
      <c r="A40" s="32">
        <v>30</v>
      </c>
      <c r="B40" s="32"/>
      <c r="C40" s="32"/>
      <c r="D40" s="32"/>
      <c r="E40" s="32"/>
      <c r="F40" s="44"/>
      <c r="G40" s="90"/>
      <c r="H40" s="32"/>
    </row>
    <row r="41" spans="1:14">
      <c r="A41" s="32">
        <v>31</v>
      </c>
      <c r="B41" s="32" t="s">
        <v>234</v>
      </c>
      <c r="C41" s="32"/>
      <c r="D41" s="44"/>
      <c r="E41" s="145">
        <f>E37-E39</f>
        <v>2293667</v>
      </c>
      <c r="F41" s="145">
        <f>F37-F39</f>
        <v>2384864</v>
      </c>
      <c r="G41" s="52">
        <f>IF(F41&lt;&gt;0,ROUND(H41/E41,4),0)</f>
        <v>7.2842000000000002</v>
      </c>
      <c r="H41" s="145">
        <f>SUM(H37:H40)</f>
        <v>16707607.408</v>
      </c>
      <c r="N41" s="146"/>
    </row>
    <row r="42" spans="1:14">
      <c r="A42" s="32">
        <v>32</v>
      </c>
      <c r="B42" s="32"/>
      <c r="C42" s="32"/>
      <c r="D42" s="32"/>
      <c r="E42" s="32"/>
      <c r="F42" s="44"/>
      <c r="G42" s="32"/>
      <c r="H42" s="32"/>
      <c r="M42" s="60"/>
    </row>
    <row r="43" spans="1:14">
      <c r="A43" s="32">
        <v>33</v>
      </c>
      <c r="B43" s="147"/>
      <c r="C43" s="89"/>
      <c r="D43" s="89"/>
      <c r="E43" s="89"/>
      <c r="F43" s="44"/>
      <c r="G43" s="32"/>
      <c r="H43" s="32"/>
    </row>
    <row r="44" spans="1:14">
      <c r="A44" s="32">
        <v>34</v>
      </c>
      <c r="B44" s="32"/>
      <c r="C44" s="67"/>
      <c r="D44" s="32"/>
      <c r="E44" s="114"/>
      <c r="F44" s="71"/>
      <c r="G44" s="114"/>
      <c r="H44" s="114"/>
    </row>
    <row r="45" spans="1:14" ht="15" thickBot="1">
      <c r="A45" s="32">
        <v>35</v>
      </c>
      <c r="B45" s="32" t="s">
        <v>235</v>
      </c>
      <c r="C45" s="32"/>
      <c r="D45" s="32"/>
      <c r="E45" s="62">
        <f>E41</f>
        <v>2293667</v>
      </c>
      <c r="F45" s="62">
        <f>F41</f>
        <v>2384864</v>
      </c>
      <c r="G45" s="86">
        <f>ROUND(H45/E45, 4)</f>
        <v>7.2842000000000002</v>
      </c>
      <c r="H45" s="62">
        <f>H41</f>
        <v>16707607.408</v>
      </c>
    </row>
    <row r="46" spans="1:14" ht="15" thickTop="1">
      <c r="A46" s="32">
        <v>36</v>
      </c>
      <c r="B46" s="32"/>
      <c r="C46" s="32"/>
      <c r="D46" s="32"/>
    </row>
    <row r="47" spans="1:14">
      <c r="A47" s="32">
        <v>37</v>
      </c>
      <c r="B47" s="32"/>
      <c r="C47" s="32"/>
      <c r="D47" s="32"/>
      <c r="E47" s="55"/>
      <c r="F47" s="44"/>
      <c r="G47" s="52"/>
      <c r="H47" s="44"/>
    </row>
    <row r="48" spans="1:14">
      <c r="A48" s="32">
        <v>38</v>
      </c>
      <c r="B48" s="32" t="s">
        <v>236</v>
      </c>
      <c r="C48" s="32"/>
      <c r="D48" s="32"/>
      <c r="F48" s="44"/>
      <c r="G48" s="32"/>
      <c r="H48" s="44"/>
    </row>
    <row r="49" spans="1:8">
      <c r="A49" s="32">
        <v>39</v>
      </c>
      <c r="B49" s="32"/>
      <c r="C49" s="32"/>
      <c r="D49" s="32"/>
      <c r="F49" s="44"/>
      <c r="G49" s="127"/>
      <c r="H49" s="44"/>
    </row>
    <row r="50" spans="1:8">
      <c r="A50" s="32"/>
      <c r="B50" s="32"/>
      <c r="C50" s="32"/>
      <c r="D50" s="32"/>
      <c r="F50" s="44"/>
      <c r="G50" s="148"/>
      <c r="H50" s="44"/>
    </row>
    <row r="51" spans="1:8">
      <c r="A51" s="32"/>
      <c r="B51" s="32"/>
      <c r="C51" s="32"/>
      <c r="D51" s="32"/>
      <c r="E51" s="44"/>
      <c r="F51" s="44"/>
      <c r="G51" s="32"/>
      <c r="H51" s="44"/>
    </row>
    <row r="52" spans="1:8">
      <c r="A52" s="32"/>
      <c r="B52" s="32"/>
      <c r="C52" s="32"/>
      <c r="D52" s="32"/>
      <c r="E52" s="32"/>
      <c r="F52" s="44"/>
      <c r="G52" s="32"/>
      <c r="H52" s="32"/>
    </row>
    <row r="53" spans="1:8">
      <c r="A53" s="32"/>
      <c r="B53" s="32"/>
      <c r="C53" s="32"/>
      <c r="D53" s="32"/>
      <c r="E53" s="32"/>
      <c r="F53" s="44"/>
      <c r="G53" s="32"/>
      <c r="H53" s="32"/>
    </row>
    <row r="54" spans="1:8">
      <c r="A54" s="32"/>
      <c r="B54" s="32"/>
      <c r="C54" s="32"/>
      <c r="D54" s="32"/>
      <c r="E54" s="32"/>
      <c r="F54" s="44"/>
      <c r="G54" s="32"/>
      <c r="H54" s="32"/>
    </row>
    <row r="55" spans="1:8">
      <c r="A55" s="32"/>
      <c r="B55" s="32"/>
      <c r="C55" s="32"/>
      <c r="D55" s="32"/>
      <c r="E55" s="32"/>
      <c r="F55" s="44"/>
      <c r="G55" s="32"/>
      <c r="H55" s="32"/>
    </row>
    <row r="56" spans="1:8">
      <c r="A56" s="32"/>
    </row>
    <row r="57" spans="1:8">
      <c r="A57" s="32"/>
    </row>
    <row r="58" spans="1:8">
      <c r="A58" s="32"/>
    </row>
  </sheetData>
  <printOptions horizontalCentered="1"/>
  <pageMargins left="0.5" right="0.5" top="0.5" bottom="0.25" header="0.5" footer="0.5"/>
  <pageSetup scale="90" orientation="portrait" r:id="rId1"/>
  <headerFooter alignWithMargins="0">
    <oddFooter>&amp;R&amp;Z&amp;F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</vt:i4>
      </vt:variant>
    </vt:vector>
  </HeadingPairs>
  <TitlesOfParts>
    <vt:vector size="22" baseType="lpstr">
      <vt:lpstr>A.1</vt:lpstr>
      <vt:lpstr>A.2</vt:lpstr>
      <vt:lpstr>B.1</vt:lpstr>
      <vt:lpstr>B.2</vt:lpstr>
      <vt:lpstr>B.3</vt:lpstr>
      <vt:lpstr>B.4</vt:lpstr>
      <vt:lpstr>B.5</vt:lpstr>
      <vt:lpstr>B.6</vt:lpstr>
      <vt:lpstr>B.7</vt:lpstr>
      <vt:lpstr>B.8</vt:lpstr>
      <vt:lpstr>C.1</vt:lpstr>
      <vt:lpstr>C.2</vt:lpstr>
      <vt:lpstr>D.1</vt:lpstr>
      <vt:lpstr>D.2</vt:lpstr>
      <vt:lpstr>D.3</vt:lpstr>
      <vt:lpstr>D.4</vt:lpstr>
      <vt:lpstr>D.5</vt:lpstr>
      <vt:lpstr>D.6</vt:lpstr>
      <vt:lpstr>B.7!Print_Area</vt:lpstr>
      <vt:lpstr>C.2!Print_Area</vt:lpstr>
      <vt:lpstr>rpt_Confidential</vt:lpstr>
      <vt:lpstr>rpt_PublicDisclosure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 Nelson</dc:creator>
  <cp:lastModifiedBy>Patricia A Nelson</cp:lastModifiedBy>
  <dcterms:created xsi:type="dcterms:W3CDTF">2022-07-19T20:31:02Z</dcterms:created>
  <dcterms:modified xsi:type="dcterms:W3CDTF">2022-07-20T13:51:46Z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