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 Dept Files\PSC Rate Cases &amp; Applications\2022\2022-00161 Rate Case\Data Requests\1. Data Request 1\Q42 Test Period Workpapers\"/>
    </mc:Choice>
  </mc:AlternateContent>
  <xr:revisionPtr revIDLastSave="0" documentId="13_ncr:1_{4D496570-9140-40D2-8278-1DA5B37A1F5A}" xr6:coauthVersionLast="47" xr6:coauthVersionMax="47" xr10:uidLastSave="{00000000-0000-0000-0000-000000000000}"/>
  <bookViews>
    <workbookView xWindow="-108" yWindow="-108" windowWidth="23256" windowHeight="12576" tabRatio="614" xr2:uid="{00000000-000D-0000-FFFF-FFFF00000000}"/>
  </bookViews>
  <sheets>
    <sheet name="Debt Service" sheetId="25" r:id="rId1"/>
  </sheets>
  <definedNames>
    <definedName name="_xlnm.Print_Area" localSheetId="0">'Debt Service'!$A$1:$M$112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5" l="1"/>
  <c r="D107" i="25" l="1"/>
  <c r="E107" i="25" s="1"/>
  <c r="D81" i="25"/>
  <c r="E81" i="25" s="1"/>
  <c r="D55" i="25"/>
  <c r="E55" i="25" s="1"/>
  <c r="D105" i="25"/>
  <c r="C105" i="25"/>
  <c r="D79" i="25"/>
  <c r="D53" i="25"/>
  <c r="D102" i="25"/>
  <c r="D76" i="25"/>
  <c r="D50" i="25" l="1"/>
  <c r="E96" i="25"/>
  <c r="E70" i="25"/>
  <c r="E44" i="25"/>
  <c r="E101" i="25"/>
  <c r="E102" i="25"/>
  <c r="E103" i="25"/>
  <c r="E104" i="25"/>
  <c r="E105" i="25"/>
  <c r="E106" i="25"/>
  <c r="E100" i="25"/>
  <c r="E89" i="25"/>
  <c r="E90" i="25"/>
  <c r="E91" i="25"/>
  <c r="E92" i="25"/>
  <c r="E93" i="25"/>
  <c r="E94" i="25"/>
  <c r="E95" i="25"/>
  <c r="E88" i="25"/>
  <c r="E75" i="25"/>
  <c r="E76" i="25"/>
  <c r="E77" i="25"/>
  <c r="E78" i="25"/>
  <c r="E79" i="25"/>
  <c r="E80" i="25"/>
  <c r="E74" i="25"/>
  <c r="E63" i="25"/>
  <c r="E64" i="25"/>
  <c r="E65" i="25"/>
  <c r="E66" i="25"/>
  <c r="E67" i="25"/>
  <c r="E68" i="25"/>
  <c r="E69" i="25"/>
  <c r="E62" i="25"/>
  <c r="E49" i="25"/>
  <c r="E50" i="25"/>
  <c r="E51" i="25"/>
  <c r="E52" i="25"/>
  <c r="E53" i="25"/>
  <c r="E54" i="25"/>
  <c r="E48" i="25"/>
  <c r="D46" i="25"/>
  <c r="C46" i="25"/>
  <c r="E36" i="25"/>
  <c r="E37" i="25"/>
  <c r="E38" i="25"/>
  <c r="E39" i="25"/>
  <c r="E40" i="25"/>
  <c r="E41" i="25"/>
  <c r="E42" i="25"/>
  <c r="E43" i="25"/>
  <c r="E46" i="25" l="1"/>
  <c r="E109" i="25" l="1"/>
  <c r="D109" i="25"/>
  <c r="E98" i="25"/>
  <c r="G98" i="25" s="1"/>
  <c r="B10" i="25" s="1"/>
  <c r="D98" i="25"/>
  <c r="E83" i="25"/>
  <c r="D83" i="25"/>
  <c r="E72" i="25"/>
  <c r="G72" i="25" s="1"/>
  <c r="B9" i="25" s="1"/>
  <c r="D72" i="25"/>
  <c r="C72" i="25"/>
  <c r="E57" i="25"/>
  <c r="D57" i="25"/>
  <c r="C57" i="25"/>
  <c r="C83" i="25" l="1"/>
  <c r="C109" i="25"/>
  <c r="C98" i="25"/>
  <c r="G46" i="25"/>
  <c r="B8" i="25" s="1"/>
  <c r="G83" i="25" l="1"/>
  <c r="G109" i="25"/>
  <c r="G57" i="25"/>
  <c r="G59" i="25" s="1"/>
  <c r="B21" i="25" l="1"/>
  <c r="G111" i="25"/>
  <c r="G85" i="25"/>
  <c r="B11" i="25"/>
  <c r="B13" i="25" s="1"/>
  <c r="B22" i="25" l="1"/>
  <c r="B23" i="25"/>
  <c r="B24" i="25"/>
  <c r="B26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Stacey Kampsen</author>
  </authors>
  <commentList>
    <comment ref="D50" authorId="0" shapeId="0" xr:uid="{17A3518F-7B92-4682-9764-28663F39E203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interest is still payable even though this KIA loan is not projected to be closed out until 2024</t>
        </r>
      </text>
    </comment>
    <comment ref="D53" authorId="0" shapeId="0" xr:uid="{445DF12D-FB3C-4EE9-BFEA-56E2A8FA94E6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interest is still payable even though this KIA loan is not projected to be closed out until 2023</t>
        </r>
      </text>
    </comment>
    <comment ref="D55" authorId="0" shapeId="0" xr:uid="{0F47144B-BCD4-45A3-8A54-820A0E43EED6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interest is still payable even though this KIA loan is not projected to be closed out until 2024</t>
        </r>
      </text>
    </comment>
    <comment ref="D76" authorId="0" shapeId="0" xr:uid="{05F7786A-E929-496B-8BB4-42CF76501BE4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interest is still payable even though this KIA loan is not projected to be closed out until 2024</t>
        </r>
      </text>
    </comment>
    <comment ref="D79" authorId="0" shapeId="0" xr:uid="{8574C732-39F9-4C39-B883-D7021A5A663E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6/1 interest is still payable even though this KIA loan is not projected to be closed out until 2023. Pmt includes 6/1 interest only plus 12/1/23 pmt per amortization schedule</t>
        </r>
      </text>
    </comment>
    <comment ref="D81" authorId="0" shapeId="0" xr:uid="{AA480BF7-3D79-4B08-AB6D-6949C1C052EA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interest is still payable even though this KIA loan is not projected to be closed out until 2024</t>
        </r>
      </text>
    </comment>
    <comment ref="D102" authorId="0" shapeId="0" xr:uid="{94C8710A-35E6-460D-B289-6F66D579D14D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6/1 interest is still payable even though this KIA loan is not projected to be closed out until 12/1/2024 - includes int only 6/1 pmt and prin &amp; int 12/1 pmt</t>
        </r>
      </text>
    </comment>
    <comment ref="D107" authorId="0" shapeId="0" xr:uid="{BDBB32BB-E4B3-476F-93DB-9D4B4C02BB30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6/1 interest is still payable even though this KIA loan is not projected to be closed out until 12/1/2024 - includes int only 6/1 pmt and prin &amp; int 12/1 pmt</t>
        </r>
      </text>
    </comment>
  </commentList>
</comments>
</file>

<file path=xl/sharedStrings.xml><?xml version="1.0" encoding="utf-8"?>
<sst xmlns="http://schemas.openxmlformats.org/spreadsheetml/2006/main" count="110" uniqueCount="65">
  <si>
    <t>Principal</t>
  </si>
  <si>
    <t>Interest</t>
  </si>
  <si>
    <t>Total</t>
  </si>
  <si>
    <t>Year</t>
  </si>
  <si>
    <t>Series</t>
  </si>
  <si>
    <t xml:space="preserve">Total Debt </t>
  </si>
  <si>
    <t>Service</t>
  </si>
  <si>
    <t>Northern Kentucky Water District</t>
  </si>
  <si>
    <t>2013A</t>
  </si>
  <si>
    <t>2013B</t>
  </si>
  <si>
    <t>2014B</t>
  </si>
  <si>
    <t xml:space="preserve">Total Debt Service - </t>
  </si>
  <si>
    <t>2016A</t>
  </si>
  <si>
    <t>Senior &amp; Subordinate Debt</t>
  </si>
  <si>
    <t>Average Debt Service - Senior &amp; Subord. Debt</t>
  </si>
  <si>
    <t>Senior Debt Only</t>
  </si>
  <si>
    <t>Average Debt Service - Senior Debt Only</t>
  </si>
  <si>
    <t>2014A</t>
  </si>
  <si>
    <t>Total Senior Debt - 2018 - 2021</t>
  </si>
  <si>
    <t>Divided by 3 Years (36 months)</t>
  </si>
  <si>
    <t>KIA F-08-07</t>
  </si>
  <si>
    <t>KIA F-09-02</t>
  </si>
  <si>
    <t>KIA F-13-012</t>
  </si>
  <si>
    <t>KIA F-14-015</t>
  </si>
  <si>
    <t>KIA F-15-011</t>
  </si>
  <si>
    <t>KIA F-16-027</t>
  </si>
  <si>
    <t>KIA B-15-003</t>
  </si>
  <si>
    <t>&lt;- recover rates for this amount</t>
  </si>
  <si>
    <t>Assumptions:</t>
  </si>
  <si>
    <t xml:space="preserve">because interest payments are due whether the loan is closed out or not. </t>
  </si>
  <si>
    <t xml:space="preserve">Payable at </t>
  </si>
  <si>
    <t>Note Payable</t>
  </si>
  <si>
    <t>Amount</t>
  </si>
  <si>
    <t>Interest Rate</t>
  </si>
  <si>
    <t>Term</t>
  </si>
  <si>
    <t>KIA F13-012</t>
  </si>
  <si>
    <t>20 years</t>
  </si>
  <si>
    <t>.</t>
  </si>
  <si>
    <t>12/31/22, 12/31/23, 12/31/24</t>
  </si>
  <si>
    <t>Detailed Listing of Debt Service Dec 31, 2022 - Dec 31, 2024</t>
  </si>
  <si>
    <t>2021B</t>
  </si>
  <si>
    <t>2022 Total</t>
  </si>
  <si>
    <t>Total 2022 Senior Debt</t>
  </si>
  <si>
    <t>Total 2022 Subordinate Debt</t>
  </si>
  <si>
    <t>Total 2022 Debt Service Senior &amp; Subordinate</t>
  </si>
  <si>
    <t>2023 Total</t>
  </si>
  <si>
    <t>Total 2023 Senior Debt</t>
  </si>
  <si>
    <t>Total 2023 Subordinate Debt</t>
  </si>
  <si>
    <t>Total 2023 Debt Service Senior &amp; Subordinate</t>
  </si>
  <si>
    <t>2024 Total</t>
  </si>
  <si>
    <t>Total 2024 Senior Debt</t>
  </si>
  <si>
    <t>Total 2024 Subordinate Debt</t>
  </si>
  <si>
    <t>Total 2024 Debt Service Senior &amp; Subordinate</t>
  </si>
  <si>
    <t>BAN 2021 converted to Bond 2023 with first interest payment due</t>
  </si>
  <si>
    <t>August 1, 2023. See DRAFT plan of financing.</t>
  </si>
  <si>
    <t>Anticipate project complete Spring 2024 with first payment due 12/1/2024</t>
  </si>
  <si>
    <t>F13-012 Interest only payments are still calculated for 2022 &amp; 2023</t>
  </si>
  <si>
    <t>Fall of 2023 with first payment due 12/1/2023.</t>
  </si>
  <si>
    <t>F16-027 interest only payments are still calculated for 2022 and 6/1/23. Anticipate project completion</t>
  </si>
  <si>
    <t>KIA F16-027</t>
  </si>
  <si>
    <t>F20-044 interest only payments are still calculated for 2022, 2023 and 6/1/24. Anticipate project completion</t>
  </si>
  <si>
    <t>Fall of 2024 with first payment due 12/1/2024.</t>
  </si>
  <si>
    <t>KIA F20-0044</t>
  </si>
  <si>
    <t>KIA F20-044</t>
  </si>
  <si>
    <t>3-Year Average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</si>
</sst>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4" fillId="0" borderId="0" xfId="0" applyFont="1"/>
    <xf numFmtId="14" fontId="0" fillId="0" borderId="0" xfId="0" applyNumberFormat="1" applyAlignment="1">
      <alignment horizontal="center"/>
    </xf>
    <xf numFmtId="164" fontId="2" fillId="0" borderId="0" xfId="1" applyNumberFormat="1" applyFont="1" applyFill="1" applyBorder="1"/>
    <xf numFmtId="0" fontId="4" fillId="0" borderId="0" xfId="0" applyFont="1" applyFill="1"/>
    <xf numFmtId="164" fontId="4" fillId="0" borderId="0" xfId="1" applyNumberFormat="1" applyFont="1" applyFill="1"/>
    <xf numFmtId="164" fontId="4" fillId="0" borderId="0" xfId="1" applyNumberFormat="1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4" fontId="3" fillId="0" borderId="1" xfId="1" applyNumberFormat="1" applyFont="1" applyBorder="1"/>
    <xf numFmtId="164" fontId="3" fillId="0" borderId="2" xfId="1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3" xfId="1" applyNumberFormat="1" applyFont="1" applyFill="1" applyBorder="1"/>
    <xf numFmtId="164" fontId="3" fillId="0" borderId="0" xfId="1" applyNumberFormat="1" applyFont="1" applyFill="1"/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4" fontId="3" fillId="2" borderId="2" xfId="1" applyNumberFormat="1" applyFont="1" applyFill="1" applyBorder="1"/>
    <xf numFmtId="0" fontId="3" fillId="0" borderId="0" xfId="0" applyFont="1" applyFill="1"/>
    <xf numFmtId="14" fontId="0" fillId="0" borderId="0" xfId="0" applyNumberFormat="1" applyFill="1"/>
    <xf numFmtId="10" fontId="0" fillId="0" borderId="0" xfId="0" applyNumberFormat="1" applyFill="1"/>
    <xf numFmtId="0" fontId="0" fillId="0" borderId="0" xfId="1" applyNumberFormat="1" applyFont="1" applyFill="1"/>
    <xf numFmtId="164" fontId="0" fillId="0" borderId="0" xfId="0" applyNumberFormat="1" applyFill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zoomScaleNormal="100" zoomScaleSheetLayoutView="100" workbookViewId="0">
      <selection activeCell="G66" sqref="G66"/>
    </sheetView>
  </sheetViews>
  <sheetFormatPr defaultRowHeight="13.2" x14ac:dyDescent="0.25"/>
  <cols>
    <col min="1" max="1" width="40.109375" customWidth="1"/>
    <col min="2" max="2" width="25.88671875" bestFit="1" customWidth="1"/>
    <col min="3" max="3" width="14" bestFit="1" customWidth="1"/>
    <col min="4" max="4" width="13" bestFit="1" customWidth="1"/>
    <col min="5" max="5" width="16.6640625" customWidth="1"/>
    <col min="6" max="6" width="11.33203125" customWidth="1"/>
    <col min="7" max="7" width="14.109375" bestFit="1" customWidth="1"/>
    <col min="8" max="8" width="11.88671875" bestFit="1" customWidth="1"/>
    <col min="9" max="9" width="10.44140625" bestFit="1" customWidth="1"/>
    <col min="10" max="10" width="11.44140625" customWidth="1"/>
    <col min="11" max="11" width="11.6640625" customWidth="1"/>
  </cols>
  <sheetData>
    <row r="1" spans="1:13" x14ac:dyDescent="0.25">
      <c r="A1" s="37" t="s">
        <v>7</v>
      </c>
      <c r="B1" s="37"/>
      <c r="C1" s="37"/>
      <c r="D1" s="37"/>
      <c r="E1" s="37"/>
      <c r="F1" s="37"/>
      <c r="G1" s="37"/>
    </row>
    <row r="2" spans="1:13" x14ac:dyDescent="0.25">
      <c r="A2" s="37" t="s">
        <v>64</v>
      </c>
      <c r="B2" s="37"/>
      <c r="C2" s="37"/>
      <c r="D2" s="37"/>
      <c r="E2" s="37"/>
      <c r="F2" s="37"/>
      <c r="G2" s="37"/>
    </row>
    <row r="3" spans="1:13" x14ac:dyDescent="0.25">
      <c r="A3" s="37" t="s">
        <v>38</v>
      </c>
      <c r="B3" s="37"/>
      <c r="C3" s="37"/>
      <c r="D3" s="37"/>
      <c r="E3" s="37"/>
      <c r="F3" s="37"/>
      <c r="G3" s="37"/>
      <c r="K3" s="35"/>
    </row>
    <row r="4" spans="1:13" x14ac:dyDescent="0.25">
      <c r="A4" t="s">
        <v>37</v>
      </c>
      <c r="K4" s="35"/>
    </row>
    <row r="6" spans="1:13" x14ac:dyDescent="0.25">
      <c r="A6" s="6"/>
      <c r="B6" s="5" t="s">
        <v>11</v>
      </c>
      <c r="E6" s="32" t="s">
        <v>28</v>
      </c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5" t="s">
        <v>3</v>
      </c>
      <c r="B7" s="5" t="s">
        <v>15</v>
      </c>
      <c r="E7" s="10" t="s">
        <v>53</v>
      </c>
      <c r="F7" s="10"/>
      <c r="G7" s="10"/>
      <c r="H7" s="10"/>
      <c r="I7" s="10"/>
      <c r="J7" s="10"/>
      <c r="K7" s="10"/>
      <c r="L7" s="10"/>
      <c r="M7" s="10"/>
    </row>
    <row r="8" spans="1:13" x14ac:dyDescent="0.25">
      <c r="A8" s="17">
        <v>44926</v>
      </c>
      <c r="B8" s="2">
        <f>G46</f>
        <v>16311877.219999999</v>
      </c>
      <c r="E8" s="10" t="s">
        <v>54</v>
      </c>
      <c r="F8" s="10"/>
      <c r="G8" s="10"/>
      <c r="H8" s="10"/>
      <c r="I8" s="8"/>
      <c r="J8" s="10"/>
      <c r="K8" s="10"/>
      <c r="L8" s="10"/>
      <c r="M8" s="10"/>
    </row>
    <row r="9" spans="1:13" x14ac:dyDescent="0.25">
      <c r="A9" s="17">
        <v>45291</v>
      </c>
      <c r="B9" s="2">
        <f>G72</f>
        <v>16882491</v>
      </c>
      <c r="E9" s="8"/>
      <c r="F9" s="8"/>
      <c r="G9" s="8"/>
      <c r="H9" s="8"/>
      <c r="I9" s="33"/>
      <c r="J9" s="10"/>
      <c r="K9" s="10"/>
      <c r="L9" s="10"/>
      <c r="M9" s="10"/>
    </row>
    <row r="10" spans="1:13" x14ac:dyDescent="0.25">
      <c r="A10" s="17">
        <v>45657</v>
      </c>
      <c r="B10" s="2">
        <f>G98</f>
        <v>17953861</v>
      </c>
      <c r="E10" s="10" t="s">
        <v>56</v>
      </c>
      <c r="F10" s="12"/>
      <c r="G10" s="34"/>
      <c r="H10" s="10"/>
      <c r="I10" s="12"/>
      <c r="J10" s="10"/>
      <c r="K10" s="10"/>
      <c r="L10" s="10"/>
      <c r="M10" s="10"/>
    </row>
    <row r="11" spans="1:13" x14ac:dyDescent="0.25">
      <c r="A11" s="7" t="s">
        <v>18</v>
      </c>
      <c r="B11" s="24">
        <f>SUM(B8:B10)</f>
        <v>51148229.219999999</v>
      </c>
      <c r="E11" s="10" t="s">
        <v>29</v>
      </c>
      <c r="F11" s="10"/>
      <c r="G11" s="10"/>
      <c r="H11" s="10"/>
      <c r="I11" s="10"/>
      <c r="J11" s="10"/>
      <c r="K11" s="10"/>
      <c r="L11" s="10"/>
      <c r="M11" s="10"/>
    </row>
    <row r="12" spans="1:13" x14ac:dyDescent="0.25">
      <c r="A12" s="1" t="s">
        <v>19</v>
      </c>
      <c r="B12" s="4">
        <v>3</v>
      </c>
      <c r="E12" s="10" t="s">
        <v>55</v>
      </c>
      <c r="F12" s="10"/>
      <c r="G12" s="10"/>
      <c r="H12" s="10"/>
      <c r="I12" s="10"/>
      <c r="J12" s="10"/>
      <c r="K12" s="10"/>
      <c r="L12" s="10"/>
      <c r="M12" s="10"/>
    </row>
    <row r="13" spans="1:13" ht="13.8" thickBot="1" x14ac:dyDescent="0.3">
      <c r="A13" s="7" t="s">
        <v>16</v>
      </c>
      <c r="B13" s="25">
        <f>B11/B12</f>
        <v>17049409.739999998</v>
      </c>
      <c r="E13" s="10"/>
      <c r="F13" s="10"/>
      <c r="G13" s="10"/>
      <c r="H13" s="10"/>
      <c r="I13" s="8" t="s">
        <v>30</v>
      </c>
      <c r="J13" s="10"/>
      <c r="K13" s="10"/>
      <c r="L13" s="10"/>
      <c r="M13" s="10"/>
    </row>
    <row r="14" spans="1:13" ht="13.8" thickTop="1" x14ac:dyDescent="0.25">
      <c r="E14" s="8" t="s">
        <v>31</v>
      </c>
      <c r="F14" s="8" t="s">
        <v>32</v>
      </c>
      <c r="G14" s="8" t="s">
        <v>33</v>
      </c>
      <c r="H14" s="8" t="s">
        <v>34</v>
      </c>
      <c r="I14" s="33">
        <v>44561</v>
      </c>
      <c r="J14" s="33">
        <v>44926</v>
      </c>
      <c r="K14" s="33">
        <v>45291</v>
      </c>
      <c r="L14" s="10"/>
      <c r="M14" s="10"/>
    </row>
    <row r="15" spans="1:13" x14ac:dyDescent="0.25">
      <c r="E15" s="10" t="s">
        <v>35</v>
      </c>
      <c r="F15" s="12">
        <v>8000000</v>
      </c>
      <c r="G15" s="34">
        <v>0.02</v>
      </c>
      <c r="H15" s="10" t="s">
        <v>36</v>
      </c>
      <c r="I15" s="12">
        <v>4523000</v>
      </c>
      <c r="J15" s="12">
        <v>4523000</v>
      </c>
      <c r="K15" s="12">
        <v>6000000</v>
      </c>
      <c r="L15" s="10"/>
      <c r="M15" s="10"/>
    </row>
    <row r="16" spans="1:13" x14ac:dyDescent="0.25">
      <c r="J16" s="10"/>
      <c r="K16" s="10"/>
      <c r="L16" s="10"/>
      <c r="M16" s="10"/>
    </row>
    <row r="17" spans="1:13" x14ac:dyDescent="0.25">
      <c r="E17" t="s">
        <v>58</v>
      </c>
      <c r="J17" s="10"/>
      <c r="K17" s="10"/>
      <c r="L17" s="10"/>
      <c r="M17" s="10"/>
    </row>
    <row r="18" spans="1:13" x14ac:dyDescent="0.25">
      <c r="E18" t="s">
        <v>57</v>
      </c>
      <c r="J18" s="10"/>
      <c r="K18" s="10"/>
      <c r="L18" s="10"/>
      <c r="M18" s="10"/>
    </row>
    <row r="19" spans="1:13" x14ac:dyDescent="0.25">
      <c r="A19" s="6"/>
      <c r="B19" s="5" t="s">
        <v>11</v>
      </c>
      <c r="E19" s="10"/>
      <c r="F19" s="10"/>
      <c r="G19" s="10"/>
      <c r="H19" s="10"/>
      <c r="I19" s="8" t="s">
        <v>30</v>
      </c>
      <c r="J19" s="10"/>
      <c r="K19" s="10"/>
      <c r="L19" s="10"/>
      <c r="M19" s="10"/>
    </row>
    <row r="20" spans="1:13" x14ac:dyDescent="0.25">
      <c r="A20" s="5" t="s">
        <v>3</v>
      </c>
      <c r="B20" s="5" t="s">
        <v>13</v>
      </c>
      <c r="E20" s="8" t="s">
        <v>31</v>
      </c>
      <c r="F20" s="8" t="s">
        <v>32</v>
      </c>
      <c r="G20" s="8" t="s">
        <v>33</v>
      </c>
      <c r="H20" s="8" t="s">
        <v>34</v>
      </c>
      <c r="I20" s="33">
        <v>44561</v>
      </c>
      <c r="J20" s="33">
        <v>44926</v>
      </c>
      <c r="K20" s="33"/>
      <c r="L20" s="10"/>
      <c r="M20" s="10"/>
    </row>
    <row r="21" spans="1:13" x14ac:dyDescent="0.25">
      <c r="A21" s="17">
        <v>44926</v>
      </c>
      <c r="B21" s="2">
        <f>G59</f>
        <v>18667129.729999997</v>
      </c>
      <c r="E21" s="10" t="s">
        <v>59</v>
      </c>
      <c r="F21" s="12">
        <v>4000000</v>
      </c>
      <c r="G21" s="34">
        <v>0.02</v>
      </c>
      <c r="H21" s="10" t="s">
        <v>36</v>
      </c>
      <c r="I21" s="12">
        <v>1304928</v>
      </c>
      <c r="J21" s="12">
        <v>2000000</v>
      </c>
      <c r="K21" s="12"/>
      <c r="L21" s="10"/>
      <c r="M21" s="10"/>
    </row>
    <row r="22" spans="1:13" x14ac:dyDescent="0.25">
      <c r="A22" s="17">
        <v>45291</v>
      </c>
      <c r="B22" s="2">
        <f>G85</f>
        <v>19419101.329999998</v>
      </c>
      <c r="E22" s="19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7">
        <v>45657</v>
      </c>
      <c r="B23" s="2">
        <f>G111</f>
        <v>20991702.73</v>
      </c>
      <c r="E23" t="s">
        <v>60</v>
      </c>
      <c r="J23" s="10"/>
      <c r="K23" s="10"/>
      <c r="L23" s="10"/>
      <c r="M23" s="10"/>
    </row>
    <row r="24" spans="1:13" x14ac:dyDescent="0.25">
      <c r="A24" s="7" t="s">
        <v>18</v>
      </c>
      <c r="B24" s="24">
        <f>SUM(B21:B23)</f>
        <v>59077933.789999992</v>
      </c>
      <c r="E24" t="s">
        <v>61</v>
      </c>
      <c r="J24" s="10"/>
      <c r="K24" s="10"/>
      <c r="L24" s="10"/>
      <c r="M24" s="10"/>
    </row>
    <row r="25" spans="1:13" x14ac:dyDescent="0.25">
      <c r="A25" s="1" t="s">
        <v>19</v>
      </c>
      <c r="B25" s="4">
        <v>3</v>
      </c>
      <c r="E25" s="10"/>
      <c r="F25" s="10"/>
      <c r="G25" s="10"/>
      <c r="H25" s="10"/>
      <c r="I25" s="8" t="s">
        <v>30</v>
      </c>
      <c r="J25" s="10"/>
      <c r="K25" s="10"/>
      <c r="L25" s="10"/>
      <c r="M25" s="10"/>
    </row>
    <row r="26" spans="1:13" ht="13.8" thickBot="1" x14ac:dyDescent="0.3">
      <c r="A26" s="7" t="s">
        <v>14</v>
      </c>
      <c r="B26" s="31">
        <f>B24/B25</f>
        <v>19692644.596666664</v>
      </c>
      <c r="C26" s="16" t="s">
        <v>27</v>
      </c>
      <c r="E26" s="8" t="s">
        <v>31</v>
      </c>
      <c r="F26" s="8" t="s">
        <v>32</v>
      </c>
      <c r="G26" s="8" t="s">
        <v>33</v>
      </c>
      <c r="H26" s="8" t="s">
        <v>34</v>
      </c>
      <c r="I26" s="33">
        <v>44561</v>
      </c>
      <c r="J26" s="33">
        <v>44926</v>
      </c>
      <c r="K26" s="33">
        <v>45291</v>
      </c>
      <c r="L26" s="10"/>
      <c r="M26" s="10"/>
    </row>
    <row r="27" spans="1:13" ht="13.8" thickTop="1" x14ac:dyDescent="0.25">
      <c r="E27" s="10" t="s">
        <v>62</v>
      </c>
      <c r="F27" s="12">
        <v>7000000</v>
      </c>
      <c r="G27" s="34">
        <v>1.7500000000000002E-2</v>
      </c>
      <c r="H27" s="10" t="s">
        <v>36</v>
      </c>
      <c r="I27" s="12">
        <v>0</v>
      </c>
      <c r="J27" s="12">
        <v>4000000</v>
      </c>
      <c r="K27" s="12">
        <v>6000000</v>
      </c>
    </row>
    <row r="29" spans="1:13" x14ac:dyDescent="0.25">
      <c r="G29" s="3"/>
    </row>
    <row r="30" spans="1:13" x14ac:dyDescent="0.25">
      <c r="A30" s="38" t="s">
        <v>39</v>
      </c>
      <c r="B30" s="38"/>
      <c r="C30" s="38"/>
      <c r="D30" s="38"/>
      <c r="E30" s="38"/>
      <c r="F30" s="38"/>
      <c r="G30" s="38"/>
    </row>
    <row r="31" spans="1:13" x14ac:dyDescent="0.25">
      <c r="A31" s="6"/>
      <c r="B31" s="6"/>
      <c r="C31" s="6"/>
      <c r="D31" s="6"/>
      <c r="E31" s="6"/>
      <c r="F31" s="6"/>
      <c r="G31" s="6"/>
    </row>
    <row r="32" spans="1:13" x14ac:dyDescent="0.25">
      <c r="A32" s="5"/>
      <c r="B32" s="5"/>
      <c r="C32" s="5"/>
      <c r="D32" s="5"/>
      <c r="E32" s="5"/>
      <c r="F32" s="5"/>
      <c r="G32" s="5" t="s">
        <v>5</v>
      </c>
    </row>
    <row r="33" spans="1:7" x14ac:dyDescent="0.25">
      <c r="A33" s="5" t="s">
        <v>3</v>
      </c>
      <c r="B33" s="5" t="s">
        <v>4</v>
      </c>
      <c r="C33" s="5" t="s">
        <v>0</v>
      </c>
      <c r="D33" s="5" t="s">
        <v>1</v>
      </c>
      <c r="E33" s="5" t="s">
        <v>2</v>
      </c>
      <c r="F33" s="5"/>
      <c r="G33" s="5" t="s">
        <v>6</v>
      </c>
    </row>
    <row r="35" spans="1:7" x14ac:dyDescent="0.25">
      <c r="A35" s="11" t="s">
        <v>41</v>
      </c>
      <c r="B35" s="8"/>
      <c r="C35" s="8"/>
      <c r="D35" s="8"/>
      <c r="E35" s="8"/>
      <c r="F35" s="8"/>
      <c r="G35" s="9"/>
    </row>
    <row r="36" spans="1:7" x14ac:dyDescent="0.25">
      <c r="A36" s="10"/>
      <c r="B36" s="13" t="s">
        <v>8</v>
      </c>
      <c r="C36" s="12">
        <v>835000</v>
      </c>
      <c r="D36" s="12">
        <v>891651</v>
      </c>
      <c r="E36" s="2">
        <f t="shared" ref="E36:E44" si="0">C36+D36</f>
        <v>1726651</v>
      </c>
      <c r="F36" s="12"/>
      <c r="G36" s="12"/>
    </row>
    <row r="37" spans="1:7" x14ac:dyDescent="0.25">
      <c r="A37" s="10"/>
      <c r="B37" s="13" t="s">
        <v>9</v>
      </c>
      <c r="C37" s="12">
        <v>1430000</v>
      </c>
      <c r="D37" s="12">
        <v>489450</v>
      </c>
      <c r="E37" s="2">
        <f t="shared" si="0"/>
        <v>1919450</v>
      </c>
      <c r="F37" s="12"/>
      <c r="G37" s="12"/>
    </row>
    <row r="38" spans="1:7" x14ac:dyDescent="0.25">
      <c r="A38" s="10"/>
      <c r="B38" s="13" t="s">
        <v>17</v>
      </c>
      <c r="C38" s="12">
        <v>28000</v>
      </c>
      <c r="D38" s="12">
        <v>45801</v>
      </c>
      <c r="E38" s="2">
        <f t="shared" si="0"/>
        <v>73801</v>
      </c>
      <c r="F38" s="12"/>
      <c r="G38" s="12"/>
    </row>
    <row r="39" spans="1:7" x14ac:dyDescent="0.25">
      <c r="A39" s="10"/>
      <c r="B39" s="10" t="s">
        <v>10</v>
      </c>
      <c r="C39" s="12">
        <v>465000</v>
      </c>
      <c r="D39" s="12">
        <v>135263</v>
      </c>
      <c r="E39" s="2">
        <f t="shared" si="0"/>
        <v>600263</v>
      </c>
      <c r="F39" s="12"/>
      <c r="G39" s="12"/>
    </row>
    <row r="40" spans="1:7" x14ac:dyDescent="0.25">
      <c r="A40" s="10"/>
      <c r="B40" s="10" t="s">
        <v>12</v>
      </c>
      <c r="C40" s="4">
        <v>2450000</v>
      </c>
      <c r="D40" s="4">
        <v>1235900</v>
      </c>
      <c r="E40" s="2">
        <f t="shared" si="0"/>
        <v>3685900</v>
      </c>
      <c r="F40" s="12"/>
      <c r="G40" s="12"/>
    </row>
    <row r="41" spans="1:7" x14ac:dyDescent="0.25">
      <c r="A41" s="10"/>
      <c r="B41" s="13">
        <v>2019</v>
      </c>
      <c r="C41" s="4">
        <v>470000</v>
      </c>
      <c r="D41" s="4">
        <v>560750</v>
      </c>
      <c r="E41" s="2">
        <f t="shared" si="0"/>
        <v>1030750</v>
      </c>
      <c r="F41" s="12"/>
      <c r="G41" s="12"/>
    </row>
    <row r="42" spans="1:7" x14ac:dyDescent="0.25">
      <c r="A42" s="10"/>
      <c r="B42" s="13">
        <v>2020</v>
      </c>
      <c r="C42" s="4">
        <v>1110000</v>
      </c>
      <c r="D42" s="4">
        <v>746950</v>
      </c>
      <c r="E42" s="2">
        <f t="shared" si="0"/>
        <v>1856950</v>
      </c>
      <c r="F42" s="12"/>
      <c r="G42" s="12"/>
    </row>
    <row r="43" spans="1:7" x14ac:dyDescent="0.25">
      <c r="A43" s="10"/>
      <c r="B43" s="10" t="s">
        <v>40</v>
      </c>
      <c r="C43" s="12">
        <v>4815000</v>
      </c>
      <c r="D43" s="12">
        <v>603112.22</v>
      </c>
      <c r="E43" s="2">
        <f t="shared" si="0"/>
        <v>5418112.2199999997</v>
      </c>
      <c r="F43" s="12"/>
      <c r="G43" s="12"/>
    </row>
    <row r="44" spans="1:7" x14ac:dyDescent="0.25">
      <c r="A44" s="10"/>
      <c r="B44" s="13">
        <v>2023</v>
      </c>
      <c r="C44" s="12">
        <v>0</v>
      </c>
      <c r="D44" s="12">
        <v>0</v>
      </c>
      <c r="E44" s="2">
        <f t="shared" si="0"/>
        <v>0</v>
      </c>
      <c r="F44" s="12"/>
      <c r="G44" s="12"/>
    </row>
    <row r="45" spans="1:7" x14ac:dyDescent="0.25">
      <c r="A45" s="10"/>
      <c r="B45" s="10"/>
      <c r="C45" s="12"/>
      <c r="D45" s="12"/>
      <c r="E45" s="12"/>
      <c r="F45" s="12"/>
      <c r="G45" s="12"/>
    </row>
    <row r="46" spans="1:7" x14ac:dyDescent="0.25">
      <c r="A46" s="26" t="s">
        <v>42</v>
      </c>
      <c r="B46" s="10"/>
      <c r="C46" s="27">
        <f>SUM(C36:C45)</f>
        <v>11603000</v>
      </c>
      <c r="D46" s="27">
        <f>SUM(D36:D45)</f>
        <v>4708877.22</v>
      </c>
      <c r="E46" s="27">
        <f>SUM(E36:E45)</f>
        <v>16311877.219999999</v>
      </c>
      <c r="F46" s="12"/>
      <c r="G46" s="28">
        <f>E46</f>
        <v>16311877.219999999</v>
      </c>
    </row>
    <row r="47" spans="1:7" x14ac:dyDescent="0.25">
      <c r="A47" s="14"/>
      <c r="B47" s="10"/>
      <c r="C47" s="12"/>
      <c r="D47" s="12"/>
      <c r="E47" s="12"/>
      <c r="F47" s="12"/>
      <c r="G47" s="12"/>
    </row>
    <row r="48" spans="1:7" x14ac:dyDescent="0.25">
      <c r="A48" s="14"/>
      <c r="B48" s="22" t="s">
        <v>20</v>
      </c>
      <c r="C48" s="12">
        <v>198676</v>
      </c>
      <c r="D48" s="12">
        <v>28110</v>
      </c>
      <c r="E48" s="2">
        <f>C48+D48</f>
        <v>226786</v>
      </c>
      <c r="F48" s="12"/>
      <c r="G48" s="12"/>
    </row>
    <row r="49" spans="1:10" x14ac:dyDescent="0.25">
      <c r="A49" s="14"/>
      <c r="B49" s="22" t="s">
        <v>21</v>
      </c>
      <c r="C49" s="12">
        <v>1168646</v>
      </c>
      <c r="D49" s="12">
        <v>329876</v>
      </c>
      <c r="E49" s="2">
        <f t="shared" ref="E49:E55" si="1">C49+D49</f>
        <v>1498522</v>
      </c>
      <c r="F49" s="12"/>
      <c r="G49" s="12"/>
    </row>
    <row r="50" spans="1:10" x14ac:dyDescent="0.25">
      <c r="A50" s="14"/>
      <c r="B50" s="22" t="s">
        <v>22</v>
      </c>
      <c r="C50" s="12">
        <v>0</v>
      </c>
      <c r="D50" s="12">
        <f>$G$15*$I$15</f>
        <v>90460</v>
      </c>
      <c r="E50" s="2">
        <f t="shared" si="1"/>
        <v>90460</v>
      </c>
      <c r="F50" s="12"/>
      <c r="G50" s="12"/>
    </row>
    <row r="51" spans="1:10" x14ac:dyDescent="0.25">
      <c r="A51" s="14"/>
      <c r="B51" s="22" t="s">
        <v>23</v>
      </c>
      <c r="C51" s="12">
        <v>158893.22999999998</v>
      </c>
      <c r="D51" s="12">
        <v>59430.75</v>
      </c>
      <c r="E51" s="2">
        <f t="shared" si="1"/>
        <v>218323.97999999998</v>
      </c>
      <c r="F51" s="12"/>
      <c r="G51" s="12"/>
    </row>
    <row r="52" spans="1:10" x14ac:dyDescent="0.25">
      <c r="A52" s="14"/>
      <c r="B52" s="23" t="s">
        <v>24</v>
      </c>
      <c r="C52" s="12">
        <v>158408.58000000002</v>
      </c>
      <c r="D52" s="12">
        <v>59249.490000000005</v>
      </c>
      <c r="E52" s="2">
        <f t="shared" si="1"/>
        <v>217658.07</v>
      </c>
      <c r="F52" s="12"/>
      <c r="G52" s="12"/>
    </row>
    <row r="53" spans="1:10" x14ac:dyDescent="0.25">
      <c r="A53" s="14"/>
      <c r="B53" s="23" t="s">
        <v>25</v>
      </c>
      <c r="C53" s="12">
        <v>0</v>
      </c>
      <c r="D53" s="12">
        <f>$G$21*$I$21</f>
        <v>26098.560000000001</v>
      </c>
      <c r="E53" s="2">
        <f t="shared" si="1"/>
        <v>26098.560000000001</v>
      </c>
      <c r="F53" s="12"/>
      <c r="G53" s="12"/>
    </row>
    <row r="54" spans="1:10" x14ac:dyDescent="0.25">
      <c r="A54" s="14"/>
      <c r="B54" s="23" t="s">
        <v>26</v>
      </c>
      <c r="C54" s="12">
        <v>66813.709999999992</v>
      </c>
      <c r="D54" s="12">
        <v>10590.19</v>
      </c>
      <c r="E54" s="2">
        <f t="shared" si="1"/>
        <v>77403.899999999994</v>
      </c>
      <c r="F54" s="12"/>
      <c r="G54" s="12"/>
    </row>
    <row r="55" spans="1:10" x14ac:dyDescent="0.25">
      <c r="A55" s="14"/>
      <c r="B55" s="23" t="s">
        <v>63</v>
      </c>
      <c r="C55" s="12">
        <v>0</v>
      </c>
      <c r="D55" s="12">
        <f>$G$27*$I$27</f>
        <v>0</v>
      </c>
      <c r="E55" s="2">
        <f t="shared" si="1"/>
        <v>0</v>
      </c>
      <c r="F55" s="12"/>
      <c r="G55" s="12"/>
    </row>
    <row r="56" spans="1:10" x14ac:dyDescent="0.25">
      <c r="A56" s="14"/>
      <c r="B56" s="10"/>
      <c r="C56" s="12"/>
      <c r="D56" s="12"/>
      <c r="E56" s="12"/>
      <c r="F56" s="12"/>
      <c r="G56" s="12"/>
    </row>
    <row r="57" spans="1:10" x14ac:dyDescent="0.25">
      <c r="A57" s="26" t="s">
        <v>43</v>
      </c>
      <c r="B57" s="10"/>
      <c r="C57" s="27">
        <f>SUM(C48:C56)</f>
        <v>1751437.52</v>
      </c>
      <c r="D57" s="27">
        <f>SUM(D48:D56)</f>
        <v>603814.99</v>
      </c>
      <c r="E57" s="27">
        <f>SUM(E48:E56)</f>
        <v>2355252.5099999998</v>
      </c>
      <c r="F57" s="12"/>
      <c r="G57" s="29">
        <f>E57</f>
        <v>2355252.5099999998</v>
      </c>
    </row>
    <row r="58" spans="1:10" x14ac:dyDescent="0.25">
      <c r="A58" s="14"/>
      <c r="B58" s="10"/>
      <c r="C58" s="12"/>
      <c r="D58" s="12"/>
      <c r="E58" s="12"/>
      <c r="F58" s="12"/>
      <c r="G58" s="4"/>
    </row>
    <row r="59" spans="1:10" ht="13.8" thickBot="1" x14ac:dyDescent="0.3">
      <c r="A59" s="26" t="s">
        <v>44</v>
      </c>
      <c r="B59" s="10"/>
      <c r="C59" s="12"/>
      <c r="D59" s="12"/>
      <c r="E59" s="12"/>
      <c r="F59" s="12"/>
      <c r="G59" s="30">
        <f>SUM(G46:G57)</f>
        <v>18667129.729999997</v>
      </c>
      <c r="H59" s="3"/>
    </row>
    <row r="60" spans="1:10" ht="13.8" thickTop="1" x14ac:dyDescent="0.25">
      <c r="A60" s="10"/>
      <c r="B60" s="10"/>
      <c r="C60" s="12"/>
      <c r="D60" s="12"/>
      <c r="E60" s="12"/>
      <c r="F60" s="12"/>
      <c r="G60" s="4"/>
      <c r="H60" s="10"/>
      <c r="I60" s="10"/>
      <c r="J60" s="10"/>
    </row>
    <row r="61" spans="1:10" x14ac:dyDescent="0.25">
      <c r="A61" s="11" t="s">
        <v>45</v>
      </c>
      <c r="B61" s="10"/>
      <c r="C61" s="10"/>
      <c r="D61" s="10"/>
      <c r="E61" s="10"/>
      <c r="F61" s="10"/>
      <c r="G61" s="15"/>
      <c r="H61" s="10"/>
      <c r="I61" s="10"/>
      <c r="J61" s="10"/>
    </row>
    <row r="62" spans="1:10" x14ac:dyDescent="0.25">
      <c r="A62" s="10"/>
      <c r="B62" s="13" t="s">
        <v>8</v>
      </c>
      <c r="C62" s="12">
        <v>880000</v>
      </c>
      <c r="D62" s="12">
        <v>848776</v>
      </c>
      <c r="E62" s="2">
        <f>C62+D62</f>
        <v>1728776</v>
      </c>
      <c r="F62" s="12"/>
      <c r="G62" s="12"/>
      <c r="H62" s="10"/>
      <c r="I62" s="10"/>
      <c r="J62" s="10"/>
    </row>
    <row r="63" spans="1:10" x14ac:dyDescent="0.25">
      <c r="A63" s="10"/>
      <c r="B63" s="13" t="s">
        <v>9</v>
      </c>
      <c r="C63" s="12">
        <v>1500000</v>
      </c>
      <c r="D63" s="12">
        <v>416200</v>
      </c>
      <c r="E63" s="2">
        <f t="shared" ref="E63:E69" si="2">C63+D63</f>
        <v>1916200</v>
      </c>
      <c r="F63" s="12"/>
      <c r="G63" s="12"/>
      <c r="H63" s="10"/>
      <c r="I63" s="10"/>
      <c r="J63" s="10"/>
    </row>
    <row r="64" spans="1:10" x14ac:dyDescent="0.25">
      <c r="A64" s="10"/>
      <c r="B64" s="10" t="s">
        <v>17</v>
      </c>
      <c r="C64" s="12">
        <v>28500</v>
      </c>
      <c r="D64" s="12">
        <v>45024</v>
      </c>
      <c r="E64" s="2">
        <f t="shared" si="2"/>
        <v>73524</v>
      </c>
      <c r="F64" s="12"/>
      <c r="G64" s="12"/>
      <c r="H64" s="10"/>
      <c r="I64" s="10"/>
      <c r="J64" s="10"/>
    </row>
    <row r="65" spans="1:10" x14ac:dyDescent="0.25">
      <c r="A65" s="10"/>
      <c r="B65" s="13" t="s">
        <v>10</v>
      </c>
      <c r="C65" s="12">
        <v>485000</v>
      </c>
      <c r="D65" s="12">
        <v>116363</v>
      </c>
      <c r="E65" s="2">
        <f t="shared" si="2"/>
        <v>601363</v>
      </c>
      <c r="F65" s="12"/>
      <c r="G65" s="12"/>
      <c r="H65" s="10"/>
      <c r="I65" s="10"/>
      <c r="J65" s="10"/>
    </row>
    <row r="66" spans="1:10" x14ac:dyDescent="0.25">
      <c r="A66" s="10"/>
      <c r="B66" s="13" t="s">
        <v>12</v>
      </c>
      <c r="C66" s="12">
        <v>2685000</v>
      </c>
      <c r="D66" s="12">
        <v>1107525</v>
      </c>
      <c r="E66" s="2">
        <f t="shared" si="2"/>
        <v>3792525</v>
      </c>
      <c r="F66" s="12"/>
      <c r="G66" s="12"/>
      <c r="H66" s="10"/>
      <c r="I66" s="10"/>
      <c r="J66" s="10"/>
    </row>
    <row r="67" spans="1:10" x14ac:dyDescent="0.25">
      <c r="A67" s="10"/>
      <c r="B67" s="13">
        <v>2019</v>
      </c>
      <c r="C67" s="12">
        <v>485000</v>
      </c>
      <c r="D67" s="12">
        <v>544000</v>
      </c>
      <c r="E67" s="2">
        <f t="shared" si="2"/>
        <v>1029000</v>
      </c>
      <c r="F67" s="12"/>
      <c r="G67" s="12"/>
      <c r="H67" s="10"/>
      <c r="I67" s="10"/>
      <c r="J67" s="10"/>
    </row>
    <row r="68" spans="1:10" x14ac:dyDescent="0.25">
      <c r="A68" s="10"/>
      <c r="B68" s="13">
        <v>2020</v>
      </c>
      <c r="C68" s="12">
        <v>1165000</v>
      </c>
      <c r="D68" s="12">
        <v>690075</v>
      </c>
      <c r="E68" s="2">
        <f t="shared" si="2"/>
        <v>1855075</v>
      </c>
      <c r="F68" s="12"/>
      <c r="G68" s="12"/>
      <c r="H68" s="10"/>
      <c r="I68" s="10"/>
      <c r="J68" s="10"/>
    </row>
    <row r="69" spans="1:10" x14ac:dyDescent="0.25">
      <c r="A69" s="10"/>
      <c r="B69" s="13" t="s">
        <v>40</v>
      </c>
      <c r="C69" s="18">
        <v>4485000</v>
      </c>
      <c r="D69" s="18">
        <v>826900</v>
      </c>
      <c r="E69" s="2">
        <f t="shared" si="2"/>
        <v>5311900</v>
      </c>
      <c r="F69" s="12"/>
      <c r="G69" s="12"/>
      <c r="H69" s="10"/>
      <c r="I69" s="10"/>
      <c r="J69" s="10"/>
    </row>
    <row r="70" spans="1:10" x14ac:dyDescent="0.25">
      <c r="A70" s="10"/>
      <c r="B70" s="13">
        <v>2023</v>
      </c>
      <c r="C70" s="18">
        <v>0</v>
      </c>
      <c r="D70" s="18">
        <v>574128</v>
      </c>
      <c r="E70" s="2">
        <f t="shared" ref="E70" si="3">C70+D70</f>
        <v>574128</v>
      </c>
      <c r="F70" s="12"/>
      <c r="G70" s="12"/>
      <c r="H70" s="10"/>
      <c r="I70" s="10"/>
      <c r="J70" s="10"/>
    </row>
    <row r="71" spans="1:10" x14ac:dyDescent="0.25">
      <c r="A71" s="10"/>
      <c r="B71" s="13"/>
      <c r="C71" s="12"/>
      <c r="D71" s="12"/>
      <c r="E71" s="12"/>
      <c r="F71" s="12"/>
      <c r="G71" s="12"/>
      <c r="H71" s="10"/>
      <c r="I71" s="10"/>
      <c r="J71" s="10"/>
    </row>
    <row r="72" spans="1:10" x14ac:dyDescent="0.25">
      <c r="A72" s="26" t="s">
        <v>46</v>
      </c>
      <c r="B72" s="10"/>
      <c r="C72" s="27">
        <f>SUM(C62:C71)</f>
        <v>11713500</v>
      </c>
      <c r="D72" s="27">
        <f>SUM(D62:D71)</f>
        <v>5168991</v>
      </c>
      <c r="E72" s="27">
        <f>SUM(E62:E71)</f>
        <v>16882491</v>
      </c>
      <c r="F72" s="12"/>
      <c r="G72" s="27">
        <f>E72</f>
        <v>16882491</v>
      </c>
      <c r="H72" s="10"/>
      <c r="I72" s="10"/>
      <c r="J72" s="10"/>
    </row>
    <row r="73" spans="1:10" x14ac:dyDescent="0.25">
      <c r="A73" s="14"/>
      <c r="B73" s="10"/>
      <c r="C73" s="12"/>
      <c r="D73" s="12"/>
      <c r="E73" s="12"/>
      <c r="F73" s="12"/>
      <c r="G73" s="12"/>
      <c r="H73" s="10"/>
      <c r="I73" s="10"/>
      <c r="J73" s="10"/>
    </row>
    <row r="74" spans="1:10" x14ac:dyDescent="0.25">
      <c r="A74" s="14"/>
      <c r="B74" s="22" t="s">
        <v>20</v>
      </c>
      <c r="C74" s="12">
        <v>200668</v>
      </c>
      <c r="D74" s="12">
        <v>25620</v>
      </c>
      <c r="E74" s="2">
        <f>C74+D74</f>
        <v>226288</v>
      </c>
      <c r="F74" s="12"/>
      <c r="G74" s="12"/>
      <c r="H74" s="10"/>
      <c r="I74" s="10"/>
      <c r="J74" s="10"/>
    </row>
    <row r="75" spans="1:10" x14ac:dyDescent="0.25">
      <c r="A75" s="14"/>
      <c r="B75" s="22" t="s">
        <v>21</v>
      </c>
      <c r="C75" s="12">
        <v>1192135</v>
      </c>
      <c r="D75" s="12">
        <v>303450</v>
      </c>
      <c r="E75" s="2">
        <f t="shared" ref="E75:E81" si="4">C75+D75</f>
        <v>1495585</v>
      </c>
      <c r="F75" s="12"/>
      <c r="G75" s="12"/>
      <c r="H75" s="10"/>
      <c r="I75" s="10"/>
      <c r="J75" s="10"/>
    </row>
    <row r="76" spans="1:10" x14ac:dyDescent="0.25">
      <c r="A76" s="14"/>
      <c r="B76" s="22" t="s">
        <v>22</v>
      </c>
      <c r="C76" s="12">
        <v>0</v>
      </c>
      <c r="D76" s="12">
        <f>$G$15*$J$15</f>
        <v>90460</v>
      </c>
      <c r="E76" s="2">
        <f t="shared" si="4"/>
        <v>90460</v>
      </c>
      <c r="F76" s="12"/>
      <c r="G76" s="12"/>
      <c r="H76" s="10"/>
      <c r="I76" s="10"/>
      <c r="J76" s="10"/>
    </row>
    <row r="77" spans="1:10" x14ac:dyDescent="0.25">
      <c r="A77" s="14"/>
      <c r="B77" s="23" t="s">
        <v>23</v>
      </c>
      <c r="C77" s="12">
        <v>161686.03</v>
      </c>
      <c r="D77" s="12">
        <v>56238.98</v>
      </c>
      <c r="E77" s="2">
        <f t="shared" si="4"/>
        <v>217925.01</v>
      </c>
      <c r="F77" s="12"/>
      <c r="G77" s="12"/>
      <c r="H77" s="10"/>
      <c r="I77" s="10"/>
      <c r="J77" s="10"/>
    </row>
    <row r="78" spans="1:10" x14ac:dyDescent="0.25">
      <c r="A78" s="14"/>
      <c r="B78" s="23" t="s">
        <v>24</v>
      </c>
      <c r="C78" s="12">
        <v>161192.85999999999</v>
      </c>
      <c r="D78" s="12">
        <v>56067.45</v>
      </c>
      <c r="E78" s="2">
        <f t="shared" si="4"/>
        <v>217260.31</v>
      </c>
      <c r="F78" s="12"/>
      <c r="G78" s="12"/>
      <c r="H78" s="10"/>
      <c r="I78" s="10"/>
      <c r="J78" s="10"/>
    </row>
    <row r="79" spans="1:10" x14ac:dyDescent="0.25">
      <c r="A79" s="14"/>
      <c r="B79" s="23" t="s">
        <v>25</v>
      </c>
      <c r="C79" s="12">
        <v>81822</v>
      </c>
      <c r="D79" s="12">
        <f>($G$21*$J$21/2)+40000</f>
        <v>60000</v>
      </c>
      <c r="E79" s="2">
        <f t="shared" si="4"/>
        <v>141822</v>
      </c>
      <c r="F79" s="12"/>
      <c r="G79" s="12"/>
      <c r="H79" s="10"/>
      <c r="I79" s="10"/>
      <c r="J79" s="10"/>
    </row>
    <row r="80" spans="1:10" x14ac:dyDescent="0.25">
      <c r="A80" s="14"/>
      <c r="B80" s="23" t="s">
        <v>26</v>
      </c>
      <c r="C80" s="12">
        <v>67315.739999999991</v>
      </c>
      <c r="D80" s="12">
        <v>9954.27</v>
      </c>
      <c r="E80" s="2">
        <f t="shared" si="4"/>
        <v>77270.009999999995</v>
      </c>
      <c r="F80" s="12"/>
      <c r="G80" s="12"/>
      <c r="H80" s="10"/>
      <c r="I80" s="10"/>
      <c r="J80" s="10"/>
    </row>
    <row r="81" spans="1:10" x14ac:dyDescent="0.25">
      <c r="A81" s="14"/>
      <c r="B81" s="23" t="s">
        <v>63</v>
      </c>
      <c r="C81" s="12">
        <v>0</v>
      </c>
      <c r="D81" s="12">
        <f>$G$27*$J$27</f>
        <v>70000</v>
      </c>
      <c r="E81" s="2">
        <f t="shared" si="4"/>
        <v>70000</v>
      </c>
      <c r="F81" s="12"/>
      <c r="G81" s="12"/>
    </row>
    <row r="82" spans="1:10" x14ac:dyDescent="0.25">
      <c r="A82" s="14"/>
      <c r="B82" s="10"/>
      <c r="C82" s="12"/>
      <c r="D82" s="12"/>
      <c r="E82" s="12"/>
      <c r="F82" s="12"/>
      <c r="G82" s="12"/>
      <c r="H82" s="10"/>
      <c r="I82" s="10"/>
      <c r="J82" s="10"/>
    </row>
    <row r="83" spans="1:10" x14ac:dyDescent="0.25">
      <c r="A83" s="26" t="s">
        <v>47</v>
      </c>
      <c r="B83" s="10"/>
      <c r="C83" s="27">
        <f>SUM(C74:C82)</f>
        <v>1864819.6300000001</v>
      </c>
      <c r="D83" s="27">
        <f>SUM(D74:D82)</f>
        <v>671790.7</v>
      </c>
      <c r="E83" s="27">
        <f>SUM(E74:E82)</f>
        <v>2536610.3299999996</v>
      </c>
      <c r="F83" s="12"/>
      <c r="G83" s="29">
        <f>E83</f>
        <v>2536610.3299999996</v>
      </c>
      <c r="H83" s="10"/>
      <c r="I83" s="10"/>
      <c r="J83" s="10"/>
    </row>
    <row r="84" spans="1:10" x14ac:dyDescent="0.25">
      <c r="A84" s="14"/>
      <c r="B84" s="10"/>
      <c r="C84" s="12"/>
      <c r="D84" s="12"/>
      <c r="E84" s="12"/>
      <c r="F84" s="12"/>
      <c r="G84" s="4"/>
      <c r="H84" s="10"/>
      <c r="I84" s="10"/>
      <c r="J84" s="10"/>
    </row>
    <row r="85" spans="1:10" ht="13.8" thickBot="1" x14ac:dyDescent="0.3">
      <c r="A85" s="26" t="s">
        <v>48</v>
      </c>
      <c r="B85" s="10"/>
      <c r="C85" s="12"/>
      <c r="D85" s="12"/>
      <c r="E85" s="12"/>
      <c r="F85" s="12"/>
      <c r="G85" s="30">
        <f>SUM(G72:G83)</f>
        <v>19419101.329999998</v>
      </c>
      <c r="H85" s="36"/>
      <c r="I85" s="10"/>
      <c r="J85" s="10"/>
    </row>
    <row r="86" spans="1:10" ht="13.8" thickTop="1" x14ac:dyDescent="0.25">
      <c r="A86" s="10"/>
      <c r="B86" s="10"/>
      <c r="C86" s="12"/>
      <c r="D86" s="12"/>
      <c r="E86" s="12"/>
      <c r="F86" s="12"/>
      <c r="G86" s="4"/>
      <c r="H86" s="10"/>
      <c r="I86" s="10"/>
      <c r="J86" s="10"/>
    </row>
    <row r="87" spans="1:10" x14ac:dyDescent="0.25">
      <c r="A87" s="5" t="s">
        <v>49</v>
      </c>
      <c r="B87" s="10"/>
      <c r="C87" s="10"/>
      <c r="D87" s="10"/>
      <c r="E87" s="10"/>
      <c r="F87" s="10"/>
      <c r="G87" s="15"/>
      <c r="H87" s="10"/>
      <c r="I87" s="10"/>
      <c r="J87" s="10"/>
    </row>
    <row r="88" spans="1:10" x14ac:dyDescent="0.25">
      <c r="A88" s="10"/>
      <c r="B88" s="13" t="s">
        <v>8</v>
      </c>
      <c r="C88" s="12">
        <v>925000</v>
      </c>
      <c r="D88" s="12">
        <v>803651</v>
      </c>
      <c r="E88" s="12">
        <f>C88+D88</f>
        <v>1728651</v>
      </c>
      <c r="F88" s="12"/>
      <c r="G88" s="12"/>
      <c r="H88" s="10"/>
      <c r="I88" s="10"/>
      <c r="J88" s="10"/>
    </row>
    <row r="89" spans="1:10" x14ac:dyDescent="0.25">
      <c r="A89" s="10"/>
      <c r="B89" s="13" t="s">
        <v>9</v>
      </c>
      <c r="C89" s="12">
        <v>1570000</v>
      </c>
      <c r="D89" s="12">
        <v>347300</v>
      </c>
      <c r="E89" s="12">
        <f t="shared" ref="E89:E95" si="5">C89+D89</f>
        <v>1917300</v>
      </c>
      <c r="F89" s="12"/>
      <c r="G89" s="12"/>
      <c r="H89" s="10"/>
      <c r="I89" s="10"/>
      <c r="J89" s="10"/>
    </row>
    <row r="90" spans="1:10" x14ac:dyDescent="0.25">
      <c r="A90" s="10"/>
      <c r="B90" s="10" t="s">
        <v>17</v>
      </c>
      <c r="C90" s="12">
        <v>29500</v>
      </c>
      <c r="D90" s="12">
        <v>44227</v>
      </c>
      <c r="E90" s="12">
        <f t="shared" si="5"/>
        <v>73727</v>
      </c>
      <c r="F90" s="12"/>
      <c r="G90" s="12"/>
      <c r="H90" s="10"/>
      <c r="I90" s="10"/>
      <c r="J90" s="10"/>
    </row>
    <row r="91" spans="1:10" x14ac:dyDescent="0.25">
      <c r="A91" s="10"/>
      <c r="B91" s="13" t="s">
        <v>10</v>
      </c>
      <c r="C91" s="12">
        <v>495000</v>
      </c>
      <c r="D91" s="12">
        <v>101663</v>
      </c>
      <c r="E91" s="12">
        <f t="shared" si="5"/>
        <v>596663</v>
      </c>
      <c r="F91" s="12"/>
      <c r="G91" s="12"/>
      <c r="H91" s="10"/>
      <c r="I91" s="10"/>
      <c r="J91" s="10"/>
    </row>
    <row r="92" spans="1:10" x14ac:dyDescent="0.25">
      <c r="A92" s="10"/>
      <c r="B92" s="13" t="s">
        <v>12</v>
      </c>
      <c r="C92" s="12">
        <v>2715000</v>
      </c>
      <c r="D92" s="12">
        <v>972525</v>
      </c>
      <c r="E92" s="12">
        <f t="shared" si="5"/>
        <v>3687525</v>
      </c>
      <c r="F92" s="12"/>
      <c r="G92" s="12"/>
      <c r="H92" s="10"/>
      <c r="I92" s="10"/>
      <c r="J92" s="10"/>
    </row>
    <row r="93" spans="1:10" x14ac:dyDescent="0.25">
      <c r="A93" s="10"/>
      <c r="B93" s="13">
        <v>2019</v>
      </c>
      <c r="C93" s="12">
        <v>505000</v>
      </c>
      <c r="D93" s="12">
        <v>524200</v>
      </c>
      <c r="E93" s="12">
        <f t="shared" si="5"/>
        <v>1029200</v>
      </c>
      <c r="F93" s="12"/>
      <c r="G93" s="12"/>
      <c r="H93" s="10"/>
      <c r="I93" s="10"/>
      <c r="J93" s="10"/>
    </row>
    <row r="94" spans="1:10" x14ac:dyDescent="0.25">
      <c r="A94" s="10"/>
      <c r="B94" s="13">
        <v>2020</v>
      </c>
      <c r="C94" s="12">
        <v>1225000</v>
      </c>
      <c r="D94" s="12">
        <v>630325</v>
      </c>
      <c r="E94" s="12">
        <f t="shared" si="5"/>
        <v>1855325</v>
      </c>
      <c r="F94" s="12"/>
      <c r="G94" s="12"/>
      <c r="H94" s="10"/>
      <c r="I94" s="10"/>
      <c r="J94" s="10"/>
    </row>
    <row r="95" spans="1:10" x14ac:dyDescent="0.25">
      <c r="A95" s="10"/>
      <c r="B95" s="13" t="s">
        <v>40</v>
      </c>
      <c r="C95" s="18">
        <v>4675000</v>
      </c>
      <c r="D95" s="18">
        <v>643700</v>
      </c>
      <c r="E95" s="12">
        <f t="shared" si="5"/>
        <v>5318700</v>
      </c>
      <c r="F95" s="12"/>
      <c r="G95" s="12"/>
      <c r="H95" s="10"/>
      <c r="I95" s="10"/>
      <c r="J95" s="10"/>
    </row>
    <row r="96" spans="1:10" x14ac:dyDescent="0.25">
      <c r="A96" s="10"/>
      <c r="B96" s="13">
        <v>2023</v>
      </c>
      <c r="C96" s="18">
        <v>700000</v>
      </c>
      <c r="D96" s="18">
        <f>527260+518510+1000</f>
        <v>1046770</v>
      </c>
      <c r="E96" s="12">
        <f t="shared" ref="E96" si="6">C96+D96</f>
        <v>1746770</v>
      </c>
      <c r="F96" s="12"/>
      <c r="G96" s="12"/>
      <c r="H96" s="10"/>
      <c r="I96" s="10"/>
      <c r="J96" s="10"/>
    </row>
    <row r="97" spans="1:10" x14ac:dyDescent="0.25">
      <c r="A97" s="10"/>
      <c r="B97" s="13"/>
      <c r="C97" s="12"/>
      <c r="D97" s="12"/>
      <c r="E97" s="12"/>
      <c r="F97" s="12"/>
      <c r="G97" s="12"/>
      <c r="H97" s="10"/>
      <c r="I97" s="10"/>
      <c r="J97" s="10"/>
    </row>
    <row r="98" spans="1:10" x14ac:dyDescent="0.25">
      <c r="A98" s="26" t="s">
        <v>50</v>
      </c>
      <c r="B98" s="10"/>
      <c r="C98" s="27">
        <f>SUM(C88:C97)</f>
        <v>12839500</v>
      </c>
      <c r="D98" s="27">
        <f>SUM(D88:D97)</f>
        <v>5114361</v>
      </c>
      <c r="E98" s="27">
        <f>SUM(E88:E97)</f>
        <v>17953861</v>
      </c>
      <c r="F98" s="12"/>
      <c r="G98" s="28">
        <f>E98</f>
        <v>17953861</v>
      </c>
      <c r="H98" s="10"/>
      <c r="I98" s="10"/>
      <c r="J98" s="10"/>
    </row>
    <row r="99" spans="1:10" x14ac:dyDescent="0.25">
      <c r="A99" s="14"/>
      <c r="B99" s="10"/>
      <c r="C99" s="12"/>
      <c r="D99" s="12"/>
      <c r="E99" s="12"/>
      <c r="F99" s="12"/>
      <c r="G99" s="12"/>
      <c r="H99" s="10"/>
      <c r="I99" s="10"/>
      <c r="J99" s="10"/>
    </row>
    <row r="100" spans="1:10" x14ac:dyDescent="0.25">
      <c r="A100" s="14"/>
      <c r="B100" s="22" t="s">
        <v>20</v>
      </c>
      <c r="C100" s="12">
        <v>202680</v>
      </c>
      <c r="D100" s="12">
        <v>23106</v>
      </c>
      <c r="E100" s="12">
        <f>C100+D100</f>
        <v>225786</v>
      </c>
      <c r="F100" s="12"/>
      <c r="G100" s="12"/>
      <c r="H100" s="10"/>
      <c r="I100" s="10"/>
      <c r="J100" s="10"/>
    </row>
    <row r="101" spans="1:10" x14ac:dyDescent="0.25">
      <c r="A101" s="14"/>
      <c r="B101" s="22" t="s">
        <v>21</v>
      </c>
      <c r="C101" s="12">
        <v>1216098</v>
      </c>
      <c r="D101" s="12">
        <v>276493</v>
      </c>
      <c r="E101" s="12">
        <f t="shared" ref="E101:E107" si="7">C101+D101</f>
        <v>1492591</v>
      </c>
      <c r="F101" s="12"/>
      <c r="G101" s="12"/>
      <c r="H101" s="10"/>
      <c r="I101" s="10"/>
      <c r="J101" s="10"/>
    </row>
    <row r="102" spans="1:10" x14ac:dyDescent="0.25">
      <c r="A102" s="14"/>
      <c r="B102" s="22" t="s">
        <v>22</v>
      </c>
      <c r="C102" s="12">
        <v>163645</v>
      </c>
      <c r="D102" s="12">
        <f>($G$15*$K$15/2)+80000</f>
        <v>140000</v>
      </c>
      <c r="E102" s="12">
        <f t="shared" si="7"/>
        <v>303645</v>
      </c>
      <c r="F102" s="12"/>
      <c r="G102" s="12"/>
      <c r="H102" s="10"/>
      <c r="I102" s="10"/>
      <c r="J102" s="10"/>
    </row>
    <row r="103" spans="1:10" x14ac:dyDescent="0.25">
      <c r="A103" s="14"/>
      <c r="B103" s="23" t="s">
        <v>23</v>
      </c>
      <c r="C103" s="12">
        <v>164527.90999999997</v>
      </c>
      <c r="D103" s="12">
        <v>52991.119999999995</v>
      </c>
      <c r="E103" s="12">
        <f t="shared" si="7"/>
        <v>217519.02999999997</v>
      </c>
      <c r="F103" s="12"/>
      <c r="G103" s="12"/>
      <c r="H103" s="10"/>
      <c r="I103" s="10"/>
      <c r="J103" s="10"/>
    </row>
    <row r="104" spans="1:10" x14ac:dyDescent="0.25">
      <c r="A104" s="14"/>
      <c r="B104" s="23" t="s">
        <v>24</v>
      </c>
      <c r="C104" s="12">
        <v>164026.08000000002</v>
      </c>
      <c r="D104" s="12">
        <v>52829.490000000005</v>
      </c>
      <c r="E104" s="12">
        <f t="shared" si="7"/>
        <v>216855.57</v>
      </c>
      <c r="F104" s="12"/>
      <c r="G104" s="12"/>
      <c r="H104" s="10"/>
      <c r="I104" s="10"/>
      <c r="J104" s="10"/>
    </row>
    <row r="105" spans="1:10" x14ac:dyDescent="0.25">
      <c r="A105" s="14"/>
      <c r="B105" s="23" t="s">
        <v>25</v>
      </c>
      <c r="C105" s="12">
        <f>82641+83467</f>
        <v>166108</v>
      </c>
      <c r="D105" s="12">
        <f>39182+38355</f>
        <v>77537</v>
      </c>
      <c r="E105" s="12">
        <f t="shared" si="7"/>
        <v>243645</v>
      </c>
      <c r="F105" s="12"/>
      <c r="G105" s="12"/>
      <c r="H105" s="10"/>
      <c r="I105" s="10"/>
      <c r="J105" s="10"/>
    </row>
    <row r="106" spans="1:10" x14ac:dyDescent="0.25">
      <c r="A106" s="14"/>
      <c r="B106" s="23" t="s">
        <v>26</v>
      </c>
      <c r="C106" s="12">
        <v>67821.549999999988</v>
      </c>
      <c r="D106" s="12">
        <v>9313.58</v>
      </c>
      <c r="E106" s="12">
        <f t="shared" si="7"/>
        <v>77135.12999999999</v>
      </c>
      <c r="F106" s="12"/>
      <c r="G106" s="12"/>
      <c r="H106" s="10"/>
      <c r="I106" s="10"/>
      <c r="J106" s="10"/>
    </row>
    <row r="107" spans="1:10" x14ac:dyDescent="0.25">
      <c r="A107" s="14"/>
      <c r="B107" s="23" t="s">
        <v>63</v>
      </c>
      <c r="C107" s="12">
        <v>146915</v>
      </c>
      <c r="D107" s="12">
        <f>(($G$27*$K$27)/2)+61250</f>
        <v>113750</v>
      </c>
      <c r="E107" s="2">
        <f t="shared" si="7"/>
        <v>260665</v>
      </c>
      <c r="F107" s="12"/>
      <c r="G107" s="12"/>
    </row>
    <row r="108" spans="1:10" x14ac:dyDescent="0.25">
      <c r="A108" s="14"/>
      <c r="B108" s="10"/>
      <c r="C108" s="12"/>
      <c r="D108" s="12"/>
      <c r="E108" s="12"/>
      <c r="F108" s="12"/>
      <c r="G108" s="12"/>
      <c r="H108" s="10"/>
      <c r="I108" s="10"/>
      <c r="J108" s="10"/>
    </row>
    <row r="109" spans="1:10" x14ac:dyDescent="0.25">
      <c r="A109" s="26" t="s">
        <v>51</v>
      </c>
      <c r="B109" s="10"/>
      <c r="C109" s="27">
        <f>SUM(C100:C108)</f>
        <v>2291821.54</v>
      </c>
      <c r="D109" s="27">
        <f>SUM(D100:D108)</f>
        <v>746020.19</v>
      </c>
      <c r="E109" s="27">
        <f>SUM(E100:E108)</f>
        <v>3037841.7299999995</v>
      </c>
      <c r="F109" s="12"/>
      <c r="G109" s="29">
        <f>E109</f>
        <v>3037841.7299999995</v>
      </c>
      <c r="H109" s="10"/>
      <c r="I109" s="10"/>
      <c r="J109" s="10"/>
    </row>
    <row r="110" spans="1:10" x14ac:dyDescent="0.25">
      <c r="A110" s="14"/>
      <c r="B110" s="10"/>
      <c r="C110" s="12"/>
      <c r="D110" s="12"/>
      <c r="E110" s="12"/>
      <c r="F110" s="12"/>
      <c r="G110" s="12"/>
      <c r="H110" s="10"/>
      <c r="I110" s="10"/>
      <c r="J110" s="10"/>
    </row>
    <row r="111" spans="1:10" ht="13.8" thickBot="1" x14ac:dyDescent="0.3">
      <c r="A111" s="26" t="s">
        <v>52</v>
      </c>
      <c r="B111" s="19"/>
      <c r="C111" s="20"/>
      <c r="D111" s="20"/>
      <c r="E111" s="20"/>
      <c r="F111" s="20"/>
      <c r="G111" s="30">
        <f>SUM(G98:G109)</f>
        <v>20991702.73</v>
      </c>
      <c r="H111" s="36"/>
      <c r="I111" s="10"/>
      <c r="J111" s="10"/>
    </row>
    <row r="112" spans="1:10" ht="13.8" thickTop="1" x14ac:dyDescent="0.25">
      <c r="A112" s="19"/>
      <c r="B112" s="19"/>
      <c r="C112" s="20"/>
      <c r="D112" s="20"/>
      <c r="E112" s="20"/>
      <c r="F112" s="20"/>
      <c r="G112" s="21"/>
      <c r="H112" s="10"/>
      <c r="I112" s="10"/>
      <c r="J112" s="10"/>
    </row>
    <row r="113" spans="1:7" x14ac:dyDescent="0.25">
      <c r="A113" s="16"/>
      <c r="B113" s="16"/>
      <c r="C113" s="16"/>
      <c r="D113" s="16"/>
      <c r="E113" s="16"/>
      <c r="F113" s="16"/>
      <c r="G113" s="16"/>
    </row>
    <row r="114" spans="1:7" x14ac:dyDescent="0.25">
      <c r="A114" s="16"/>
      <c r="B114" s="16"/>
      <c r="C114" s="16"/>
      <c r="D114" s="16"/>
      <c r="E114" s="16"/>
      <c r="F114" s="16"/>
      <c r="G114" s="16"/>
    </row>
  </sheetData>
  <mergeCells count="4">
    <mergeCell ref="A1:G1"/>
    <mergeCell ref="A2:G2"/>
    <mergeCell ref="A3:G3"/>
    <mergeCell ref="A30:G30"/>
  </mergeCells>
  <pageMargins left="0.7" right="0.7" top="0.75" bottom="0.75" header="0.3" footer="0.3"/>
  <pageSetup scale="40" orientation="portrait" r:id="rId1"/>
  <colBreaks count="1" manualBreakCount="1">
    <brk id="14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Debt Service</vt:lpstr>
      <vt:lpstr>'Debt Service'!Print_Area</vt:lpstr>
    </vt:vector>
  </TitlesOfParts>
  <Company>NKWD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jbragg</dc:creator>
  <cp:lastModifiedBy>Stacey Kampsen</cp:lastModifiedBy>
  <cp:lastPrinted>2018-08-31T18:52:36Z</cp:lastPrinted>
  <dcterms:created xsi:type="dcterms:W3CDTF">2012-03-05T18:40:11Z</dcterms:created>
  <dcterms:modified xsi:type="dcterms:W3CDTF">2022-07-30T22:17:02Z</dcterms:modified>
</cp:coreProperties>
</file>