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 Dept Files\PSC Rate Cases &amp; Applications\2022\2022-00161 Rate Case\Data Requests\2. Data Request 2\Q18 Cash Flows Phase 1\"/>
    </mc:Choice>
  </mc:AlternateContent>
  <xr:revisionPtr revIDLastSave="0" documentId="13_ncr:40009_{D92883F2-1939-492D-8271-AB1BCA1E0DD5}" xr6:coauthVersionLast="47" xr6:coauthVersionMax="47" xr10:uidLastSave="{00000000-0000-0000-0000-000000000000}"/>
  <bookViews>
    <workbookView xWindow="22932" yWindow="-108" windowWidth="23256" windowHeight="12576" tabRatio="750" activeTab="1"/>
  </bookViews>
  <sheets>
    <sheet name="1" sheetId="46" r:id="rId1"/>
    <sheet name="2" sheetId="47" r:id="rId2"/>
    <sheet name="3" sheetId="48" r:id="rId3"/>
    <sheet name="6" sheetId="49" state="hidden" r:id="rId4"/>
    <sheet name="7" sheetId="50" state="hidden" r:id="rId5"/>
    <sheet name="8" sheetId="51" state="hidden" r:id="rId6"/>
  </sheets>
  <definedNames>
    <definedName name="_xlnm.Print_Area" localSheetId="0">'1'!$A$1:$G$55</definedName>
    <definedName name="_xlnm.Print_Area" localSheetId="1">'2'!$A$1:$G$59</definedName>
    <definedName name="_xlnm.Print_Area" localSheetId="2">'3'!$A$1:$G$48</definedName>
    <definedName name="_xlnm.Print_Area" localSheetId="3">'6'!$A$1:$C$26</definedName>
    <definedName name="_xlnm.Print_Area" localSheetId="4">'7'!$A$1:$C$32</definedName>
    <definedName name="_xlnm.Print_Area" localSheetId="5">'8'!$A$1:$E$43</definedName>
    <definedName name="_xlnm.Print_Area">#REF!</definedName>
    <definedName name="Print_area18a">#REF!</definedName>
    <definedName name="print_area19">#REF!</definedName>
    <definedName name="print_area2">#REF!</definedName>
    <definedName name="print_area20">#REF!</definedName>
    <definedName name="print_area21">#REF!</definedName>
    <definedName name="print_area22">#REF!</definedName>
    <definedName name="print_area23">#REF!</definedName>
    <definedName name="print_area24">#REF!</definedName>
    <definedName name="print_area28">#REF!</definedName>
    <definedName name="print_area29">#REF!</definedName>
    <definedName name="print_area3">#REF!</definedName>
    <definedName name="print_area31">#REF!</definedName>
    <definedName name="print_area32_33">#REF!</definedName>
    <definedName name="print_area4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46" l="1"/>
  <c r="E49" i="47" l="1"/>
  <c r="G34" i="48"/>
  <c r="G32" i="48"/>
  <c r="G16" i="47"/>
  <c r="G41" i="47"/>
  <c r="G40" i="47"/>
  <c r="G29" i="47"/>
  <c r="G30" i="47"/>
  <c r="G31" i="47"/>
  <c r="G32" i="47"/>
  <c r="G15" i="47"/>
  <c r="E44" i="47"/>
  <c r="C44" i="47"/>
  <c r="G8" i="47"/>
  <c r="G7" i="47"/>
  <c r="C8" i="47"/>
  <c r="C7" i="47"/>
  <c r="G50" i="46"/>
  <c r="G20" i="46"/>
  <c r="G21" i="46"/>
  <c r="G22" i="46"/>
  <c r="E9" i="51" l="1"/>
  <c r="G52" i="47"/>
  <c r="E51" i="47"/>
  <c r="E38" i="48"/>
  <c r="C38" i="48"/>
  <c r="E22" i="48"/>
  <c r="C22" i="48"/>
  <c r="E16" i="48"/>
  <c r="E24" i="48"/>
  <c r="E40" i="48"/>
  <c r="E44" i="48"/>
  <c r="E48" i="48"/>
  <c r="E55" i="47"/>
  <c r="C16" i="48"/>
  <c r="C24" i="48"/>
  <c r="C40" i="48"/>
  <c r="C44" i="48"/>
  <c r="C48" i="48"/>
  <c r="C55" i="47"/>
  <c r="E35" i="47"/>
  <c r="C35" i="47"/>
  <c r="E22" i="47"/>
  <c r="E37" i="47" s="1"/>
  <c r="E46" i="47" s="1"/>
  <c r="C22" i="47"/>
  <c r="C37" i="47" s="1"/>
  <c r="C46" i="47" s="1"/>
  <c r="E53" i="46"/>
  <c r="C53" i="46"/>
  <c r="E39" i="46"/>
  <c r="E42" i="46"/>
  <c r="E44" i="46"/>
  <c r="C39" i="46"/>
  <c r="C42" i="46" s="1"/>
  <c r="C44" i="46" s="1"/>
  <c r="E25" i="46"/>
  <c r="E46" i="46" s="1"/>
  <c r="E55" i="46" s="1"/>
  <c r="C25" i="46"/>
  <c r="G46" i="48"/>
  <c r="G42" i="48"/>
  <c r="G36" i="48"/>
  <c r="G35" i="48"/>
  <c r="G33" i="48"/>
  <c r="G31" i="48"/>
  <c r="G30" i="48"/>
  <c r="G29" i="48"/>
  <c r="G28" i="48"/>
  <c r="G27" i="48"/>
  <c r="G38" i="48"/>
  <c r="G20" i="48"/>
  <c r="E41" i="51"/>
  <c r="E43" i="51"/>
  <c r="G19" i="48"/>
  <c r="G22" i="48"/>
  <c r="E33" i="51"/>
  <c r="E36" i="51"/>
  <c r="G12" i="48"/>
  <c r="E17" i="51"/>
  <c r="G13" i="48"/>
  <c r="G14" i="48"/>
  <c r="E19" i="51"/>
  <c r="G11" i="48"/>
  <c r="G16" i="48"/>
  <c r="G24" i="48"/>
  <c r="G51" i="47"/>
  <c r="G42" i="47"/>
  <c r="G44" i="47" s="1"/>
  <c r="G33" i="47"/>
  <c r="G28" i="47"/>
  <c r="G27" i="47"/>
  <c r="G26" i="47"/>
  <c r="G35" i="47"/>
  <c r="G12" i="47"/>
  <c r="G13" i="47"/>
  <c r="G14" i="47"/>
  <c r="G17" i="47"/>
  <c r="G18" i="47"/>
  <c r="G19" i="47"/>
  <c r="G20" i="47"/>
  <c r="G11" i="47"/>
  <c r="G22" i="47"/>
  <c r="G37" i="47" s="1"/>
  <c r="G46" i="47" s="1"/>
  <c r="G51" i="46"/>
  <c r="G49" i="46"/>
  <c r="G53" i="46"/>
  <c r="G40" i="46"/>
  <c r="G37" i="46"/>
  <c r="G36" i="46"/>
  <c r="G39" i="46" s="1"/>
  <c r="G42" i="46" s="1"/>
  <c r="G34" i="46"/>
  <c r="G33" i="46"/>
  <c r="G32" i="46"/>
  <c r="G31" i="46"/>
  <c r="G30" i="46"/>
  <c r="G29" i="46"/>
  <c r="G44" i="46" s="1"/>
  <c r="G23" i="46"/>
  <c r="G19" i="46"/>
  <c r="G18" i="46"/>
  <c r="G16" i="46"/>
  <c r="G15" i="46"/>
  <c r="G14" i="46"/>
  <c r="G13" i="46"/>
  <c r="G11" i="46"/>
  <c r="G10" i="46"/>
  <c r="G25" i="46" s="1"/>
  <c r="C23" i="51"/>
  <c r="C22" i="50"/>
  <c r="C19" i="50"/>
  <c r="C18" i="50"/>
  <c r="C17" i="50"/>
  <c r="C16" i="50"/>
  <c r="C15" i="50"/>
  <c r="C22" i="49"/>
  <c r="C21" i="49"/>
  <c r="C20" i="49"/>
  <c r="C19" i="49"/>
  <c r="C18" i="49"/>
  <c r="C24" i="49" s="1"/>
  <c r="C12" i="49"/>
  <c r="C11" i="49"/>
  <c r="C14" i="49"/>
  <c r="A3" i="47"/>
  <c r="E18" i="51"/>
  <c r="C10" i="50"/>
  <c r="C14" i="50"/>
  <c r="E26" i="51"/>
  <c r="C13" i="50"/>
  <c r="C21" i="50"/>
  <c r="C24" i="50"/>
  <c r="C27" i="50"/>
  <c r="C30" i="50"/>
  <c r="C32" i="50"/>
  <c r="C26" i="49"/>
  <c r="G40" i="48"/>
  <c r="G44" i="48"/>
  <c r="G48" i="48"/>
  <c r="E11" i="51"/>
  <c r="E13" i="51"/>
  <c r="E59" i="47"/>
  <c r="E53" i="47"/>
  <c r="G53" i="47"/>
  <c r="G49" i="47"/>
  <c r="G46" i="46"/>
  <c r="G55" i="46"/>
  <c r="G55" i="47"/>
  <c r="G59" i="47"/>
  <c r="C46" i="46" l="1"/>
  <c r="C55" i="46" s="1"/>
  <c r="C59" i="47"/>
</calcChain>
</file>

<file path=xl/sharedStrings.xml><?xml version="1.0" encoding="utf-8"?>
<sst xmlns="http://schemas.openxmlformats.org/spreadsheetml/2006/main" count="240" uniqueCount="165">
  <si>
    <t>$</t>
  </si>
  <si>
    <t>Total Current Liabilities</t>
  </si>
  <si>
    <t>Total Long-Term Liabilities</t>
  </si>
  <si>
    <t>Total Liabilities</t>
  </si>
  <si>
    <t>Total Assets</t>
  </si>
  <si>
    <t>Total Current Assets</t>
  </si>
  <si>
    <t>NORTHERN KENTUCKY WATER DISTRICT</t>
  </si>
  <si>
    <t>Actual</t>
  </si>
  <si>
    <t>Current Assets</t>
  </si>
  <si>
    <t>Total Capital Assets</t>
  </si>
  <si>
    <t>Current Liabilities</t>
  </si>
  <si>
    <t>Noncurrent Assets</t>
  </si>
  <si>
    <t>Long-Term Liabilities (Net of Current Portion)</t>
  </si>
  <si>
    <t>Total Noncurrent Assets</t>
  </si>
  <si>
    <t>Cash and Cash Equivalents</t>
  </si>
  <si>
    <t>Accounts Receivable</t>
  </si>
  <si>
    <t>Unbilled Customers</t>
  </si>
  <si>
    <t>Others</t>
  </si>
  <si>
    <t>Assessments Receivable</t>
  </si>
  <si>
    <t>Inventory Supplies for New Installation</t>
  </si>
  <si>
    <t>and Maintenance, at Cost</t>
  </si>
  <si>
    <t>Prepaid Items</t>
  </si>
  <si>
    <t>Bond Proceeds Fund</t>
  </si>
  <si>
    <t>Debt Service Reserve Account</t>
  </si>
  <si>
    <t>Debt Service Account</t>
  </si>
  <si>
    <t>Land, System, Buildings and Equipment</t>
  </si>
  <si>
    <t>Construction in Progress</t>
  </si>
  <si>
    <t>Less Accumulated Depreciation</t>
  </si>
  <si>
    <t>Deferred Outflows of Resources</t>
  </si>
  <si>
    <t>Deferred Outflows Related to Pension</t>
  </si>
  <si>
    <t>Investments</t>
  </si>
  <si>
    <t>Liabilities and Deferred Inflows of Resources</t>
  </si>
  <si>
    <t>Accounts Payable</t>
  </si>
  <si>
    <t>Accrued Interest Payable</t>
  </si>
  <si>
    <t>Unrestricted</t>
  </si>
  <si>
    <t>Deferred Inflows of Resources</t>
  </si>
  <si>
    <t>Deferred Inflows Related to Pension</t>
  </si>
  <si>
    <t>Deferred Loss on Refundings</t>
  </si>
  <si>
    <t>Total Liabilities and Deferred Inflows of Resources</t>
  </si>
  <si>
    <t>Net Position</t>
  </si>
  <si>
    <t>Total Net Position</t>
  </si>
  <si>
    <t>Miscellaneous Deferred Charges</t>
  </si>
  <si>
    <t>Total Deferred Outflows of Resources</t>
  </si>
  <si>
    <t>ASSETS AND DEFERRED OUTFLOWS OF RESOURCES</t>
  </si>
  <si>
    <t>LIABILITIES, DEFERRED INFLOWS OF RESOURCES, AND NET POSITION</t>
  </si>
  <si>
    <t>Capital Assets</t>
  </si>
  <si>
    <t>Restricted For</t>
  </si>
  <si>
    <t>Net Investment in Capital Assets</t>
  </si>
  <si>
    <t>Restricted Assets - Cash and Cash Equivalents</t>
  </si>
  <si>
    <t>Restricted Assets - Investments</t>
  </si>
  <si>
    <t>Customers, Net</t>
  </si>
  <si>
    <t>Improvement, Repair and Replacement</t>
  </si>
  <si>
    <t>Adjustments</t>
  </si>
  <si>
    <t>Application</t>
  </si>
  <si>
    <t>of</t>
  </si>
  <si>
    <t>Operating Revenues</t>
  </si>
  <si>
    <t>Water Sales</t>
  </si>
  <si>
    <t>Forfeited Discounts</t>
  </si>
  <si>
    <t>Rents From Property</t>
  </si>
  <si>
    <t>Other Water Revenues</t>
  </si>
  <si>
    <t>Total Operating Revenues</t>
  </si>
  <si>
    <t>Operating Expenses</t>
  </si>
  <si>
    <t>Operating and Maintenance Expense</t>
  </si>
  <si>
    <t>Depreciation Expense</t>
  </si>
  <si>
    <t xml:space="preserve"> </t>
  </si>
  <si>
    <t>Total Operating Expenses</t>
  </si>
  <si>
    <t>Net Operating Income</t>
  </si>
  <si>
    <t xml:space="preserve">   </t>
  </si>
  <si>
    <t>Non-Operating Income (Expense)</t>
  </si>
  <si>
    <t>Investment Income</t>
  </si>
  <si>
    <t>Miscellaneous Non-Operating Income</t>
  </si>
  <si>
    <t>Loss on Abandonment of Mains</t>
  </si>
  <si>
    <t>Interest on Long-Term Debt</t>
  </si>
  <si>
    <t>Pension Expense</t>
  </si>
  <si>
    <t>Gain on Sale of Capital Assets</t>
  </si>
  <si>
    <t>Total Non-Operating Expenses</t>
  </si>
  <si>
    <t>Capital Contributions</t>
  </si>
  <si>
    <t>Change in Net Position</t>
  </si>
  <si>
    <t>Net Position - Beginning of Year</t>
  </si>
  <si>
    <t>Net Position - End of Year</t>
  </si>
  <si>
    <t>Pro Forma</t>
  </si>
  <si>
    <t>YEAR ENDED JUNE 30, 2018</t>
  </si>
  <si>
    <t>Total Assets and Deferred Outflows of Resources</t>
  </si>
  <si>
    <t>Total Capital Assets, Net of Accumulated Depreciation</t>
  </si>
  <si>
    <t>Total Liabilities, Deferred Inflows</t>
  </si>
  <si>
    <t xml:space="preserve">  of Resources, and Net Position</t>
  </si>
  <si>
    <t xml:space="preserve">  Bonded Indebtedness</t>
  </si>
  <si>
    <t xml:space="preserve">  Notes Payable</t>
  </si>
  <si>
    <t xml:space="preserve">  Accounts Payable</t>
  </si>
  <si>
    <t xml:space="preserve">  Accrued Payroll and Taxes</t>
  </si>
  <si>
    <t xml:space="preserve">  Compensated Absences</t>
  </si>
  <si>
    <t xml:space="preserve">  Other Accrued Liabilities</t>
  </si>
  <si>
    <t xml:space="preserve">  Liabilities Payable-Restricted Assets</t>
  </si>
  <si>
    <t xml:space="preserve">  Arbitrage Liability</t>
  </si>
  <si>
    <t xml:space="preserve">  Bond Indebtedness</t>
  </si>
  <si>
    <t xml:space="preserve">  Net Pension Liability</t>
  </si>
  <si>
    <t>Debt Service Funds</t>
  </si>
  <si>
    <t>Capital Improvement Projects</t>
  </si>
  <si>
    <t>Change in Net Position Before Capital Contributions</t>
  </si>
  <si>
    <t>Operations</t>
  </si>
  <si>
    <t>Revenues Water Sales</t>
  </si>
  <si>
    <t>Other Operating/Non-Operating Revenue</t>
  </si>
  <si>
    <t>Total Revenues</t>
  </si>
  <si>
    <t>Operation and Maintenance</t>
  </si>
  <si>
    <t>Depreciation</t>
  </si>
  <si>
    <t>Taxes Other Than Income</t>
  </si>
  <si>
    <t>Net Income Available for Operations</t>
  </si>
  <si>
    <t>Average Debt Service</t>
  </si>
  <si>
    <t>Multiplied by: Debt Service Coverage</t>
  </si>
  <si>
    <t>Coverage</t>
  </si>
  <si>
    <t>Pro Forma Operating Expenses</t>
  </si>
  <si>
    <t>Amortization of Acquisition Adjustment</t>
  </si>
  <si>
    <t xml:space="preserve">Total Revenue Requirement </t>
  </si>
  <si>
    <t>Revenue Requirement - Water Sales</t>
  </si>
  <si>
    <t>Less: Normalized Revenues - Water Sales</t>
  </si>
  <si>
    <t>Requested/Recommended Increase</t>
  </si>
  <si>
    <t>Rounding</t>
  </si>
  <si>
    <t>Actual Increase</t>
  </si>
  <si>
    <t>Percentage Increase</t>
  </si>
  <si>
    <t>Revenues</t>
  </si>
  <si>
    <t>Utility Plant Acquistion Adjustment</t>
  </si>
  <si>
    <t>Amortization of Sludge Removal</t>
  </si>
  <si>
    <t>Difference</t>
  </si>
  <si>
    <t>Surcharge Revenue</t>
  </si>
  <si>
    <t>Dividend &amp; Interest Income</t>
  </si>
  <si>
    <t>Unrealized Gain/Loss</t>
  </si>
  <si>
    <t>Miscellaneous</t>
  </si>
  <si>
    <t>Reconciliaton of Revenues</t>
  </si>
  <si>
    <t>Reconciliation of Operating Expenses</t>
  </si>
  <si>
    <t>Revenues Water Sales - Pro Forma</t>
  </si>
  <si>
    <t>Forfeited Discounts - Pro Forma</t>
  </si>
  <si>
    <t>Other Water Revenues - Pro Forma</t>
  </si>
  <si>
    <t>Depreciation - Pro Forma</t>
  </si>
  <si>
    <t>Rents From Property - Pro Forma</t>
  </si>
  <si>
    <t xml:space="preserve">    Sub-Total: Interest Earnings - Pro Forma</t>
  </si>
  <si>
    <t>Amortization of Debt Premiums and Bond Issuance Cost</t>
  </si>
  <si>
    <t>Revenues Water Sales - Cost of Service</t>
  </si>
  <si>
    <t>Fire Protection Revenue</t>
  </si>
  <si>
    <t>Other Operating/Non-Operating Revenue - Cost of Service</t>
  </si>
  <si>
    <t>Operation and Maintenance - Cost of Service</t>
  </si>
  <si>
    <t>Taxes Other Than Income - Cost of Service</t>
  </si>
  <si>
    <t>Amortization of Sludge Removal - Cost of Service</t>
  </si>
  <si>
    <t>Depreciation - Cost of Service</t>
  </si>
  <si>
    <t>Utility Plant Acquisition Adjustment - Cost of Service</t>
  </si>
  <si>
    <t>Operating and Maintenance Expenses - Pro Forma</t>
  </si>
  <si>
    <t>Less: Other Operating/Non-Operating Revenues</t>
  </si>
  <si>
    <t>RECONCILIATION OF INCOME STATEMENT SUMMARY PER</t>
  </si>
  <si>
    <t>PRO FORMA STATEMENT OF NET POSITION - STEP 1</t>
  </si>
  <si>
    <t>PRO FORMA STATEMENT OF REVENUES, EXPENSES AND CHANGES IN NET POSITION - STEP 1</t>
  </si>
  <si>
    <t>INCOME STATEMENT SUMMARY PER COST OF SERVICE STUDY - STEP 1</t>
  </si>
  <si>
    <t xml:space="preserve"> REVENUE REQUIREMENT COMPARISON - STEP 1</t>
  </si>
  <si>
    <t>COST OF SERVICE STUDY - STEP 1 TO PRO FORMA STATEMENTS - STEP 1</t>
  </si>
  <si>
    <t>December 31,</t>
  </si>
  <si>
    <t>Deferred Outflows Related to OPEB</t>
  </si>
  <si>
    <t>Improvement, Repair &amp; Replacement</t>
  </si>
  <si>
    <t xml:space="preserve">  Bond Anticipation Notes</t>
  </si>
  <si>
    <t xml:space="preserve">  Net Other Postemployment Benefits Liability</t>
  </si>
  <si>
    <t>Deferred Inflows Related to OPEB</t>
  </si>
  <si>
    <t>Deferred Gain on Refunding</t>
  </si>
  <si>
    <t>Total Deferred Inflows of Resources</t>
  </si>
  <si>
    <t>YEAR ENDED DECEMBER 31, 2021</t>
  </si>
  <si>
    <t>Bond Issuance Costs</t>
  </si>
  <si>
    <t>Other Postemployment Benefit Expense</t>
  </si>
  <si>
    <t>Arbitrage Rebate</t>
  </si>
  <si>
    <t>EXHIBIT 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</si>
</sst>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6" formatCode="_(* #,##0_);_(* \(#,##0\);_(* &quot;-&quot;??_);_(@_)"/>
    <numFmt numFmtId="177" formatCode="[$-409]mmmm\ d\,\ yyyy;@"/>
    <numFmt numFmtId="188" formatCode="_(* #,##0.0_);_(* \(#,##0.0\);_(* &quot;-&quot;_);_(@_)"/>
    <numFmt numFmtId="197" formatCode="0.0%"/>
  </numFmts>
  <fonts count="13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" fillId="0" borderId="0"/>
    <xf numFmtId="177" fontId="3" fillId="0" borderId="0"/>
    <xf numFmtId="0" fontId="9" fillId="0" borderId="0" applyNumberFormat="0" applyBorder="0" applyAlignment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8" fillId="0" borderId="0"/>
    <xf numFmtId="177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indent="3"/>
      <protection locked="0"/>
    </xf>
    <xf numFmtId="4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Alignment="1" applyProtection="1">
      <alignment horizontal="right"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2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indent="2"/>
      <protection locked="0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vertical="center"/>
    </xf>
    <xf numFmtId="166" fontId="3" fillId="0" borderId="0" xfId="3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quotePrefix="1" applyNumberFormat="1" applyFont="1" applyBorder="1" applyAlignment="1">
      <alignment horizontal="center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 applyProtection="1">
      <alignment horizontal="right" vertic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49" fontId="3" fillId="0" borderId="0" xfId="0" applyNumberFormat="1" applyFont="1" applyFill="1" applyAlignment="1" applyProtection="1">
      <alignment horizontal="left" vertical="center" indent="2"/>
      <protection locked="0"/>
    </xf>
    <xf numFmtId="49" fontId="3" fillId="0" borderId="0" xfId="0" applyNumberFormat="1" applyFont="1" applyFill="1" applyAlignment="1" applyProtection="1">
      <alignment horizontal="left" vertical="center" indent="3"/>
      <protection locked="0"/>
    </xf>
    <xf numFmtId="49" fontId="3" fillId="0" borderId="0" xfId="0" applyNumberFormat="1" applyFont="1" applyFill="1" applyAlignment="1">
      <alignment horizontal="left" vertical="center" indent="2"/>
    </xf>
    <xf numFmtId="49" fontId="3" fillId="0" borderId="0" xfId="0" applyNumberFormat="1" applyFont="1" applyFill="1" applyAlignment="1">
      <alignment horizontal="left" vertical="center" indent="3"/>
    </xf>
    <xf numFmtId="49" fontId="2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 vertical="center" indent="3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 applyProtection="1">
      <alignment horizontal="left" vertical="center" indent="1"/>
      <protection locked="0"/>
    </xf>
    <xf numFmtId="49" fontId="3" fillId="0" borderId="0" xfId="0" applyNumberFormat="1" applyFont="1" applyFill="1" applyAlignment="1">
      <alignment horizontal="left" vertical="center" indent="1"/>
    </xf>
    <xf numFmtId="49" fontId="7" fillId="0" borderId="0" xfId="0" applyNumberFormat="1" applyFont="1" applyAlignment="1" applyProtection="1">
      <alignment horizontal="left" vertical="center" indent="3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Fill="1" applyAlignment="1" applyProtection="1">
      <alignment horizontal="left" vertical="center" indent="3"/>
      <protection locked="0"/>
    </xf>
    <xf numFmtId="49" fontId="6" fillId="0" borderId="0" xfId="0" applyNumberFormat="1" applyFont="1" applyFill="1" applyAlignment="1" applyProtection="1">
      <alignment horizontal="right" vertical="center"/>
      <protection locked="0"/>
    </xf>
    <xf numFmtId="49" fontId="6" fillId="0" borderId="0" xfId="0" applyNumberFormat="1" applyFont="1" applyFill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Fill="1" applyAlignment="1">
      <alignment horizontal="left" vertical="center" indent="3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 applyProtection="1">
      <alignment vertical="center"/>
      <protection locked="0"/>
    </xf>
    <xf numFmtId="49" fontId="6" fillId="0" borderId="0" xfId="0" applyNumberFormat="1" applyFont="1" applyFill="1" applyAlignment="1" applyProtection="1">
      <alignment horizontal="left" vertical="center" indent="2"/>
      <protection locked="0"/>
    </xf>
    <xf numFmtId="49" fontId="3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/>
    </xf>
    <xf numFmtId="41" fontId="3" fillId="0" borderId="0" xfId="0" applyNumberFormat="1" applyFont="1"/>
    <xf numFmtId="0" fontId="3" fillId="0" borderId="0" xfId="0" applyFont="1" applyBorder="1"/>
    <xf numFmtId="0" fontId="2" fillId="0" borderId="0" xfId="0" applyFont="1" applyAlignment="1" applyProtection="1">
      <alignment horizontal="left" vertical="center" indent="3"/>
      <protection locked="0"/>
    </xf>
    <xf numFmtId="0" fontId="3" fillId="0" borderId="0" xfId="0" applyFont="1" applyBorder="1" applyAlignment="1" applyProtection="1">
      <alignment horizontal="left" vertical="center" indent="3"/>
      <protection locked="0"/>
    </xf>
    <xf numFmtId="0" fontId="3" fillId="0" borderId="0" xfId="0" applyFont="1" applyAlignment="1">
      <alignment horizontal="left" vertical="center" indent="3"/>
    </xf>
    <xf numFmtId="0" fontId="6" fillId="0" borderId="0" xfId="0" applyFont="1"/>
    <xf numFmtId="0" fontId="3" fillId="0" borderId="0" xfId="0" applyNumberFormat="1" applyFont="1" applyAlignment="1" applyProtection="1">
      <alignment horizontal="left" vertical="center" indent="3"/>
      <protection locked="0"/>
    </xf>
    <xf numFmtId="2" fontId="3" fillId="0" borderId="0" xfId="0" applyNumberFormat="1" applyFont="1" applyAlignment="1">
      <alignment horizontal="left" vertical="center" indent="3"/>
    </xf>
    <xf numFmtId="0" fontId="3" fillId="0" borderId="0" xfId="0" applyNumberFormat="1" applyFont="1" applyAlignment="1">
      <alignment horizontal="left" vertical="center" indent="3"/>
    </xf>
    <xf numFmtId="0" fontId="2" fillId="0" borderId="0" xfId="0" applyNumberFormat="1" applyFont="1" applyAlignment="1" applyProtection="1">
      <alignment horizontal="left" vertical="center" indent="3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24" applyFont="1" applyBorder="1" applyAlignment="1">
      <alignment vertical="center"/>
    </xf>
    <xf numFmtId="49" fontId="11" fillId="0" borderId="0" xfId="24" applyNumberFormat="1" applyFont="1" applyBorder="1" applyAlignment="1">
      <alignment horizontal="right" vertical="center"/>
    </xf>
    <xf numFmtId="41" fontId="11" fillId="0" borderId="0" xfId="24" applyNumberFormat="1" applyFont="1" applyBorder="1" applyAlignment="1">
      <alignment vertical="center"/>
    </xf>
    <xf numFmtId="41" fontId="12" fillId="0" borderId="0" xfId="24" applyNumberFormat="1" applyFont="1" applyBorder="1" applyAlignment="1">
      <alignment horizontal="center" vertical="center"/>
    </xf>
    <xf numFmtId="41" fontId="12" fillId="0" borderId="1" xfId="24" applyNumberFormat="1" applyFont="1" applyBorder="1" applyAlignment="1">
      <alignment horizontal="center" vertical="center"/>
    </xf>
    <xf numFmtId="0" fontId="12" fillId="0" borderId="0" xfId="24" applyFont="1" applyBorder="1" applyAlignment="1">
      <alignment vertical="center"/>
    </xf>
    <xf numFmtId="41" fontId="11" fillId="0" borderId="0" xfId="24" applyNumberFormat="1" applyFont="1" applyBorder="1" applyAlignment="1">
      <alignment horizontal="center" vertical="center"/>
    </xf>
    <xf numFmtId="0" fontId="11" fillId="0" borderId="0" xfId="24" applyFont="1" applyBorder="1" applyAlignment="1">
      <alignment horizontal="left" vertical="center"/>
    </xf>
    <xf numFmtId="41" fontId="11" fillId="0" borderId="0" xfId="8" applyNumberFormat="1" applyFont="1" applyBorder="1" applyAlignment="1">
      <alignment vertical="center"/>
    </xf>
    <xf numFmtId="41" fontId="11" fillId="0" borderId="1" xfId="8" applyNumberFormat="1" applyFont="1" applyBorder="1" applyAlignment="1">
      <alignment vertical="center"/>
    </xf>
    <xf numFmtId="41" fontId="11" fillId="0" borderId="2" xfId="8" applyNumberFormat="1" applyFont="1" applyBorder="1" applyAlignment="1">
      <alignment vertical="center"/>
    </xf>
    <xf numFmtId="41" fontId="11" fillId="0" borderId="1" xfId="24" applyNumberFormat="1" applyFont="1" applyBorder="1" applyAlignment="1">
      <alignment vertical="center"/>
    </xf>
    <xf numFmtId="41" fontId="11" fillId="0" borderId="0" xfId="24" applyNumberFormat="1" applyFont="1" applyBorder="1" applyAlignment="1">
      <alignment horizontal="right" vertical="center"/>
    </xf>
    <xf numFmtId="0" fontId="11" fillId="0" borderId="0" xfId="24" applyFont="1" applyFill="1" applyBorder="1" applyAlignment="1">
      <alignment horizontal="left" vertical="center"/>
    </xf>
    <xf numFmtId="49" fontId="11" fillId="0" borderId="0" xfId="24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1" fontId="0" fillId="0" borderId="0" xfId="0" applyNumberFormat="1" applyAlignment="1">
      <alignment vertical="center"/>
    </xf>
    <xf numFmtId="0" fontId="11" fillId="0" borderId="0" xfId="24" applyFont="1" applyBorder="1" applyAlignment="1">
      <alignment horizontal="left" vertical="center" indent="1"/>
    </xf>
    <xf numFmtId="0" fontId="11" fillId="0" borderId="0" xfId="24" applyFont="1" applyBorder="1" applyAlignment="1">
      <alignment horizontal="left" vertical="center" indent="3"/>
    </xf>
    <xf numFmtId="0" fontId="12" fillId="0" borderId="0" xfId="24" applyFont="1" applyBorder="1" applyAlignment="1">
      <alignment horizontal="left" vertical="center" indent="3"/>
    </xf>
    <xf numFmtId="188" fontId="11" fillId="0" borderId="1" xfId="24" applyNumberFormat="1" applyFont="1" applyBorder="1" applyAlignment="1">
      <alignment horizontal="right" vertical="center"/>
    </xf>
    <xf numFmtId="197" fontId="11" fillId="0" borderId="0" xfId="38" applyNumberFormat="1" applyFont="1" applyBorder="1" applyAlignment="1">
      <alignment vertical="center"/>
    </xf>
    <xf numFmtId="0" fontId="11" fillId="0" borderId="0" xfId="24" applyFont="1" applyFill="1" applyBorder="1" applyAlignment="1">
      <alignment horizontal="left" vertical="center" indent="1"/>
    </xf>
    <xf numFmtId="41" fontId="2" fillId="0" borderId="0" xfId="0" applyNumberFormat="1" applyFont="1" applyAlignment="1">
      <alignment horizontal="center" vertical="center"/>
    </xf>
    <xf numFmtId="0" fontId="11" fillId="0" borderId="0" xfId="24" applyFont="1" applyAlignment="1">
      <alignment vertical="center"/>
    </xf>
    <xf numFmtId="0" fontId="11" fillId="0" borderId="0" xfId="24" applyFont="1" applyAlignment="1">
      <alignment horizontal="left" vertical="center"/>
    </xf>
    <xf numFmtId="49" fontId="11" fillId="0" borderId="0" xfId="24" applyNumberFormat="1" applyFont="1" applyAlignment="1">
      <alignment horizontal="right" vertical="center"/>
    </xf>
    <xf numFmtId="41" fontId="11" fillId="0" borderId="0" xfId="24" applyNumberFormat="1" applyFont="1" applyAlignment="1">
      <alignment vertical="center"/>
    </xf>
    <xf numFmtId="41" fontId="11" fillId="0" borderId="0" xfId="8" applyNumberFormat="1" applyFont="1" applyAlignment="1">
      <alignment vertical="center"/>
    </xf>
    <xf numFmtId="49" fontId="11" fillId="0" borderId="0" xfId="8" applyNumberFormat="1" applyFont="1" applyAlignment="1">
      <alignment horizontal="right" vertical="center"/>
    </xf>
    <xf numFmtId="41" fontId="11" fillId="0" borderId="0" xfId="8" applyNumberFormat="1" applyFont="1" applyFill="1" applyAlignment="1">
      <alignment vertical="center"/>
    </xf>
    <xf numFmtId="49" fontId="11" fillId="0" borderId="0" xfId="8" applyNumberFormat="1" applyFont="1" applyBorder="1" applyAlignment="1">
      <alignment horizontal="right" vertical="center"/>
    </xf>
    <xf numFmtId="0" fontId="11" fillId="0" borderId="0" xfId="24" applyFont="1" applyAlignment="1">
      <alignment horizontal="left" vertical="center" indent="1"/>
    </xf>
    <xf numFmtId="0" fontId="11" fillId="0" borderId="0" xfId="24" applyFont="1" applyAlignment="1">
      <alignment horizontal="left" vertical="center" indent="3"/>
    </xf>
    <xf numFmtId="41" fontId="11" fillId="0" borderId="2" xfId="24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24" applyFont="1" applyFill="1" applyBorder="1" applyAlignment="1">
      <alignment horizontal="left" vertical="center" indent="3"/>
    </xf>
    <xf numFmtId="41" fontId="11" fillId="0" borderId="3" xfId="8" applyNumberFormat="1" applyFont="1" applyBorder="1" applyAlignment="1">
      <alignment vertical="center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2" xfId="0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 applyProtection="1">
      <alignment horizontal="center" vertical="center"/>
      <protection locked="0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 applyProtection="1">
      <alignment vertical="center"/>
      <protection locked="0"/>
    </xf>
    <xf numFmtId="41" fontId="6" fillId="0" borderId="0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Alignment="1" applyProtection="1">
      <alignment horizontal="right" vertical="center"/>
      <protection locked="0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0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Fill="1" applyBorder="1" applyAlignment="1" applyProtection="1">
      <alignment horizontal="center" vertical="center"/>
      <protection locked="0"/>
    </xf>
    <xf numFmtId="41" fontId="5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41" fontId="5" fillId="0" borderId="1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1" xfId="3" applyNumberFormat="1" applyFont="1" applyFill="1" applyBorder="1" applyAlignment="1">
      <alignment vertical="center"/>
    </xf>
    <xf numFmtId="41" fontId="3" fillId="0" borderId="0" xfId="3" applyNumberFormat="1" applyFont="1" applyFill="1" applyAlignment="1">
      <alignment vertical="center"/>
    </xf>
    <xf numFmtId="41" fontId="6" fillId="0" borderId="0" xfId="3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24" applyFont="1" applyBorder="1" applyAlignment="1">
      <alignment horizontal="center" vertical="center"/>
    </xf>
    <xf numFmtId="43" fontId="3" fillId="0" borderId="0" xfId="0" applyNumberFormat="1" applyFont="1"/>
  </cellXfs>
  <cellStyles count="39">
    <cellStyle name="Comma 2" xfId="1"/>
    <cellStyle name="Comma 2 2" xfId="2"/>
    <cellStyle name="Comma 3" xfId="3"/>
    <cellStyle name="Comma 3 2" xfId="4"/>
    <cellStyle name="Comma 3 3" xfId="5"/>
    <cellStyle name="Comma 4" xfId="6"/>
    <cellStyle name="Comma 5" xfId="7"/>
    <cellStyle name="Comma 6" xfId="8"/>
    <cellStyle name="Currency 2" xfId="9"/>
    <cellStyle name="Currency 2 2" xfId="10"/>
    <cellStyle name="Currency 3" xfId="11"/>
    <cellStyle name="Currency 3 2" xfId="12"/>
    <cellStyle name="Currency 3 3" xfId="13"/>
    <cellStyle name="Currency 4" xfId="14"/>
    <cellStyle name="Normal" xfId="0" builtinId="0"/>
    <cellStyle name="Normal 2" xfId="15"/>
    <cellStyle name="Normal 2 2" xfId="16"/>
    <cellStyle name="Normal 2 2 2" xfId="17"/>
    <cellStyle name="Normal 3" xfId="18"/>
    <cellStyle name="Normal 3 2" xfId="19"/>
    <cellStyle name="Normal 3 2 2" xfId="20"/>
    <cellStyle name="Normal 3 3" xfId="21"/>
    <cellStyle name="Normal 3 3 2" xfId="22"/>
    <cellStyle name="Normal 3 4" xfId="23"/>
    <cellStyle name="Normal 4" xfId="24"/>
    <cellStyle name="Normal 4 2" xfId="25"/>
    <cellStyle name="Normal 4 3" xfId="26"/>
    <cellStyle name="Normal 5" xfId="27"/>
    <cellStyle name="Normal 5 2" xfId="28"/>
    <cellStyle name="Normal 5 3" xfId="29"/>
    <cellStyle name="Normal 5 4" xfId="30"/>
    <cellStyle name="Normal 6" xfId="31"/>
    <cellStyle name="Normal 6 2" xfId="32"/>
    <cellStyle name="Normal 7" xfId="33"/>
    <cellStyle name="Normal 8" xfId="34"/>
    <cellStyle name="Normal 9" xfId="35"/>
    <cellStyle name="Percent 2" xfId="36"/>
    <cellStyle name="Percent 3" xfId="37"/>
    <cellStyle name="Percent 4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8"/>
  <sheetViews>
    <sheetView view="pageBreakPreview" zoomScaleNormal="100" zoomScaleSheetLayoutView="100" workbookViewId="0">
      <selection activeCell="C49" sqref="C49"/>
    </sheetView>
  </sheetViews>
  <sheetFormatPr defaultColWidth="9.109375" defaultRowHeight="13.2" x14ac:dyDescent="0.25"/>
  <cols>
    <col min="1" max="1" width="50.6640625" style="21" customWidth="1"/>
    <col min="2" max="2" width="2" style="16" customWidth="1"/>
    <col min="3" max="3" width="12.33203125" style="1" customWidth="1"/>
    <col min="4" max="4" width="2" style="16" customWidth="1"/>
    <col min="5" max="5" width="11.88671875" style="1" customWidth="1"/>
    <col min="6" max="6" width="2" style="16" customWidth="1"/>
    <col min="7" max="7" width="12.33203125" style="1" customWidth="1"/>
    <col min="8" max="8" width="12.33203125" style="1" bestFit="1" customWidth="1"/>
    <col min="9" max="16384" width="9.109375" style="1"/>
  </cols>
  <sheetData>
    <row r="1" spans="1:10" ht="14.1" customHeight="1" x14ac:dyDescent="0.3">
      <c r="A1" s="143" t="s">
        <v>6</v>
      </c>
      <c r="B1" s="143"/>
      <c r="C1" s="143"/>
      <c r="D1" s="143"/>
      <c r="E1" s="143"/>
      <c r="F1" s="143"/>
      <c r="G1" s="143"/>
      <c r="J1" s="142"/>
    </row>
    <row r="2" spans="1:10" ht="14.1" customHeight="1" x14ac:dyDescent="0.3">
      <c r="A2" s="143" t="s">
        <v>164</v>
      </c>
      <c r="B2" s="143"/>
      <c r="C2" s="143"/>
      <c r="D2" s="143"/>
      <c r="E2" s="143"/>
      <c r="F2" s="143"/>
      <c r="G2" s="143"/>
      <c r="J2" s="142"/>
    </row>
    <row r="3" spans="1:10" ht="14.1" customHeight="1" x14ac:dyDescent="0.3">
      <c r="A3" s="144" t="s">
        <v>147</v>
      </c>
      <c r="B3" s="144"/>
      <c r="C3" s="144"/>
      <c r="D3" s="144"/>
      <c r="E3" s="144"/>
      <c r="F3" s="144"/>
      <c r="G3" s="144"/>
      <c r="J3" s="142"/>
    </row>
    <row r="4" spans="1:10" ht="14.1" customHeight="1" x14ac:dyDescent="0.3">
      <c r="A4" s="143" t="s">
        <v>43</v>
      </c>
      <c r="B4" s="143"/>
      <c r="C4" s="143"/>
      <c r="D4" s="143"/>
      <c r="E4" s="143"/>
      <c r="F4" s="143"/>
      <c r="G4" s="143"/>
      <c r="J4" s="142"/>
    </row>
    <row r="5" spans="1:10" ht="14.1" customHeight="1" x14ac:dyDescent="0.25"/>
    <row r="6" spans="1:10" ht="14.1" customHeight="1" x14ac:dyDescent="0.25">
      <c r="C6" s="15" t="s">
        <v>7</v>
      </c>
      <c r="E6" s="2" t="s">
        <v>53</v>
      </c>
      <c r="G6" s="20" t="s">
        <v>80</v>
      </c>
    </row>
    <row r="7" spans="1:10" ht="14.1" customHeight="1" x14ac:dyDescent="0.25">
      <c r="C7" s="15" t="s">
        <v>152</v>
      </c>
      <c r="E7" s="2" t="s">
        <v>54</v>
      </c>
      <c r="G7" s="15" t="s">
        <v>152</v>
      </c>
    </row>
    <row r="8" spans="1:10" ht="14.1" customHeight="1" x14ac:dyDescent="0.25">
      <c r="C8" s="9">
        <v>2021</v>
      </c>
      <c r="E8" s="9" t="s">
        <v>52</v>
      </c>
      <c r="G8" s="9">
        <v>2021</v>
      </c>
    </row>
    <row r="9" spans="1:10" ht="14.1" customHeight="1" x14ac:dyDescent="0.25">
      <c r="A9" s="43" t="s">
        <v>8</v>
      </c>
      <c r="B9" s="29"/>
      <c r="C9" s="13"/>
      <c r="E9" s="22"/>
      <c r="G9" s="13"/>
    </row>
    <row r="10" spans="1:10" ht="14.1" customHeight="1" x14ac:dyDescent="0.25">
      <c r="A10" s="45" t="s">
        <v>14</v>
      </c>
      <c r="B10" s="32" t="s">
        <v>0</v>
      </c>
      <c r="C10" s="115">
        <v>42708186</v>
      </c>
      <c r="D10" s="14" t="s">
        <v>0</v>
      </c>
      <c r="E10" s="138">
        <f>2022298-4540196</f>
        <v>-2517898</v>
      </c>
      <c r="F10" s="14" t="s">
        <v>0</v>
      </c>
      <c r="G10" s="115">
        <f>SUM(C10:E10)</f>
        <v>40190288</v>
      </c>
    </row>
    <row r="11" spans="1:10" ht="14.1" customHeight="1" x14ac:dyDescent="0.25">
      <c r="A11" s="45" t="s">
        <v>30</v>
      </c>
      <c r="B11" s="32"/>
      <c r="C11" s="115">
        <v>4389971</v>
      </c>
      <c r="D11" s="14"/>
      <c r="E11" s="118">
        <v>0</v>
      </c>
      <c r="F11" s="14"/>
      <c r="G11" s="115">
        <f>SUM(C11:E11)</f>
        <v>4389971</v>
      </c>
    </row>
    <row r="12" spans="1:10" ht="14.1" customHeight="1" x14ac:dyDescent="0.25">
      <c r="A12" s="45" t="s">
        <v>15</v>
      </c>
      <c r="B12" s="32"/>
      <c r="C12" s="115"/>
      <c r="D12" s="14"/>
      <c r="E12" s="118"/>
      <c r="F12" s="14"/>
      <c r="G12" s="115"/>
    </row>
    <row r="13" spans="1:10" ht="14.1" customHeight="1" x14ac:dyDescent="0.25">
      <c r="A13" s="37" t="s">
        <v>50</v>
      </c>
      <c r="B13" s="29"/>
      <c r="C13" s="12">
        <v>6350629</v>
      </c>
      <c r="D13"/>
      <c r="E13" s="118">
        <v>0</v>
      </c>
      <c r="F13"/>
      <c r="G13" s="115">
        <f>SUM(C13:E13)</f>
        <v>6350629</v>
      </c>
    </row>
    <row r="14" spans="1:10" ht="14.1" customHeight="1" x14ac:dyDescent="0.25">
      <c r="A14" s="37" t="s">
        <v>16</v>
      </c>
      <c r="B14" s="29"/>
      <c r="C14" s="115">
        <v>9100000</v>
      </c>
      <c r="D14"/>
      <c r="E14" s="118">
        <v>0</v>
      </c>
      <c r="F14"/>
      <c r="G14" s="115">
        <f>SUM(C14:E14)</f>
        <v>9100000</v>
      </c>
    </row>
    <row r="15" spans="1:10" ht="14.1" customHeight="1" x14ac:dyDescent="0.25">
      <c r="A15" s="37" t="s">
        <v>17</v>
      </c>
      <c r="B15" s="29"/>
      <c r="C15" s="115">
        <v>228310</v>
      </c>
      <c r="D15"/>
      <c r="E15" s="118">
        <v>0</v>
      </c>
      <c r="F15"/>
      <c r="G15" s="115">
        <f>SUM(C15:E15)</f>
        <v>228310</v>
      </c>
    </row>
    <row r="16" spans="1:10" ht="14.1" customHeight="1" x14ac:dyDescent="0.25">
      <c r="A16" s="45" t="s">
        <v>18</v>
      </c>
      <c r="B16" s="29"/>
      <c r="C16" s="115">
        <v>174942</v>
      </c>
      <c r="D16"/>
      <c r="E16" s="118">
        <v>0</v>
      </c>
      <c r="F16"/>
      <c r="G16" s="115">
        <f>SUM(C16:E16)</f>
        <v>174942</v>
      </c>
    </row>
    <row r="17" spans="1:7" ht="14.1" customHeight="1" x14ac:dyDescent="0.25">
      <c r="A17" s="45" t="s">
        <v>19</v>
      </c>
      <c r="B17" s="29"/>
      <c r="C17" s="115"/>
      <c r="D17"/>
      <c r="E17" s="118"/>
      <c r="F17"/>
      <c r="G17" s="115"/>
    </row>
    <row r="18" spans="1:7" ht="14.1" customHeight="1" x14ac:dyDescent="0.25">
      <c r="A18" s="37" t="s">
        <v>20</v>
      </c>
      <c r="B18" s="29"/>
      <c r="C18" s="115">
        <v>2048552</v>
      </c>
      <c r="D18"/>
      <c r="E18" s="118">
        <v>0</v>
      </c>
      <c r="F18"/>
      <c r="G18" s="115">
        <f>SUM(C18:E18)</f>
        <v>2048552</v>
      </c>
    </row>
    <row r="19" spans="1:7" ht="14.1" customHeight="1" x14ac:dyDescent="0.25">
      <c r="A19" s="45" t="s">
        <v>21</v>
      </c>
      <c r="B19" s="29"/>
      <c r="C19" s="114">
        <v>1118470</v>
      </c>
      <c r="D19"/>
      <c r="E19" s="118">
        <v>0</v>
      </c>
      <c r="F19"/>
      <c r="G19" s="115">
        <f>SUM(C19:E19)</f>
        <v>1118470</v>
      </c>
    </row>
    <row r="20" spans="1:7" ht="14.1" customHeight="1" x14ac:dyDescent="0.25">
      <c r="A20" s="45" t="s">
        <v>48</v>
      </c>
      <c r="B20" s="29"/>
      <c r="C20" s="114"/>
      <c r="D20"/>
      <c r="E20" s="118"/>
      <c r="F20"/>
      <c r="G20" s="115">
        <f t="shared" ref="G20:G22" si="0">SUM(C20:E20)</f>
        <v>0</v>
      </c>
    </row>
    <row r="21" spans="1:7" ht="14.1" customHeight="1" x14ac:dyDescent="0.25">
      <c r="A21" s="37" t="s">
        <v>22</v>
      </c>
      <c r="B21" s="29"/>
      <c r="C21" s="114">
        <v>486648</v>
      </c>
      <c r="D21"/>
      <c r="E21" s="118">
        <v>0</v>
      </c>
      <c r="F21"/>
      <c r="G21" s="115">
        <f t="shared" si="0"/>
        <v>486648</v>
      </c>
    </row>
    <row r="22" spans="1:7" ht="14.1" customHeight="1" x14ac:dyDescent="0.25">
      <c r="A22" s="37" t="s">
        <v>24</v>
      </c>
      <c r="B22" s="29"/>
      <c r="C22" s="114">
        <v>1922180</v>
      </c>
      <c r="D22"/>
      <c r="E22" s="118">
        <v>-38570</v>
      </c>
      <c r="F22"/>
      <c r="G22" s="115">
        <f t="shared" si="0"/>
        <v>1883610</v>
      </c>
    </row>
    <row r="23" spans="1:7" ht="14.1" customHeight="1" x14ac:dyDescent="0.25">
      <c r="A23" s="37" t="s">
        <v>154</v>
      </c>
      <c r="B23" s="29"/>
      <c r="C23" s="113">
        <v>316707</v>
      </c>
      <c r="D23"/>
      <c r="E23" s="137">
        <v>0</v>
      </c>
      <c r="F23"/>
      <c r="G23" s="113">
        <f>SUM(C23:E23)</f>
        <v>316707</v>
      </c>
    </row>
    <row r="24" spans="1:7" s="24" customFormat="1" ht="7.8" x14ac:dyDescent="0.25">
      <c r="A24" s="56"/>
      <c r="B24" s="51"/>
      <c r="C24" s="125"/>
      <c r="D24" s="52"/>
      <c r="E24" s="125"/>
      <c r="F24" s="52"/>
      <c r="G24" s="125"/>
    </row>
    <row r="25" spans="1:7" ht="14.1" customHeight="1" x14ac:dyDescent="0.25">
      <c r="A25" s="38" t="s">
        <v>5</v>
      </c>
      <c r="B25" s="29"/>
      <c r="C25" s="112">
        <f>SUM(C10:C23)</f>
        <v>68844595</v>
      </c>
      <c r="D25" s="57"/>
      <c r="E25" s="112">
        <f>SUM(E10:E23)</f>
        <v>-2556468</v>
      </c>
      <c r="F25" s="57"/>
      <c r="G25" s="112">
        <f>SUM(G10:G23)</f>
        <v>66288127</v>
      </c>
    </row>
    <row r="26" spans="1:7" s="24" customFormat="1" ht="7.8" x14ac:dyDescent="0.25">
      <c r="A26" s="55"/>
      <c r="B26" s="51"/>
      <c r="C26" s="120"/>
      <c r="D26" s="52"/>
      <c r="E26" s="120"/>
      <c r="F26" s="52"/>
      <c r="G26" s="126"/>
    </row>
    <row r="27" spans="1:7" ht="14.1" customHeight="1" x14ac:dyDescent="0.25">
      <c r="A27" s="44" t="s">
        <v>11</v>
      </c>
      <c r="B27" s="29"/>
      <c r="C27" s="12"/>
      <c r="D27"/>
      <c r="E27" s="12"/>
      <c r="F27"/>
      <c r="G27" s="12"/>
    </row>
    <row r="28" spans="1:7" ht="14.1" customHeight="1" x14ac:dyDescent="0.25">
      <c r="A28" s="45" t="s">
        <v>48</v>
      </c>
      <c r="B28" s="29"/>
      <c r="C28" s="12"/>
      <c r="D28"/>
      <c r="E28" s="12"/>
      <c r="F28"/>
      <c r="G28" s="117"/>
    </row>
    <row r="29" spans="1:7" ht="14.1" customHeight="1" x14ac:dyDescent="0.25">
      <c r="A29" s="37" t="s">
        <v>22</v>
      </c>
      <c r="B29" s="29"/>
      <c r="C29" s="117">
        <v>16928802</v>
      </c>
      <c r="D29"/>
      <c r="E29" s="138">
        <v>-91739</v>
      </c>
      <c r="F29"/>
      <c r="G29" s="115">
        <f t="shared" ref="G29:G40" si="1">SUM(C29:E29)</f>
        <v>16837063</v>
      </c>
    </row>
    <row r="30" spans="1:7" ht="14.1" customHeight="1" x14ac:dyDescent="0.25">
      <c r="A30" s="37" t="s">
        <v>24</v>
      </c>
      <c r="B30" s="29"/>
      <c r="C30" s="117">
        <v>18678385</v>
      </c>
      <c r="D30"/>
      <c r="E30" s="138">
        <v>1014260</v>
      </c>
      <c r="F30"/>
      <c r="G30" s="115">
        <f t="shared" si="1"/>
        <v>19692645</v>
      </c>
    </row>
    <row r="31" spans="1:7" ht="14.1" customHeight="1" x14ac:dyDescent="0.25">
      <c r="A31" s="37" t="s">
        <v>51</v>
      </c>
      <c r="B31" s="29"/>
      <c r="C31" s="117">
        <v>10422934</v>
      </c>
      <c r="D31"/>
      <c r="E31" s="118">
        <v>0</v>
      </c>
      <c r="F31"/>
      <c r="G31" s="115">
        <f t="shared" si="1"/>
        <v>10422934</v>
      </c>
    </row>
    <row r="32" spans="1:7" ht="14.1" customHeight="1" x14ac:dyDescent="0.25">
      <c r="A32" s="45" t="s">
        <v>49</v>
      </c>
      <c r="B32" s="29"/>
      <c r="C32" s="12"/>
      <c r="D32"/>
      <c r="E32" s="12"/>
      <c r="F32"/>
      <c r="G32" s="115">
        <f t="shared" si="1"/>
        <v>0</v>
      </c>
    </row>
    <row r="33" spans="1:8" ht="14.1" customHeight="1" x14ac:dyDescent="0.25">
      <c r="A33" s="37" t="s">
        <v>23</v>
      </c>
      <c r="B33" s="29"/>
      <c r="C33" s="117">
        <v>17334305</v>
      </c>
      <c r="D33"/>
      <c r="E33" s="138">
        <v>1786950</v>
      </c>
      <c r="F33"/>
      <c r="G33" s="115">
        <f t="shared" si="1"/>
        <v>19121255</v>
      </c>
    </row>
    <row r="34" spans="1:8" ht="14.1" customHeight="1" x14ac:dyDescent="0.25">
      <c r="A34" s="46" t="s">
        <v>41</v>
      </c>
      <c r="B34" s="29"/>
      <c r="C34" s="113">
        <v>4031730</v>
      </c>
      <c r="D34"/>
      <c r="E34" s="113">
        <v>4154972</v>
      </c>
      <c r="F34"/>
      <c r="G34" s="113">
        <f t="shared" si="1"/>
        <v>8186702</v>
      </c>
    </row>
    <row r="35" spans="1:8" ht="14.1" customHeight="1" x14ac:dyDescent="0.25">
      <c r="A35" s="46" t="s">
        <v>45</v>
      </c>
      <c r="B35" s="29"/>
      <c r="C35" s="115"/>
      <c r="D35"/>
      <c r="E35" s="12"/>
      <c r="F35"/>
      <c r="G35" s="115"/>
    </row>
    <row r="36" spans="1:8" ht="14.1" customHeight="1" x14ac:dyDescent="0.25">
      <c r="A36" s="39" t="s">
        <v>25</v>
      </c>
      <c r="B36" s="29"/>
      <c r="C36" s="115">
        <v>526482852</v>
      </c>
      <c r="D36"/>
      <c r="E36" s="118">
        <v>0</v>
      </c>
      <c r="F36"/>
      <c r="G36" s="115">
        <f t="shared" si="1"/>
        <v>526482852</v>
      </c>
    </row>
    <row r="37" spans="1:8" ht="14.1" customHeight="1" x14ac:dyDescent="0.25">
      <c r="A37" s="39" t="s">
        <v>26</v>
      </c>
      <c r="B37" s="29"/>
      <c r="C37" s="113">
        <v>12495400</v>
      </c>
      <c r="D37"/>
      <c r="E37" s="137">
        <v>-2142345</v>
      </c>
      <c r="F37"/>
      <c r="G37" s="113">
        <f t="shared" si="1"/>
        <v>10353055</v>
      </c>
    </row>
    <row r="38" spans="1:8" s="24" customFormat="1" ht="7.8" x14ac:dyDescent="0.25">
      <c r="A38" s="53"/>
      <c r="B38" s="51"/>
      <c r="C38" s="125"/>
      <c r="D38" s="52"/>
      <c r="E38" s="139"/>
      <c r="F38" s="52"/>
      <c r="G38" s="125"/>
    </row>
    <row r="39" spans="1:8" ht="14.1" customHeight="1" x14ac:dyDescent="0.25">
      <c r="A39" s="40" t="s">
        <v>9</v>
      </c>
      <c r="B39" s="29"/>
      <c r="C39" s="115">
        <f>SUM(C36:C38)</f>
        <v>538978252</v>
      </c>
      <c r="D39"/>
      <c r="E39" s="115">
        <f>SUM(E36:E38)</f>
        <v>-2142345</v>
      </c>
      <c r="F39"/>
      <c r="G39" s="115">
        <f>SUM(G36:G38)</f>
        <v>536835907</v>
      </c>
    </row>
    <row r="40" spans="1:8" ht="14.1" customHeight="1" x14ac:dyDescent="0.25">
      <c r="A40" s="40" t="s">
        <v>27</v>
      </c>
      <c r="B40" s="29"/>
      <c r="C40" s="113">
        <v>196870484</v>
      </c>
      <c r="D40"/>
      <c r="E40" s="113">
        <v>0</v>
      </c>
      <c r="F40"/>
      <c r="G40" s="113">
        <f t="shared" si="1"/>
        <v>196870484</v>
      </c>
      <c r="H40" s="5"/>
    </row>
    <row r="41" spans="1:8" s="24" customFormat="1" ht="7.8" x14ac:dyDescent="0.25">
      <c r="A41" s="54"/>
      <c r="B41" s="51"/>
      <c r="C41" s="121"/>
      <c r="D41" s="52"/>
      <c r="E41" s="120"/>
      <c r="F41" s="52"/>
      <c r="G41" s="121"/>
    </row>
    <row r="42" spans="1:8" ht="14.1" customHeight="1" x14ac:dyDescent="0.25">
      <c r="A42" s="40" t="s">
        <v>83</v>
      </c>
      <c r="B42" s="29"/>
      <c r="C42" s="113">
        <f>C39-C40</f>
        <v>342107768</v>
      </c>
      <c r="D42"/>
      <c r="E42" s="113">
        <f>E39-E40</f>
        <v>-2142345</v>
      </c>
      <c r="F42"/>
      <c r="G42" s="113">
        <f>G39-G40</f>
        <v>339965423</v>
      </c>
    </row>
    <row r="43" spans="1:8" s="24" customFormat="1" ht="7.8" x14ac:dyDescent="0.25">
      <c r="A43" s="53"/>
      <c r="B43" s="51"/>
      <c r="C43" s="120"/>
      <c r="D43" s="52"/>
      <c r="E43" s="120"/>
      <c r="F43" s="52"/>
      <c r="G43" s="120"/>
    </row>
    <row r="44" spans="1:8" ht="14.1" customHeight="1" x14ac:dyDescent="0.25">
      <c r="A44" s="38" t="s">
        <v>13</v>
      </c>
      <c r="B44" s="29"/>
      <c r="C44" s="112">
        <f>SUM(C29:C34)+C42</f>
        <v>409503924</v>
      </c>
      <c r="D44"/>
      <c r="E44" s="112">
        <f>SUM(E29:E34)+E42</f>
        <v>4722098</v>
      </c>
      <c r="F44"/>
      <c r="G44" s="112">
        <f>SUM(G29:G34)+G42</f>
        <v>414226022</v>
      </c>
    </row>
    <row r="45" spans="1:8" s="24" customFormat="1" ht="7.8" x14ac:dyDescent="0.25">
      <c r="A45" s="49"/>
      <c r="B45" s="51"/>
      <c r="C45" s="126"/>
      <c r="D45" s="52"/>
      <c r="E45" s="120"/>
      <c r="F45" s="52"/>
      <c r="G45" s="126"/>
    </row>
    <row r="46" spans="1:8" ht="14.1" customHeight="1" x14ac:dyDescent="0.25">
      <c r="A46" s="38" t="s">
        <v>4</v>
      </c>
      <c r="B46" s="29"/>
      <c r="C46" s="113">
        <f>C44+C25</f>
        <v>478348519</v>
      </c>
      <c r="D46"/>
      <c r="E46" s="113">
        <f>E44+E25</f>
        <v>2165630</v>
      </c>
      <c r="F46"/>
      <c r="G46" s="113">
        <f>G44+G25</f>
        <v>480514149</v>
      </c>
    </row>
    <row r="47" spans="1:8" s="24" customFormat="1" ht="7.8" x14ac:dyDescent="0.25">
      <c r="A47" s="49"/>
      <c r="B47" s="50"/>
      <c r="C47" s="124"/>
      <c r="D47" s="48"/>
      <c r="E47" s="124"/>
      <c r="F47" s="48"/>
      <c r="G47" s="125"/>
    </row>
    <row r="48" spans="1:8" ht="14.1" customHeight="1" x14ac:dyDescent="0.25">
      <c r="A48" s="43" t="s">
        <v>28</v>
      </c>
      <c r="B48" s="32"/>
      <c r="C48" s="119"/>
      <c r="D48" s="14"/>
      <c r="E48" s="119"/>
      <c r="F48" s="14"/>
      <c r="G48" s="114"/>
    </row>
    <row r="49" spans="1:7" ht="14.1" customHeight="1" x14ac:dyDescent="0.25">
      <c r="A49" s="45" t="s">
        <v>29</v>
      </c>
      <c r="B49" s="32"/>
      <c r="C49" s="114">
        <v>2553369</v>
      </c>
      <c r="D49" s="14"/>
      <c r="E49" s="118">
        <v>0</v>
      </c>
      <c r="F49" s="14"/>
      <c r="G49" s="115">
        <f>SUM(C49:E49)</f>
        <v>2553369</v>
      </c>
    </row>
    <row r="50" spans="1:7" ht="14.1" customHeight="1" x14ac:dyDescent="0.25">
      <c r="A50" s="45" t="s">
        <v>153</v>
      </c>
      <c r="B50" s="32"/>
      <c r="C50" s="114">
        <v>3519560</v>
      </c>
      <c r="D50" s="14"/>
      <c r="E50" s="118"/>
      <c r="F50" s="14"/>
      <c r="G50" s="115">
        <f>SUM(C50:E50)</f>
        <v>3519560</v>
      </c>
    </row>
    <row r="51" spans="1:7" ht="14.1" customHeight="1" x14ac:dyDescent="0.25">
      <c r="A51" s="45" t="s">
        <v>37</v>
      </c>
      <c r="B51" s="32"/>
      <c r="C51" s="113">
        <v>2639109</v>
      </c>
      <c r="D51" s="14"/>
      <c r="E51" s="113">
        <v>0</v>
      </c>
      <c r="F51" s="14"/>
      <c r="G51" s="113">
        <f>SUM(C51:E51)</f>
        <v>2639109</v>
      </c>
    </row>
    <row r="52" spans="1:7" s="24" customFormat="1" ht="7.8" x14ac:dyDescent="0.25">
      <c r="A52" s="58"/>
      <c r="B52" s="50"/>
      <c r="C52" s="125"/>
      <c r="D52" s="48"/>
      <c r="E52" s="125"/>
      <c r="F52" s="48"/>
      <c r="G52" s="125"/>
    </row>
    <row r="53" spans="1:7" ht="14.1" customHeight="1" x14ac:dyDescent="0.25">
      <c r="A53" s="38" t="s">
        <v>42</v>
      </c>
      <c r="B53" s="32"/>
      <c r="C53" s="113">
        <f>SUM(C49:C52)</f>
        <v>8712038</v>
      </c>
      <c r="D53" s="127"/>
      <c r="E53" s="113">
        <f>SUM(E49:E52)</f>
        <v>0</v>
      </c>
      <c r="F53" s="127"/>
      <c r="G53" s="113">
        <f>SUM(G49:G52)</f>
        <v>8712038</v>
      </c>
    </row>
    <row r="54" spans="1:7" s="24" customFormat="1" ht="7.8" x14ac:dyDescent="0.25">
      <c r="A54" s="47"/>
      <c r="B54" s="48"/>
      <c r="C54" s="122"/>
      <c r="D54" s="48"/>
      <c r="E54" s="123"/>
      <c r="F54" s="48"/>
      <c r="G54" s="122"/>
    </row>
    <row r="55" spans="1:7" ht="14.1" customHeight="1" thickBot="1" x14ac:dyDescent="0.3">
      <c r="A55" s="42" t="s">
        <v>82</v>
      </c>
      <c r="B55" s="14" t="s">
        <v>0</v>
      </c>
      <c r="C55" s="116">
        <f>+C46+C53</f>
        <v>487060557</v>
      </c>
      <c r="D55" s="14" t="s">
        <v>0</v>
      </c>
      <c r="E55" s="116">
        <f>+E46+E53</f>
        <v>2165630</v>
      </c>
      <c r="F55" s="14" t="s">
        <v>0</v>
      </c>
      <c r="G55" s="116">
        <f>+G46+G53</f>
        <v>489226187</v>
      </c>
    </row>
    <row r="56" spans="1:7" ht="13.8" thickTop="1" x14ac:dyDescent="0.25">
      <c r="A56" s="41"/>
      <c r="B56" s="14"/>
      <c r="C56" s="27"/>
      <c r="D56" s="14"/>
      <c r="E56" s="27"/>
      <c r="F56" s="14"/>
      <c r="G56" s="6"/>
    </row>
    <row r="57" spans="1:7" x14ac:dyDescent="0.25">
      <c r="B57" s="14"/>
      <c r="C57" s="27"/>
      <c r="D57" s="14"/>
      <c r="E57" s="27"/>
      <c r="F57" s="14"/>
      <c r="G57" s="6"/>
    </row>
    <row r="58" spans="1:7" x14ac:dyDescent="0.25">
      <c r="C58" s="28"/>
      <c r="E58" s="28"/>
      <c r="G58" s="5"/>
    </row>
    <row r="59" spans="1:7" x14ac:dyDescent="0.25">
      <c r="C59" s="28"/>
      <c r="E59" s="28"/>
      <c r="G59" s="5"/>
    </row>
    <row r="60" spans="1:7" x14ac:dyDescent="0.25">
      <c r="C60" s="5"/>
      <c r="E60" s="5"/>
      <c r="G60" s="5"/>
    </row>
    <row r="61" spans="1:7" x14ac:dyDescent="0.25">
      <c r="C61" s="5"/>
      <c r="E61" s="5"/>
      <c r="G61" s="5"/>
    </row>
    <row r="62" spans="1:7" x14ac:dyDescent="0.25">
      <c r="C62" s="5"/>
      <c r="E62" s="5"/>
      <c r="G62" s="5"/>
    </row>
    <row r="63" spans="1:7" x14ac:dyDescent="0.25">
      <c r="C63" s="5"/>
      <c r="E63" s="5"/>
      <c r="G63" s="5"/>
    </row>
    <row r="64" spans="1:7" x14ac:dyDescent="0.25">
      <c r="C64" s="5"/>
      <c r="E64" s="5"/>
      <c r="G64" s="5"/>
    </row>
    <row r="65" spans="3:7" x14ac:dyDescent="0.25">
      <c r="C65" s="5"/>
      <c r="E65" s="5"/>
      <c r="G65" s="5"/>
    </row>
    <row r="66" spans="3:7" x14ac:dyDescent="0.25">
      <c r="C66" s="5"/>
      <c r="E66" s="5"/>
      <c r="G66" s="5"/>
    </row>
    <row r="67" spans="3:7" x14ac:dyDescent="0.25">
      <c r="C67" s="5"/>
      <c r="E67" s="5"/>
      <c r="G67" s="5"/>
    </row>
    <row r="68" spans="3:7" x14ac:dyDescent="0.25">
      <c r="C68" s="5"/>
      <c r="E68" s="5"/>
      <c r="G68" s="5"/>
    </row>
    <row r="69" spans="3:7" x14ac:dyDescent="0.25">
      <c r="C69" s="5"/>
      <c r="E69" s="5"/>
      <c r="G69" s="5"/>
    </row>
    <row r="70" spans="3:7" x14ac:dyDescent="0.25">
      <c r="C70" s="5"/>
      <c r="E70" s="5"/>
      <c r="G70" s="5"/>
    </row>
    <row r="71" spans="3:7" x14ac:dyDescent="0.25">
      <c r="C71" s="5"/>
      <c r="E71" s="5"/>
      <c r="G71" s="5"/>
    </row>
    <row r="72" spans="3:7" x14ac:dyDescent="0.25">
      <c r="C72" s="5"/>
      <c r="E72" s="5"/>
      <c r="G72" s="5"/>
    </row>
    <row r="73" spans="3:7" x14ac:dyDescent="0.25">
      <c r="C73" s="5"/>
      <c r="E73" s="5"/>
      <c r="G73" s="5"/>
    </row>
    <row r="74" spans="3:7" x14ac:dyDescent="0.25">
      <c r="C74" s="5"/>
      <c r="E74" s="5"/>
      <c r="G74" s="5"/>
    </row>
    <row r="75" spans="3:7" x14ac:dyDescent="0.25">
      <c r="C75" s="5"/>
      <c r="E75" s="5"/>
      <c r="G75" s="5"/>
    </row>
    <row r="76" spans="3:7" x14ac:dyDescent="0.25">
      <c r="C76" s="5"/>
      <c r="E76" s="5"/>
      <c r="G76" s="5"/>
    </row>
    <row r="77" spans="3:7" x14ac:dyDescent="0.25">
      <c r="C77" s="5"/>
      <c r="E77" s="5"/>
      <c r="G77" s="5"/>
    </row>
    <row r="78" spans="3:7" x14ac:dyDescent="0.25">
      <c r="C78" s="5"/>
      <c r="E78" s="5"/>
      <c r="G78" s="5"/>
    </row>
    <row r="79" spans="3:7" x14ac:dyDescent="0.25">
      <c r="C79" s="5"/>
      <c r="E79" s="5"/>
      <c r="G79" s="5"/>
    </row>
    <row r="80" spans="3:7" x14ac:dyDescent="0.25">
      <c r="C80" s="5"/>
      <c r="E80" s="5"/>
      <c r="G80" s="5"/>
    </row>
    <row r="81" spans="3:7" x14ac:dyDescent="0.25">
      <c r="C81" s="5"/>
      <c r="E81" s="5"/>
      <c r="G81" s="5"/>
    </row>
    <row r="82" spans="3:7" x14ac:dyDescent="0.25">
      <c r="C82" s="5"/>
      <c r="E82" s="5"/>
      <c r="G82" s="5"/>
    </row>
    <row r="83" spans="3:7" x14ac:dyDescent="0.25">
      <c r="C83" s="5"/>
      <c r="E83" s="5"/>
      <c r="G83" s="5"/>
    </row>
    <row r="84" spans="3:7" x14ac:dyDescent="0.25">
      <c r="C84" s="5"/>
      <c r="E84" s="5"/>
      <c r="G84" s="5"/>
    </row>
    <row r="85" spans="3:7" x14ac:dyDescent="0.25">
      <c r="C85" s="5"/>
      <c r="E85" s="5"/>
      <c r="G85" s="5"/>
    </row>
    <row r="86" spans="3:7" x14ac:dyDescent="0.25">
      <c r="C86" s="5"/>
      <c r="E86" s="5"/>
      <c r="G86" s="5"/>
    </row>
    <row r="87" spans="3:7" x14ac:dyDescent="0.25">
      <c r="C87" s="5"/>
      <c r="E87" s="5"/>
      <c r="G87" s="5"/>
    </row>
    <row r="88" spans="3:7" x14ac:dyDescent="0.25">
      <c r="C88" s="5"/>
      <c r="E88" s="5"/>
      <c r="G88" s="5"/>
    </row>
    <row r="89" spans="3:7" x14ac:dyDescent="0.25">
      <c r="C89" s="5"/>
      <c r="E89" s="5"/>
      <c r="G89" s="5"/>
    </row>
    <row r="90" spans="3:7" x14ac:dyDescent="0.25">
      <c r="C90" s="5"/>
      <c r="E90" s="5"/>
      <c r="G90" s="5"/>
    </row>
    <row r="91" spans="3:7" x14ac:dyDescent="0.25">
      <c r="C91" s="5"/>
      <c r="E91" s="5"/>
      <c r="G91" s="5"/>
    </row>
    <row r="92" spans="3:7" x14ac:dyDescent="0.25">
      <c r="C92" s="5"/>
      <c r="E92" s="5"/>
      <c r="G92" s="5"/>
    </row>
    <row r="93" spans="3:7" x14ac:dyDescent="0.25">
      <c r="C93" s="5"/>
      <c r="E93" s="5"/>
      <c r="G93" s="5"/>
    </row>
    <row r="94" spans="3:7" x14ac:dyDescent="0.25">
      <c r="C94" s="5"/>
      <c r="E94" s="5"/>
      <c r="G94" s="5"/>
    </row>
    <row r="95" spans="3:7" x14ac:dyDescent="0.25">
      <c r="C95" s="5"/>
      <c r="E95" s="5"/>
      <c r="G95" s="5"/>
    </row>
    <row r="96" spans="3:7" x14ac:dyDescent="0.25">
      <c r="C96" s="5"/>
      <c r="E96" s="5"/>
      <c r="G96" s="5"/>
    </row>
    <row r="97" spans="3:7" x14ac:dyDescent="0.25">
      <c r="C97" s="5"/>
      <c r="E97" s="5"/>
      <c r="G97" s="5"/>
    </row>
    <row r="98" spans="3:7" x14ac:dyDescent="0.25">
      <c r="C98" s="5"/>
      <c r="E98" s="5"/>
      <c r="G98" s="5"/>
    </row>
  </sheetData>
  <mergeCells count="4">
    <mergeCell ref="A1:G1"/>
    <mergeCell ref="A3:G3"/>
    <mergeCell ref="A4:G4"/>
    <mergeCell ref="A2:G2"/>
  </mergeCells>
  <printOptions horizontalCentered="1"/>
  <pageMargins left="0.6" right="0.6" top="0.5" bottom="0.5" header="0.5" footer="0.5"/>
  <pageSetup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3"/>
  <sheetViews>
    <sheetView tabSelected="1" view="pageBreakPreview" topLeftCell="A31" zoomScaleNormal="100" zoomScaleSheetLayoutView="100" workbookViewId="0">
      <selection activeCell="A47" sqref="A47"/>
    </sheetView>
  </sheetViews>
  <sheetFormatPr defaultColWidth="9.109375" defaultRowHeight="14.1" customHeight="1" x14ac:dyDescent="0.25"/>
  <cols>
    <col min="1" max="1" width="47.5546875" style="36" bestFit="1" customWidth="1"/>
    <col min="2" max="2" width="2" style="60" customWidth="1"/>
    <col min="3" max="3" width="12.33203125" style="36" customWidth="1"/>
    <col min="4" max="4" width="2" style="60" customWidth="1"/>
    <col min="5" max="5" width="11.88671875" style="36" customWidth="1"/>
    <col min="6" max="6" width="2" style="60" customWidth="1"/>
    <col min="7" max="7" width="12.33203125" style="36" customWidth="1"/>
    <col min="8" max="8" width="9.109375" style="36"/>
    <col min="9" max="9" width="10.44140625" style="36" bestFit="1" customWidth="1"/>
    <col min="10" max="16384" width="9.109375" style="36"/>
  </cols>
  <sheetData>
    <row r="1" spans="1:10" ht="14.1" customHeight="1" x14ac:dyDescent="0.3">
      <c r="A1" s="143" t="s">
        <v>6</v>
      </c>
      <c r="B1" s="143"/>
      <c r="C1" s="143"/>
      <c r="D1" s="143"/>
      <c r="E1" s="143"/>
      <c r="F1" s="143"/>
      <c r="G1" s="143"/>
      <c r="J1" s="142"/>
    </row>
    <row r="2" spans="1:10" s="1" customFormat="1" ht="14.1" customHeight="1" x14ac:dyDescent="0.3">
      <c r="A2" s="143" t="s">
        <v>164</v>
      </c>
      <c r="B2" s="143"/>
      <c r="C2" s="143"/>
      <c r="D2" s="143"/>
      <c r="E2" s="143"/>
      <c r="F2" s="143"/>
      <c r="G2" s="143"/>
      <c r="J2" s="142"/>
    </row>
    <row r="3" spans="1:10" ht="14.1" customHeight="1" x14ac:dyDescent="0.3">
      <c r="A3" s="144" t="str">
        <f>'1'!A3</f>
        <v>PRO FORMA STATEMENT OF NET POSITION - STEP 1</v>
      </c>
      <c r="B3" s="144"/>
      <c r="C3" s="144"/>
      <c r="D3" s="144"/>
      <c r="E3" s="144"/>
      <c r="F3" s="144"/>
      <c r="G3" s="144"/>
      <c r="J3" s="142"/>
    </row>
    <row r="4" spans="1:10" ht="14.1" customHeight="1" x14ac:dyDescent="0.3">
      <c r="A4" s="145" t="s">
        <v>44</v>
      </c>
      <c r="B4" s="145"/>
      <c r="C4" s="145"/>
      <c r="D4" s="145"/>
      <c r="E4" s="145"/>
      <c r="F4" s="145"/>
      <c r="G4" s="145"/>
      <c r="J4" s="142"/>
    </row>
    <row r="5" spans="1:10" ht="14.1" customHeight="1" x14ac:dyDescent="0.25">
      <c r="A5" s="1"/>
      <c r="B5" s="16"/>
      <c r="C5" s="8"/>
      <c r="D5" s="16"/>
      <c r="E5" s="8"/>
      <c r="F5" s="16"/>
      <c r="G5" s="5"/>
    </row>
    <row r="6" spans="1:10" ht="14.1" customHeight="1" x14ac:dyDescent="0.25">
      <c r="A6" s="1"/>
      <c r="B6" s="16"/>
      <c r="C6" s="15" t="s">
        <v>7</v>
      </c>
      <c r="D6" s="16"/>
      <c r="E6" s="2" t="s">
        <v>53</v>
      </c>
      <c r="F6" s="16"/>
      <c r="G6" s="20" t="s">
        <v>80</v>
      </c>
    </row>
    <row r="7" spans="1:10" ht="14.1" customHeight="1" x14ac:dyDescent="0.25">
      <c r="A7" s="1"/>
      <c r="B7" s="16"/>
      <c r="C7" s="15" t="str">
        <f>'1'!C7</f>
        <v>December 31,</v>
      </c>
      <c r="D7" s="16"/>
      <c r="E7" s="2" t="s">
        <v>54</v>
      </c>
      <c r="F7" s="16"/>
      <c r="G7" s="15" t="str">
        <f>'1'!G7</f>
        <v>December 31,</v>
      </c>
    </row>
    <row r="8" spans="1:10" ht="14.1" customHeight="1" x14ac:dyDescent="0.25">
      <c r="A8" s="1"/>
      <c r="B8" s="16"/>
      <c r="C8" s="33">
        <f>'1'!C8</f>
        <v>2021</v>
      </c>
      <c r="D8" s="16"/>
      <c r="E8" s="9" t="s">
        <v>52</v>
      </c>
      <c r="F8" s="16"/>
      <c r="G8" s="26">
        <f>'1'!G8</f>
        <v>2021</v>
      </c>
    </row>
    <row r="9" spans="1:10" ht="14.1" customHeight="1" x14ac:dyDescent="0.25">
      <c r="A9" s="7" t="s">
        <v>31</v>
      </c>
      <c r="B9" s="59"/>
      <c r="C9" s="34"/>
      <c r="D9" s="59"/>
      <c r="E9" s="19"/>
      <c r="F9" s="59"/>
      <c r="G9" s="15"/>
    </row>
    <row r="10" spans="1:10" ht="14.1" customHeight="1" x14ac:dyDescent="0.25">
      <c r="A10" s="17" t="s">
        <v>10</v>
      </c>
      <c r="B10" s="16"/>
      <c r="C10" s="12"/>
      <c r="D10" s="16"/>
      <c r="E10" s="140"/>
      <c r="F10" s="16"/>
      <c r="G10" s="12"/>
    </row>
    <row r="11" spans="1:10" ht="14.1" customHeight="1" x14ac:dyDescent="0.25">
      <c r="A11" s="10" t="s">
        <v>86</v>
      </c>
      <c r="B11" s="14" t="s">
        <v>0</v>
      </c>
      <c r="C11" s="115">
        <v>12886273</v>
      </c>
      <c r="D11" s="14" t="s">
        <v>0</v>
      </c>
      <c r="E11" s="118">
        <v>0</v>
      </c>
      <c r="F11" s="14" t="s">
        <v>0</v>
      </c>
      <c r="G11" s="114">
        <f>SUM(C11:E11)</f>
        <v>12886273</v>
      </c>
    </row>
    <row r="12" spans="1:10" ht="14.1" customHeight="1" x14ac:dyDescent="0.25">
      <c r="A12" s="10" t="s">
        <v>87</v>
      </c>
      <c r="B12" s="16"/>
      <c r="C12" s="115">
        <v>1751438</v>
      </c>
      <c r="D12" s="16"/>
      <c r="E12" s="118">
        <v>0</v>
      </c>
      <c r="F12" s="16"/>
      <c r="G12" s="114">
        <f t="shared" ref="G12:G20" si="0">SUM(C12:E12)</f>
        <v>1751438</v>
      </c>
    </row>
    <row r="13" spans="1:10" ht="14.1" customHeight="1" x14ac:dyDescent="0.25">
      <c r="A13" s="10" t="s">
        <v>88</v>
      </c>
      <c r="B13" s="16"/>
      <c r="C13" s="115">
        <v>1264825</v>
      </c>
      <c r="D13" s="16"/>
      <c r="E13" s="118">
        <v>0</v>
      </c>
      <c r="F13" s="16"/>
      <c r="G13" s="114">
        <f t="shared" si="0"/>
        <v>1264825</v>
      </c>
    </row>
    <row r="14" spans="1:10" ht="14.1" customHeight="1" x14ac:dyDescent="0.25">
      <c r="A14" s="10" t="s">
        <v>89</v>
      </c>
      <c r="B14" s="16"/>
      <c r="C14" s="115">
        <v>475742</v>
      </c>
      <c r="D14" s="16"/>
      <c r="E14" s="118">
        <v>0</v>
      </c>
      <c r="F14" s="16"/>
      <c r="G14" s="114">
        <f>SUM(C14:E14)</f>
        <v>475742</v>
      </c>
    </row>
    <row r="15" spans="1:10" ht="14.1" customHeight="1" x14ac:dyDescent="0.25">
      <c r="A15" s="10" t="s">
        <v>90</v>
      </c>
      <c r="B15" s="16"/>
      <c r="C15" s="115">
        <v>324632</v>
      </c>
      <c r="D15" s="16"/>
      <c r="E15" s="118"/>
      <c r="F15" s="16"/>
      <c r="G15" s="114">
        <f>SUM(C15:E15)</f>
        <v>324632</v>
      </c>
    </row>
    <row r="16" spans="1:10" ht="14.1" customHeight="1" x14ac:dyDescent="0.25">
      <c r="A16" s="10" t="s">
        <v>93</v>
      </c>
      <c r="B16" s="16"/>
      <c r="C16" s="115">
        <v>225351</v>
      </c>
      <c r="D16" s="16"/>
      <c r="E16" s="118"/>
      <c r="F16" s="16"/>
      <c r="G16" s="114">
        <f>SUM(C16:E16)</f>
        <v>225351</v>
      </c>
    </row>
    <row r="17" spans="1:7" ht="14.1" customHeight="1" x14ac:dyDescent="0.25">
      <c r="A17" s="10" t="s">
        <v>91</v>
      </c>
      <c r="B17" s="16"/>
      <c r="C17" s="114">
        <v>455497</v>
      </c>
      <c r="D17" s="16"/>
      <c r="E17" s="118">
        <v>0</v>
      </c>
      <c r="F17" s="16"/>
      <c r="G17" s="114">
        <f t="shared" si="0"/>
        <v>455497</v>
      </c>
    </row>
    <row r="18" spans="1:7" ht="14.1" customHeight="1" x14ac:dyDescent="0.25">
      <c r="A18" s="10" t="s">
        <v>92</v>
      </c>
      <c r="B18" s="16"/>
      <c r="C18" s="114"/>
      <c r="D18" s="16"/>
      <c r="E18" s="118"/>
      <c r="F18" s="16"/>
      <c r="G18" s="114">
        <f t="shared" si="0"/>
        <v>0</v>
      </c>
    </row>
    <row r="19" spans="1:7" ht="14.1" customHeight="1" x14ac:dyDescent="0.25">
      <c r="A19" s="18" t="s">
        <v>33</v>
      </c>
      <c r="B19" s="16"/>
      <c r="C19" s="114">
        <v>1922180</v>
      </c>
      <c r="D19" s="16"/>
      <c r="E19" s="118">
        <v>-38570</v>
      </c>
      <c r="F19" s="16"/>
      <c r="G19" s="114">
        <f t="shared" si="0"/>
        <v>1883610</v>
      </c>
    </row>
    <row r="20" spans="1:7" ht="14.1" customHeight="1" x14ac:dyDescent="0.25">
      <c r="A20" s="18" t="s">
        <v>32</v>
      </c>
      <c r="B20" s="16"/>
      <c r="C20" s="130">
        <v>803355</v>
      </c>
      <c r="D20" s="16"/>
      <c r="E20" s="130">
        <v>0</v>
      </c>
      <c r="F20" s="16"/>
      <c r="G20" s="113">
        <f t="shared" si="0"/>
        <v>803355</v>
      </c>
    </row>
    <row r="21" spans="1:7" s="66" customFormat="1" ht="7.8" x14ac:dyDescent="0.15">
      <c r="A21" s="31"/>
      <c r="B21" s="51"/>
      <c r="C21" s="31"/>
      <c r="D21" s="51"/>
      <c r="E21" s="31"/>
      <c r="F21" s="51"/>
      <c r="G21" s="31"/>
    </row>
    <row r="22" spans="1:7" s="62" customFormat="1" ht="14.1" customHeight="1" x14ac:dyDescent="0.25">
      <c r="A22" s="64" t="s">
        <v>1</v>
      </c>
      <c r="B22" s="57"/>
      <c r="C22" s="113">
        <f>SUM(C11:C20)</f>
        <v>20109293</v>
      </c>
      <c r="D22" s="57"/>
      <c r="E22" s="113">
        <f>SUM(E11:E20)</f>
        <v>-38570</v>
      </c>
      <c r="F22" s="57"/>
      <c r="G22" s="113">
        <f>SUM(G11:G20)</f>
        <v>20070723</v>
      </c>
    </row>
    <row r="23" spans="1:7" s="66" customFormat="1" ht="7.8" x14ac:dyDescent="0.15">
      <c r="A23" s="31"/>
      <c r="B23" s="51"/>
      <c r="C23" s="31"/>
      <c r="D23" s="51"/>
      <c r="E23" s="31"/>
      <c r="F23" s="51"/>
      <c r="G23" s="31"/>
    </row>
    <row r="24" spans="1:7" ht="14.1" customHeight="1" x14ac:dyDescent="0.25">
      <c r="A24" s="17" t="s">
        <v>12</v>
      </c>
      <c r="B24" s="16"/>
      <c r="C24" s="114"/>
      <c r="D24" s="16"/>
      <c r="E24" s="141"/>
      <c r="F24" s="16"/>
      <c r="G24" s="114"/>
    </row>
    <row r="25" spans="1:7" ht="14.1" customHeight="1" x14ac:dyDescent="0.25">
      <c r="A25" s="10" t="s">
        <v>92</v>
      </c>
      <c r="B25" s="16"/>
      <c r="C25" s="114"/>
      <c r="D25" s="16"/>
      <c r="E25" s="141"/>
      <c r="F25" s="16"/>
      <c r="G25" s="114"/>
    </row>
    <row r="26" spans="1:7" ht="14.1" customHeight="1" x14ac:dyDescent="0.25">
      <c r="A26" s="18" t="s">
        <v>32</v>
      </c>
      <c r="B26" s="16"/>
      <c r="C26" s="114">
        <v>294537</v>
      </c>
      <c r="D26" s="16"/>
      <c r="E26" s="118">
        <v>0</v>
      </c>
      <c r="F26" s="16"/>
      <c r="G26" s="114">
        <f t="shared" ref="G26:G33" si="1">SUM(C26:E26)</f>
        <v>294537</v>
      </c>
    </row>
    <row r="27" spans="1:7" ht="14.1" customHeight="1" x14ac:dyDescent="0.25">
      <c r="A27" s="10" t="s">
        <v>90</v>
      </c>
      <c r="B27" s="16"/>
      <c r="C27" s="114">
        <v>1327727</v>
      </c>
      <c r="D27" s="16"/>
      <c r="E27" s="118">
        <v>0</v>
      </c>
      <c r="F27" s="16"/>
      <c r="G27" s="114">
        <f t="shared" si="1"/>
        <v>1327727</v>
      </c>
    </row>
    <row r="28" spans="1:7" ht="14.1" customHeight="1" x14ac:dyDescent="0.25">
      <c r="A28" s="10" t="s">
        <v>93</v>
      </c>
      <c r="B28" s="16"/>
      <c r="C28" s="114">
        <v>15850</v>
      </c>
      <c r="D28" s="16"/>
      <c r="E28" s="118">
        <v>0</v>
      </c>
      <c r="F28" s="16"/>
      <c r="G28" s="114">
        <f t="shared" si="1"/>
        <v>15850</v>
      </c>
    </row>
    <row r="29" spans="1:7" ht="14.1" customHeight="1" x14ac:dyDescent="0.25">
      <c r="A29" s="10" t="s">
        <v>155</v>
      </c>
      <c r="B29" s="16"/>
      <c r="C29" s="114">
        <v>24685000</v>
      </c>
      <c r="D29" s="16"/>
      <c r="E29" s="118">
        <v>-24685000</v>
      </c>
      <c r="F29" s="16"/>
      <c r="G29" s="114">
        <f t="shared" si="1"/>
        <v>0</v>
      </c>
    </row>
    <row r="30" spans="1:7" ht="14.1" customHeight="1" x14ac:dyDescent="0.25">
      <c r="A30" s="10" t="s">
        <v>94</v>
      </c>
      <c r="B30" s="16"/>
      <c r="C30" s="115">
        <v>133263341</v>
      </c>
      <c r="D30" s="16"/>
      <c r="E30" s="118">
        <v>27335000</v>
      </c>
      <c r="F30" s="16"/>
      <c r="G30" s="114">
        <f t="shared" si="1"/>
        <v>160598341</v>
      </c>
    </row>
    <row r="31" spans="1:7" ht="14.1" customHeight="1" x14ac:dyDescent="0.25">
      <c r="A31" s="10" t="s">
        <v>87</v>
      </c>
      <c r="B31" s="16"/>
      <c r="C31" s="114">
        <v>28571118</v>
      </c>
      <c r="D31" s="16"/>
      <c r="E31" s="118">
        <v>0</v>
      </c>
      <c r="F31" s="16"/>
      <c r="G31" s="114">
        <f t="shared" si="1"/>
        <v>28571118</v>
      </c>
    </row>
    <row r="32" spans="1:7" ht="14.1" customHeight="1" x14ac:dyDescent="0.25">
      <c r="A32" s="10" t="s">
        <v>95</v>
      </c>
      <c r="B32" s="16"/>
      <c r="C32" s="114">
        <v>22419617</v>
      </c>
      <c r="D32" s="16"/>
      <c r="E32" s="118"/>
      <c r="F32" s="16"/>
      <c r="G32" s="114">
        <f t="shared" si="1"/>
        <v>22419617</v>
      </c>
    </row>
    <row r="33" spans="1:7" ht="14.1" customHeight="1" x14ac:dyDescent="0.25">
      <c r="A33" s="10" t="s">
        <v>156</v>
      </c>
      <c r="B33" s="16"/>
      <c r="C33" s="113">
        <v>6730325</v>
      </c>
      <c r="D33" s="16"/>
      <c r="E33" s="130">
        <v>0</v>
      </c>
      <c r="F33" s="16"/>
      <c r="G33" s="113">
        <f t="shared" si="1"/>
        <v>6730325</v>
      </c>
    </row>
    <row r="34" spans="1:7" s="66" customFormat="1" ht="7.8" x14ac:dyDescent="0.15">
      <c r="A34" s="31"/>
      <c r="B34" s="51"/>
      <c r="C34" s="31"/>
      <c r="D34" s="51"/>
      <c r="E34" s="31"/>
      <c r="F34" s="51"/>
      <c r="G34" s="31"/>
    </row>
    <row r="35" spans="1:7" s="62" customFormat="1" ht="14.1" customHeight="1" x14ac:dyDescent="0.25">
      <c r="A35" s="64" t="s">
        <v>2</v>
      </c>
      <c r="B35" s="57"/>
      <c r="C35" s="113">
        <f>SUM(C26:C34)</f>
        <v>217307515</v>
      </c>
      <c r="D35" s="57"/>
      <c r="E35" s="113">
        <f>SUM(E26:E34)</f>
        <v>2650000</v>
      </c>
      <c r="F35" s="57"/>
      <c r="G35" s="113">
        <f>SUM(G26:G34)</f>
        <v>219957515</v>
      </c>
    </row>
    <row r="36" spans="1:7" s="66" customFormat="1" ht="7.8" x14ac:dyDescent="0.15">
      <c r="A36" s="31"/>
      <c r="B36" s="51"/>
      <c r="C36" s="31"/>
      <c r="D36" s="51"/>
      <c r="E36" s="31"/>
      <c r="F36" s="51"/>
      <c r="G36" s="31"/>
    </row>
    <row r="37" spans="1:7" ht="14.1" customHeight="1" x14ac:dyDescent="0.25">
      <c r="A37" s="11" t="s">
        <v>3</v>
      </c>
      <c r="B37" s="14"/>
      <c r="C37" s="112">
        <f>C22+C35</f>
        <v>237416808</v>
      </c>
      <c r="D37" s="14"/>
      <c r="E37" s="112">
        <f>E22+E35</f>
        <v>2611430</v>
      </c>
      <c r="F37" s="14"/>
      <c r="G37" s="112">
        <f>G22+G35</f>
        <v>240028238</v>
      </c>
    </row>
    <row r="38" spans="1:7" s="66" customFormat="1" ht="7.8" x14ac:dyDescent="0.15">
      <c r="A38" s="31"/>
      <c r="B38" s="51"/>
      <c r="C38" s="31"/>
      <c r="D38" s="51"/>
      <c r="E38" s="31"/>
      <c r="F38" s="51"/>
      <c r="G38" s="31"/>
    </row>
    <row r="39" spans="1:7" ht="14.1" customHeight="1" x14ac:dyDescent="0.25">
      <c r="A39" s="7" t="s">
        <v>35</v>
      </c>
      <c r="B39" s="16"/>
      <c r="C39" s="12"/>
      <c r="D39" s="16"/>
      <c r="E39" s="141"/>
      <c r="F39" s="16"/>
      <c r="G39" s="12"/>
    </row>
    <row r="40" spans="1:7" ht="14.1" customHeight="1" x14ac:dyDescent="0.25">
      <c r="A40" s="10" t="s">
        <v>36</v>
      </c>
      <c r="B40" s="16"/>
      <c r="C40" s="12">
        <v>3205757</v>
      </c>
      <c r="D40" s="16"/>
      <c r="E40" s="141">
        <v>0</v>
      </c>
      <c r="F40" s="16"/>
      <c r="G40" s="12">
        <f>SUM(C40:E40)</f>
        <v>3205757</v>
      </c>
    </row>
    <row r="41" spans="1:7" ht="14.1" customHeight="1" x14ac:dyDescent="0.25">
      <c r="A41" s="10" t="s">
        <v>157</v>
      </c>
      <c r="B41" s="16"/>
      <c r="C41" s="12">
        <v>3132278</v>
      </c>
      <c r="D41" s="16"/>
      <c r="E41" s="141">
        <v>0</v>
      </c>
      <c r="F41" s="16"/>
      <c r="G41" s="12">
        <f>SUM(C41:E41)</f>
        <v>3132278</v>
      </c>
    </row>
    <row r="42" spans="1:7" ht="14.1" customHeight="1" x14ac:dyDescent="0.25">
      <c r="A42" s="10" t="s">
        <v>158</v>
      </c>
      <c r="B42" s="16"/>
      <c r="C42" s="112">
        <v>2820627</v>
      </c>
      <c r="D42" s="16"/>
      <c r="E42" s="130">
        <v>0</v>
      </c>
      <c r="F42" s="16"/>
      <c r="G42" s="113">
        <f>SUM(C42:E42)</f>
        <v>2820627</v>
      </c>
    </row>
    <row r="43" spans="1:7" s="66" customFormat="1" ht="7.8" customHeight="1" x14ac:dyDescent="0.15">
      <c r="A43" s="31"/>
      <c r="B43" s="51"/>
      <c r="C43" s="31"/>
      <c r="D43" s="51"/>
      <c r="E43" s="31"/>
      <c r="F43" s="51"/>
      <c r="G43" s="31"/>
    </row>
    <row r="44" spans="1:7" s="66" customFormat="1" ht="13.8" customHeight="1" x14ac:dyDescent="0.15">
      <c r="A44" s="64" t="s">
        <v>159</v>
      </c>
      <c r="B44" s="51"/>
      <c r="C44" s="117">
        <f>SUM(C40:C42)</f>
        <v>9158662</v>
      </c>
      <c r="D44" s="51"/>
      <c r="E44" s="117">
        <f>SUM(E40:E42)</f>
        <v>0</v>
      </c>
      <c r="F44" s="51"/>
      <c r="G44" s="117">
        <f>SUM(G40:G42)</f>
        <v>9158662</v>
      </c>
    </row>
    <row r="45" spans="1:7" s="66" customFormat="1" ht="13.8" customHeight="1" x14ac:dyDescent="0.15">
      <c r="A45" s="31"/>
      <c r="B45" s="51"/>
      <c r="C45" s="31"/>
      <c r="D45" s="51"/>
      <c r="E45" s="31"/>
      <c r="F45" s="51"/>
      <c r="G45" s="31"/>
    </row>
    <row r="46" spans="1:7" ht="14.1" customHeight="1" x14ac:dyDescent="0.25">
      <c r="A46" s="11" t="s">
        <v>38</v>
      </c>
      <c r="B46" s="16"/>
      <c r="C46" s="112">
        <f>C37+C44</f>
        <v>246575470</v>
      </c>
      <c r="D46" s="16"/>
      <c r="E46" s="112">
        <f>E37+E44</f>
        <v>2611430</v>
      </c>
      <c r="F46" s="16"/>
      <c r="G46" s="112">
        <f>G37+G44</f>
        <v>249186900</v>
      </c>
    </row>
    <row r="47" spans="1:7" s="66" customFormat="1" ht="7.8" x14ac:dyDescent="0.15">
      <c r="A47" s="31"/>
      <c r="B47" s="51"/>
      <c r="C47" s="31"/>
      <c r="D47" s="51"/>
      <c r="E47" s="31"/>
      <c r="F47" s="51"/>
      <c r="G47" s="31"/>
    </row>
    <row r="48" spans="1:7" ht="14.1" customHeight="1" x14ac:dyDescent="0.25">
      <c r="A48" s="7" t="s">
        <v>39</v>
      </c>
      <c r="B48" s="16"/>
      <c r="C48" s="5"/>
      <c r="D48" s="16"/>
      <c r="E48" s="141"/>
      <c r="F48" s="16"/>
      <c r="G48" s="5"/>
    </row>
    <row r="49" spans="1:9" ht="14.1" customHeight="1" x14ac:dyDescent="0.25">
      <c r="A49" s="10" t="s">
        <v>47</v>
      </c>
      <c r="B49" s="14"/>
      <c r="C49" s="128">
        <v>158184530</v>
      </c>
      <c r="D49" s="14"/>
      <c r="E49" s="119">
        <f>-(E29+E30-'1'!E37-'1'!E29)</f>
        <v>-4884084</v>
      </c>
      <c r="F49" s="14"/>
      <c r="G49" s="114">
        <f>SUM(C49:E49)</f>
        <v>153300446</v>
      </c>
      <c r="I49" s="61"/>
    </row>
    <row r="50" spans="1:9" ht="14.1" customHeight="1" x14ac:dyDescent="0.25">
      <c r="A50" s="10" t="s">
        <v>46</v>
      </c>
      <c r="B50" s="14"/>
      <c r="C50" s="128"/>
      <c r="D50" s="14"/>
      <c r="E50" s="119"/>
      <c r="F50" s="14"/>
      <c r="G50" s="128"/>
      <c r="I50" s="148"/>
    </row>
    <row r="51" spans="1:9" ht="14.1" customHeight="1" x14ac:dyDescent="0.25">
      <c r="A51" s="18" t="s">
        <v>96</v>
      </c>
      <c r="B51" s="14"/>
      <c r="C51" s="128">
        <v>36012690</v>
      </c>
      <c r="D51" s="14"/>
      <c r="E51" s="117">
        <f>'1'!E30+'1'!E33</f>
        <v>2801210</v>
      </c>
      <c r="F51" s="14"/>
      <c r="G51" s="114">
        <f>SUM(C51:E51)</f>
        <v>38813900</v>
      </c>
    </row>
    <row r="52" spans="1:9" ht="14.1" customHeight="1" x14ac:dyDescent="0.25">
      <c r="A52" s="18" t="s">
        <v>97</v>
      </c>
      <c r="B52" s="14"/>
      <c r="C52" s="128">
        <v>9641749</v>
      </c>
      <c r="D52" s="14"/>
      <c r="E52" s="117">
        <v>0</v>
      </c>
      <c r="F52" s="14"/>
      <c r="G52" s="114">
        <f>SUM(C52:E52)</f>
        <v>9641749</v>
      </c>
    </row>
    <row r="53" spans="1:9" ht="14.1" customHeight="1" x14ac:dyDescent="0.25">
      <c r="A53" s="10" t="s">
        <v>34</v>
      </c>
      <c r="B53" s="16"/>
      <c r="C53" s="129">
        <v>36646118</v>
      </c>
      <c r="D53" s="16"/>
      <c r="E53" s="112">
        <f>-(E49+E51+E52-E55)</f>
        <v>1637074</v>
      </c>
      <c r="F53" s="16"/>
      <c r="G53" s="113">
        <f>SUM(C53:E53)</f>
        <v>38283192</v>
      </c>
    </row>
    <row r="54" spans="1:9" s="66" customFormat="1" ht="7.8" x14ac:dyDescent="0.15">
      <c r="A54" s="31"/>
      <c r="B54" s="51"/>
      <c r="C54" s="31"/>
      <c r="D54" s="51"/>
      <c r="E54" s="31"/>
      <c r="F54" s="51"/>
      <c r="G54" s="31"/>
    </row>
    <row r="55" spans="1:9" ht="14.1" customHeight="1" x14ac:dyDescent="0.25">
      <c r="A55" s="11" t="s">
        <v>40</v>
      </c>
      <c r="B55" s="14"/>
      <c r="C55" s="113">
        <f>SUM(C49:C53)</f>
        <v>240485087</v>
      </c>
      <c r="D55" s="14"/>
      <c r="E55" s="113">
        <f>'3'!E48</f>
        <v>-445800</v>
      </c>
      <c r="F55" s="14"/>
      <c r="G55" s="113">
        <f>SUM(G49:G53)</f>
        <v>240039287</v>
      </c>
    </row>
    <row r="56" spans="1:9" s="66" customFormat="1" ht="7.8" x14ac:dyDescent="0.15">
      <c r="A56" s="31"/>
      <c r="B56" s="51"/>
      <c r="C56" s="31"/>
      <c r="D56" s="51"/>
      <c r="E56" s="31"/>
      <c r="F56" s="51"/>
      <c r="G56" s="31"/>
    </row>
    <row r="57" spans="1:9" ht="14.1" customHeight="1" x14ac:dyDescent="0.25">
      <c r="A57" s="30"/>
      <c r="B57" s="29"/>
      <c r="C57" s="30"/>
      <c r="D57" s="29"/>
      <c r="E57" s="30"/>
      <c r="F57" s="29"/>
      <c r="G57" s="30"/>
    </row>
    <row r="58" spans="1:9" ht="14.1" customHeight="1" x14ac:dyDescent="0.25">
      <c r="A58" s="63" t="s">
        <v>84</v>
      </c>
      <c r="B58" s="14"/>
      <c r="C58" s="6"/>
      <c r="D58" s="14"/>
      <c r="E58" s="119"/>
      <c r="F58" s="14"/>
      <c r="G58" s="6"/>
    </row>
    <row r="59" spans="1:9" ht="14.1" customHeight="1" thickBot="1" x14ac:dyDescent="0.3">
      <c r="A59" s="63" t="s">
        <v>85</v>
      </c>
      <c r="B59" s="14" t="s">
        <v>0</v>
      </c>
      <c r="C59" s="116">
        <f>+C55+C46</f>
        <v>487060557</v>
      </c>
      <c r="D59" s="14" t="s">
        <v>0</v>
      </c>
      <c r="E59" s="116">
        <f>+E55+E46</f>
        <v>2165630</v>
      </c>
      <c r="F59" s="14" t="s">
        <v>0</v>
      </c>
      <c r="G59" s="116">
        <f>+G55+G46</f>
        <v>489226187</v>
      </c>
    </row>
    <row r="60" spans="1:9" ht="14.1" customHeight="1" thickTop="1" x14ac:dyDescent="0.25">
      <c r="C60" s="61"/>
      <c r="E60" s="61"/>
      <c r="G60" s="61"/>
    </row>
    <row r="61" spans="1:9" ht="14.1" customHeight="1" x14ac:dyDescent="0.25">
      <c r="C61" s="61"/>
      <c r="E61" s="61"/>
      <c r="G61" s="61"/>
    </row>
    <row r="62" spans="1:9" ht="14.1" customHeight="1" x14ac:dyDescent="0.25">
      <c r="C62" s="61"/>
      <c r="E62" s="61"/>
      <c r="G62" s="61"/>
    </row>
    <row r="63" spans="1:9" ht="14.1" customHeight="1" x14ac:dyDescent="0.25">
      <c r="C63" s="61"/>
      <c r="E63" s="61"/>
      <c r="G63" s="61"/>
    </row>
  </sheetData>
  <mergeCells count="4">
    <mergeCell ref="A1:G1"/>
    <mergeCell ref="A3:G3"/>
    <mergeCell ref="A4:G4"/>
    <mergeCell ref="A2:G2"/>
  </mergeCells>
  <printOptions horizontalCentered="1"/>
  <pageMargins left="0.6" right="0.6" top="0.5" bottom="0.5" header="0.5" footer="0.5"/>
  <pageSetup scale="95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view="pageBreakPreview" zoomScaleNormal="100" zoomScaleSheetLayoutView="100" workbookViewId="0">
      <selection activeCell="A12" sqref="A12"/>
    </sheetView>
  </sheetViews>
  <sheetFormatPr defaultColWidth="9.109375" defaultRowHeight="14.1" customHeight="1" x14ac:dyDescent="0.25"/>
  <cols>
    <col min="1" max="1" width="49.21875" style="1" bestFit="1" customWidth="1"/>
    <col min="2" max="2" width="2" style="16" customWidth="1"/>
    <col min="3" max="3" width="12.33203125" style="1" customWidth="1"/>
    <col min="4" max="4" width="2" style="16" customWidth="1"/>
    <col min="5" max="5" width="12" style="1" bestFit="1" customWidth="1"/>
    <col min="6" max="6" width="2" style="16" customWidth="1"/>
    <col min="7" max="7" width="12.33203125" style="1" customWidth="1"/>
    <col min="8" max="8" width="9.109375" style="1"/>
    <col min="9" max="9" width="11.33203125" style="1" bestFit="1" customWidth="1"/>
    <col min="10" max="16384" width="9.109375" style="1"/>
  </cols>
  <sheetData>
    <row r="1" spans="1:10" ht="14.1" customHeight="1" x14ac:dyDescent="0.3">
      <c r="A1" s="143" t="s">
        <v>6</v>
      </c>
      <c r="B1" s="143"/>
      <c r="C1" s="143"/>
      <c r="D1" s="143"/>
      <c r="E1" s="143"/>
      <c r="F1" s="143"/>
      <c r="G1" s="143"/>
      <c r="J1" s="142"/>
    </row>
    <row r="2" spans="1:10" ht="14.1" customHeight="1" x14ac:dyDescent="0.3">
      <c r="A2" s="143" t="s">
        <v>164</v>
      </c>
      <c r="B2" s="143"/>
      <c r="C2" s="143"/>
      <c r="D2" s="143"/>
      <c r="E2" s="143"/>
      <c r="F2" s="143"/>
      <c r="G2" s="143"/>
      <c r="J2" s="142"/>
    </row>
    <row r="3" spans="1:10" ht="14.1" customHeight="1" x14ac:dyDescent="0.3">
      <c r="A3" s="143" t="s">
        <v>148</v>
      </c>
      <c r="B3" s="143"/>
      <c r="C3" s="143"/>
      <c r="D3" s="143"/>
      <c r="E3" s="143"/>
      <c r="F3" s="143"/>
      <c r="G3" s="143"/>
      <c r="J3" s="142"/>
    </row>
    <row r="4" spans="1:10" ht="14.1" customHeight="1" x14ac:dyDescent="0.3">
      <c r="A4" s="143" t="s">
        <v>160</v>
      </c>
      <c r="B4" s="143"/>
      <c r="C4" s="143"/>
      <c r="D4" s="143"/>
      <c r="E4" s="143"/>
      <c r="F4" s="143"/>
      <c r="G4" s="143"/>
      <c r="J4" s="142"/>
    </row>
    <row r="5" spans="1:10" ht="14.1" customHeight="1" x14ac:dyDescent="0.3">
      <c r="J5" s="142"/>
    </row>
    <row r="7" spans="1:10" ht="14.1" customHeight="1" x14ac:dyDescent="0.25">
      <c r="E7" s="2" t="s">
        <v>53</v>
      </c>
    </row>
    <row r="8" spans="1:10" ht="14.1" customHeight="1" x14ac:dyDescent="0.25">
      <c r="C8" s="15"/>
      <c r="E8" s="2" t="s">
        <v>54</v>
      </c>
      <c r="G8" s="15"/>
    </row>
    <row r="9" spans="1:10" ht="14.1" customHeight="1" x14ac:dyDescent="0.25">
      <c r="C9" s="9" t="s">
        <v>7</v>
      </c>
      <c r="E9" s="9" t="s">
        <v>52</v>
      </c>
      <c r="G9" s="35" t="s">
        <v>80</v>
      </c>
    </row>
    <row r="10" spans="1:10" ht="14.1" customHeight="1" x14ac:dyDescent="0.25">
      <c r="A10" s="3" t="s">
        <v>55</v>
      </c>
    </row>
    <row r="11" spans="1:10" ht="14.1" customHeight="1" x14ac:dyDescent="0.25">
      <c r="A11" s="10" t="s">
        <v>56</v>
      </c>
      <c r="B11" s="16" t="s">
        <v>0</v>
      </c>
      <c r="C11" s="12">
        <v>58983695</v>
      </c>
      <c r="D11" s="29" t="s">
        <v>0</v>
      </c>
      <c r="E11" s="12">
        <v>4797965</v>
      </c>
      <c r="F11" s="29" t="s">
        <v>0</v>
      </c>
      <c r="G11" s="117">
        <f>SUM(C11:E11)</f>
        <v>63781660</v>
      </c>
    </row>
    <row r="12" spans="1:10" ht="14.1" customHeight="1" x14ac:dyDescent="0.25">
      <c r="A12" s="10" t="s">
        <v>57</v>
      </c>
      <c r="C12" s="115">
        <v>442082</v>
      </c>
      <c r="D12" s="32"/>
      <c r="E12" s="12">
        <v>0</v>
      </c>
      <c r="F12" s="29"/>
      <c r="G12" s="117">
        <f>SUM(C12:E12)</f>
        <v>442082</v>
      </c>
    </row>
    <row r="13" spans="1:10" ht="14.1" customHeight="1" x14ac:dyDescent="0.25">
      <c r="A13" s="10" t="s">
        <v>58</v>
      </c>
      <c r="C13" s="115">
        <v>383269</v>
      </c>
      <c r="D13" s="32"/>
      <c r="E13" s="12">
        <v>0</v>
      </c>
      <c r="F13" s="29"/>
      <c r="G13" s="117">
        <f>SUM(C13:E13)</f>
        <v>383269</v>
      </c>
    </row>
    <row r="14" spans="1:10" ht="14.1" customHeight="1" x14ac:dyDescent="0.25">
      <c r="A14" s="10" t="s">
        <v>59</v>
      </c>
      <c r="C14" s="113">
        <v>266276</v>
      </c>
      <c r="D14" s="134"/>
      <c r="E14" s="112">
        <v>0</v>
      </c>
      <c r="F14" s="29"/>
      <c r="G14" s="112">
        <f>SUM(C14:E14)</f>
        <v>266276</v>
      </c>
    </row>
    <row r="15" spans="1:10" ht="14.1" customHeight="1" x14ac:dyDescent="0.25">
      <c r="A15" s="4"/>
      <c r="C15" s="115"/>
      <c r="D15" s="32"/>
      <c r="E15" s="115"/>
      <c r="F15" s="29"/>
      <c r="G15" s="115"/>
    </row>
    <row r="16" spans="1:10" ht="14.1" customHeight="1" x14ac:dyDescent="0.25">
      <c r="A16" s="67" t="s">
        <v>60</v>
      </c>
      <c r="C16" s="113">
        <f>SUM(C11:C15)</f>
        <v>60075322</v>
      </c>
      <c r="D16" s="134"/>
      <c r="E16" s="113">
        <f>SUM(E11:E15)</f>
        <v>4797965</v>
      </c>
      <c r="F16" s="29"/>
      <c r="G16" s="113">
        <f>SUM(G11:G15)</f>
        <v>64873287</v>
      </c>
      <c r="I16" s="5"/>
    </row>
    <row r="17" spans="1:7" ht="14.1" customHeight="1" x14ac:dyDescent="0.25">
      <c r="A17" s="4"/>
      <c r="C17" s="115"/>
      <c r="D17" s="32"/>
      <c r="E17" s="115"/>
      <c r="F17" s="29"/>
      <c r="G17" s="115"/>
    </row>
    <row r="18" spans="1:7" ht="14.1" customHeight="1" x14ac:dyDescent="0.25">
      <c r="A18" s="3" t="s">
        <v>61</v>
      </c>
      <c r="C18" s="12"/>
      <c r="D18" s="29"/>
      <c r="E18" s="12"/>
      <c r="F18" s="29"/>
      <c r="G18" s="12"/>
    </row>
    <row r="19" spans="1:7" ht="14.1" customHeight="1" x14ac:dyDescent="0.25">
      <c r="A19" s="10" t="s">
        <v>62</v>
      </c>
      <c r="C19" s="115">
        <v>29965655</v>
      </c>
      <c r="D19" s="32"/>
      <c r="E19" s="115">
        <v>4327546</v>
      </c>
      <c r="F19" s="29"/>
      <c r="G19" s="117">
        <f>SUM(C19:E19)</f>
        <v>34293201</v>
      </c>
    </row>
    <row r="20" spans="1:7" ht="14.1" customHeight="1" x14ac:dyDescent="0.25">
      <c r="A20" s="10" t="s">
        <v>63</v>
      </c>
      <c r="C20" s="113">
        <v>12436919</v>
      </c>
      <c r="D20" s="134"/>
      <c r="E20" s="113">
        <v>0</v>
      </c>
      <c r="F20" s="29"/>
      <c r="G20" s="112">
        <f>SUM(C20:E20)</f>
        <v>12436919</v>
      </c>
    </row>
    <row r="21" spans="1:7" ht="14.1" customHeight="1" x14ac:dyDescent="0.25">
      <c r="A21" s="11" t="s">
        <v>64</v>
      </c>
      <c r="C21" s="12"/>
      <c r="D21" s="29"/>
      <c r="E21" s="12"/>
      <c r="F21" s="29"/>
      <c r="G21" s="12"/>
    </row>
    <row r="22" spans="1:7" ht="14.1" customHeight="1" x14ac:dyDescent="0.25">
      <c r="A22" s="67" t="s">
        <v>65</v>
      </c>
      <c r="C22" s="113">
        <f>SUM(C19:C21)</f>
        <v>42402574</v>
      </c>
      <c r="D22" s="134"/>
      <c r="E22" s="113">
        <f>SUM(E19:E21)</f>
        <v>4327546</v>
      </c>
      <c r="F22" s="29"/>
      <c r="G22" s="113">
        <f>SUM(G19:G21)</f>
        <v>46730120</v>
      </c>
    </row>
    <row r="23" spans="1:7" ht="14.1" customHeight="1" x14ac:dyDescent="0.25">
      <c r="A23" s="68" t="s">
        <v>64</v>
      </c>
      <c r="C23" s="12"/>
      <c r="D23" s="29"/>
      <c r="E23" s="12"/>
      <c r="F23" s="29"/>
      <c r="G23" s="12"/>
    </row>
    <row r="24" spans="1:7" ht="14.1" customHeight="1" x14ac:dyDescent="0.25">
      <c r="A24" s="69" t="s">
        <v>66</v>
      </c>
      <c r="C24" s="113">
        <f>C16-C22</f>
        <v>17672748</v>
      </c>
      <c r="D24" s="134"/>
      <c r="E24" s="113">
        <f>E16-E22</f>
        <v>470419</v>
      </c>
      <c r="F24" s="29"/>
      <c r="G24" s="113">
        <f>G16-G22</f>
        <v>18143167</v>
      </c>
    </row>
    <row r="25" spans="1:7" ht="14.1" customHeight="1" x14ac:dyDescent="0.25">
      <c r="A25" s="65" t="s">
        <v>67</v>
      </c>
      <c r="C25" s="12"/>
      <c r="D25" s="29"/>
      <c r="E25" s="12"/>
      <c r="F25" s="29"/>
      <c r="G25" s="12"/>
    </row>
    <row r="26" spans="1:7" ht="14.1" customHeight="1" x14ac:dyDescent="0.25">
      <c r="A26" s="3" t="s">
        <v>68</v>
      </c>
      <c r="C26" s="12"/>
      <c r="D26" s="29"/>
      <c r="E26" s="12"/>
      <c r="F26" s="29"/>
      <c r="G26" s="12"/>
    </row>
    <row r="27" spans="1:7" ht="14.1" customHeight="1" x14ac:dyDescent="0.25">
      <c r="A27" s="23" t="s">
        <v>69</v>
      </c>
      <c r="C27" s="131">
        <v>481326</v>
      </c>
      <c r="D27" s="29"/>
      <c r="E27" s="12">
        <v>0</v>
      </c>
      <c r="F27" s="29"/>
      <c r="G27" s="117">
        <f t="shared" ref="G27:G36" si="0">SUM(C27:E27)</f>
        <v>481326</v>
      </c>
    </row>
    <row r="28" spans="1:7" ht="14.1" customHeight="1" x14ac:dyDescent="0.25">
      <c r="A28" s="23" t="s">
        <v>70</v>
      </c>
      <c r="C28" s="131">
        <v>347304</v>
      </c>
      <c r="D28" s="29"/>
      <c r="E28" s="12">
        <v>0</v>
      </c>
      <c r="F28" s="29"/>
      <c r="G28" s="117">
        <f t="shared" si="0"/>
        <v>347304</v>
      </c>
    </row>
    <row r="29" spans="1:7" ht="14.1" customHeight="1" x14ac:dyDescent="0.25">
      <c r="A29" s="23" t="s">
        <v>71</v>
      </c>
      <c r="C29" s="131">
        <v>-289089</v>
      </c>
      <c r="D29" s="29"/>
      <c r="E29" s="12">
        <v>0</v>
      </c>
      <c r="F29" s="29"/>
      <c r="G29" s="117">
        <f t="shared" si="0"/>
        <v>-289089</v>
      </c>
    </row>
    <row r="30" spans="1:7" ht="14.1" customHeight="1" x14ac:dyDescent="0.25">
      <c r="A30" s="10" t="s">
        <v>72</v>
      </c>
      <c r="C30" s="131">
        <v>-5826155</v>
      </c>
      <c r="D30" s="135"/>
      <c r="E30" s="12">
        <v>-96169</v>
      </c>
      <c r="F30" s="135"/>
      <c r="G30" s="117">
        <f t="shared" si="0"/>
        <v>-5922324</v>
      </c>
    </row>
    <row r="31" spans="1:7" ht="14.1" customHeight="1" x14ac:dyDescent="0.25">
      <c r="A31" s="10" t="s">
        <v>135</v>
      </c>
      <c r="C31" s="132">
        <v>989953</v>
      </c>
      <c r="D31" s="136"/>
      <c r="E31" s="12">
        <v>0</v>
      </c>
      <c r="F31" s="135"/>
      <c r="G31" s="117">
        <f t="shared" si="0"/>
        <v>989953</v>
      </c>
    </row>
    <row r="32" spans="1:7" ht="14.1" customHeight="1" x14ac:dyDescent="0.25">
      <c r="A32" s="10" t="s">
        <v>161</v>
      </c>
      <c r="C32" s="132">
        <v>-181821</v>
      </c>
      <c r="D32" s="136"/>
      <c r="E32" s="12">
        <v>-820050</v>
      </c>
      <c r="F32" s="135"/>
      <c r="G32" s="117">
        <f t="shared" si="0"/>
        <v>-1001871</v>
      </c>
    </row>
    <row r="33" spans="1:7" ht="14.1" customHeight="1" x14ac:dyDescent="0.25">
      <c r="A33" s="10" t="s">
        <v>73</v>
      </c>
      <c r="C33" s="131">
        <v>-1029997</v>
      </c>
      <c r="D33" s="136"/>
      <c r="E33" s="12">
        <v>0</v>
      </c>
      <c r="F33" s="135"/>
      <c r="G33" s="117">
        <f t="shared" si="0"/>
        <v>-1029997</v>
      </c>
    </row>
    <row r="34" spans="1:7" ht="14.1" customHeight="1" x14ac:dyDescent="0.25">
      <c r="A34" s="10" t="s">
        <v>162</v>
      </c>
      <c r="C34" s="131">
        <v>-267744</v>
      </c>
      <c r="D34" s="136"/>
      <c r="E34" s="12">
        <v>0</v>
      </c>
      <c r="F34" s="135"/>
      <c r="G34" s="117">
        <f t="shared" si="0"/>
        <v>-267744</v>
      </c>
    </row>
    <row r="35" spans="1:7" ht="14.1" customHeight="1" x14ac:dyDescent="0.25">
      <c r="A35" s="10" t="s">
        <v>163</v>
      </c>
      <c r="C35" s="131">
        <v>53883</v>
      </c>
      <c r="D35" s="136"/>
      <c r="E35" s="12">
        <v>0</v>
      </c>
      <c r="F35" s="135"/>
      <c r="G35" s="117">
        <f t="shared" si="0"/>
        <v>53883</v>
      </c>
    </row>
    <row r="36" spans="1:7" ht="14.1" customHeight="1" x14ac:dyDescent="0.25">
      <c r="A36" s="10" t="s">
        <v>74</v>
      </c>
      <c r="C36" s="133">
        <v>25977</v>
      </c>
      <c r="D36" s="136"/>
      <c r="E36" s="112">
        <v>0</v>
      </c>
      <c r="F36" s="135"/>
      <c r="G36" s="112">
        <f t="shared" si="0"/>
        <v>25977</v>
      </c>
    </row>
    <row r="37" spans="1:7" ht="14.1" customHeight="1" x14ac:dyDescent="0.25">
      <c r="A37" s="11" t="s">
        <v>64</v>
      </c>
      <c r="C37" s="12"/>
      <c r="D37" s="29"/>
      <c r="E37" s="12"/>
      <c r="F37" s="29"/>
      <c r="G37" s="12"/>
    </row>
    <row r="38" spans="1:7" ht="14.1" customHeight="1" x14ac:dyDescent="0.25">
      <c r="A38" s="67" t="s">
        <v>75</v>
      </c>
      <c r="C38" s="113">
        <f>SUM(C27:C37)</f>
        <v>-5696363</v>
      </c>
      <c r="D38" s="134"/>
      <c r="E38" s="113">
        <f>SUM(E27:E37)</f>
        <v>-916219</v>
      </c>
      <c r="F38" s="29"/>
      <c r="G38" s="113">
        <f>SUM(G27:G37)</f>
        <v>-6612582</v>
      </c>
    </row>
    <row r="39" spans="1:7" ht="14.1" customHeight="1" x14ac:dyDescent="0.25">
      <c r="A39" s="63"/>
      <c r="C39" s="114"/>
      <c r="D39" s="134"/>
      <c r="E39" s="114"/>
      <c r="F39" s="29"/>
      <c r="G39" s="114"/>
    </row>
    <row r="40" spans="1:7" ht="14.1" customHeight="1" x14ac:dyDescent="0.25">
      <c r="A40" s="67" t="s">
        <v>98</v>
      </c>
      <c r="C40" s="115">
        <f>+C24+C38</f>
        <v>11976385</v>
      </c>
      <c r="D40" s="32"/>
      <c r="E40" s="115">
        <f>+E24+E38</f>
        <v>-445800</v>
      </c>
      <c r="F40" s="29"/>
      <c r="G40" s="115">
        <f>+G24+G38</f>
        <v>11530585</v>
      </c>
    </row>
    <row r="41" spans="1:7" ht="14.1" customHeight="1" x14ac:dyDescent="0.25">
      <c r="A41" s="63"/>
      <c r="C41" s="115"/>
      <c r="D41" s="32"/>
      <c r="E41" s="115"/>
      <c r="F41" s="29"/>
      <c r="G41" s="115"/>
    </row>
    <row r="42" spans="1:7" ht="14.1" customHeight="1" x14ac:dyDescent="0.25">
      <c r="A42" s="25" t="s">
        <v>76</v>
      </c>
      <c r="C42" s="113">
        <v>2911181</v>
      </c>
      <c r="D42" s="134"/>
      <c r="E42" s="113">
        <v>0</v>
      </c>
      <c r="F42" s="29"/>
      <c r="G42" s="112">
        <f>SUM(C42:E42)</f>
        <v>2911181</v>
      </c>
    </row>
    <row r="43" spans="1:7" ht="14.1" customHeight="1" x14ac:dyDescent="0.25">
      <c r="A43" s="11"/>
      <c r="C43" s="115"/>
      <c r="D43" s="32"/>
      <c r="E43" s="115"/>
      <c r="F43" s="29"/>
      <c r="G43" s="115"/>
    </row>
    <row r="44" spans="1:7" ht="14.1" customHeight="1" x14ac:dyDescent="0.25">
      <c r="A44" s="67" t="s">
        <v>77</v>
      </c>
      <c r="C44" s="115">
        <f>SUM(C40:C42)</f>
        <v>14887566</v>
      </c>
      <c r="D44" s="32"/>
      <c r="E44" s="115">
        <f>SUM(E40:E42)</f>
        <v>-445800</v>
      </c>
      <c r="F44" s="29"/>
      <c r="G44" s="115">
        <f>SUM(G40:G42)</f>
        <v>14441766</v>
      </c>
    </row>
    <row r="45" spans="1:7" ht="14.1" customHeight="1" x14ac:dyDescent="0.25">
      <c r="A45" s="63"/>
      <c r="C45" s="128"/>
      <c r="D45" s="14"/>
      <c r="E45" s="128"/>
      <c r="F45"/>
      <c r="G45" s="128"/>
    </row>
    <row r="46" spans="1:7" ht="14.1" customHeight="1" x14ac:dyDescent="0.25">
      <c r="A46" s="3" t="s">
        <v>78</v>
      </c>
      <c r="C46" s="113">
        <v>225597521</v>
      </c>
      <c r="D46" s="127"/>
      <c r="E46" s="113">
        <v>0</v>
      </c>
      <c r="F46"/>
      <c r="G46" s="112">
        <f>SUM(C46:E46)</f>
        <v>225597521</v>
      </c>
    </row>
    <row r="47" spans="1:7" ht="14.1" customHeight="1" x14ac:dyDescent="0.25">
      <c r="A47" s="63" t="s">
        <v>64</v>
      </c>
      <c r="C47" s="5"/>
      <c r="D47"/>
      <c r="E47" s="5"/>
      <c r="F47"/>
      <c r="G47" s="5"/>
    </row>
    <row r="48" spans="1:7" ht="14.1" customHeight="1" thickBot="1" x14ac:dyDescent="0.3">
      <c r="A48" s="70" t="s">
        <v>79</v>
      </c>
      <c r="B48" s="16" t="s">
        <v>0</v>
      </c>
      <c r="C48" s="111">
        <f>SUM(C44:C46)</f>
        <v>240485087</v>
      </c>
      <c r="D48" s="127" t="s">
        <v>0</v>
      </c>
      <c r="E48" s="111">
        <f>SUM(E44:E46)</f>
        <v>-445800</v>
      </c>
      <c r="F48" s="16" t="s">
        <v>0</v>
      </c>
      <c r="G48" s="111">
        <f>SUM(G44:G46)</f>
        <v>240039287</v>
      </c>
    </row>
    <row r="49" spans="1:7" ht="14.1" customHeight="1" thickTop="1" x14ac:dyDescent="0.25">
      <c r="C49" s="5"/>
      <c r="E49" s="5"/>
      <c r="G49" s="5"/>
    </row>
    <row r="50" spans="1:7" ht="14.1" customHeight="1" x14ac:dyDescent="0.25">
      <c r="C50" s="5"/>
      <c r="E50" s="5"/>
      <c r="G50" s="5"/>
    </row>
    <row r="51" spans="1:7" ht="14.1" customHeight="1" x14ac:dyDescent="0.25">
      <c r="C51" s="5"/>
      <c r="E51" s="5"/>
      <c r="G51" s="5"/>
    </row>
    <row r="52" spans="1:7" ht="14.1" customHeight="1" x14ac:dyDescent="0.25">
      <c r="C52" s="5"/>
      <c r="E52" s="5"/>
      <c r="G52" s="5"/>
    </row>
    <row r="53" spans="1:7" ht="14.1" customHeight="1" x14ac:dyDescent="0.25">
      <c r="C53" s="5"/>
      <c r="E53" s="5"/>
      <c r="G53" s="5"/>
    </row>
    <row r="54" spans="1:7" ht="14.1" customHeight="1" x14ac:dyDescent="0.25">
      <c r="A54" s="146"/>
      <c r="B54" s="146"/>
      <c r="C54" s="146"/>
      <c r="D54" s="146"/>
      <c r="E54" s="146"/>
      <c r="F54" s="146"/>
      <c r="G54" s="146"/>
    </row>
  </sheetData>
  <mergeCells count="5">
    <mergeCell ref="A1:G1"/>
    <mergeCell ref="A3:G3"/>
    <mergeCell ref="A54:G54"/>
    <mergeCell ref="A4:G4"/>
    <mergeCell ref="A2:G2"/>
  </mergeCells>
  <printOptions horizontalCentered="1"/>
  <pageMargins left="0.6" right="0.6" top="0.5" bottom="0.5" header="0.5" footer="0.5"/>
  <pageSetup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Normal="100" zoomScaleSheetLayoutView="100" workbookViewId="0">
      <selection activeCell="C11" sqref="C11"/>
    </sheetView>
  </sheetViews>
  <sheetFormatPr defaultColWidth="9.109375" defaultRowHeight="15" customHeight="1" x14ac:dyDescent="0.25"/>
  <cols>
    <col min="1" max="1" width="60.6640625" style="72" customWidth="1"/>
    <col min="2" max="2" width="2.109375" style="88" bestFit="1" customWidth="1"/>
    <col min="3" max="3" width="12.6640625" style="89" customWidth="1"/>
    <col min="4" max="16384" width="9.109375" style="72"/>
  </cols>
  <sheetData>
    <row r="1" spans="1:6" ht="15" customHeight="1" x14ac:dyDescent="0.25">
      <c r="A1" s="143" t="s">
        <v>6</v>
      </c>
      <c r="B1" s="143"/>
      <c r="C1" s="143"/>
      <c r="D1" s="7"/>
      <c r="E1" s="7"/>
    </row>
    <row r="2" spans="1:6" ht="15" customHeight="1" x14ac:dyDescent="0.25">
      <c r="A2" s="147" t="s">
        <v>149</v>
      </c>
      <c r="B2" s="147"/>
      <c r="C2" s="147"/>
    </row>
    <row r="3" spans="1:6" ht="15" customHeight="1" x14ac:dyDescent="0.25">
      <c r="A3" s="143" t="s">
        <v>81</v>
      </c>
      <c r="B3" s="143"/>
      <c r="C3" s="143"/>
      <c r="D3" s="7"/>
      <c r="E3" s="7"/>
      <c r="F3" s="7"/>
    </row>
    <row r="4" spans="1:6" ht="15" customHeight="1" x14ac:dyDescent="0.25">
      <c r="A4" s="2"/>
      <c r="B4" s="2"/>
      <c r="C4" s="2"/>
      <c r="D4" s="7"/>
      <c r="E4" s="7"/>
      <c r="F4" s="7"/>
    </row>
    <row r="5" spans="1:6" ht="15" customHeight="1" x14ac:dyDescent="0.25">
      <c r="A5" s="2"/>
      <c r="B5" s="2"/>
      <c r="C5" s="2"/>
      <c r="D5" s="7"/>
      <c r="E5" s="7"/>
      <c r="F5" s="7"/>
    </row>
    <row r="6" spans="1:6" ht="15" customHeight="1" x14ac:dyDescent="0.25">
      <c r="A6" s="73"/>
      <c r="B6" s="74"/>
      <c r="C6" s="75"/>
    </row>
    <row r="7" spans="1:6" ht="15" customHeight="1" x14ac:dyDescent="0.25">
      <c r="A7" s="73"/>
      <c r="B7" s="74"/>
      <c r="C7" s="76" t="s">
        <v>80</v>
      </c>
    </row>
    <row r="8" spans="1:6" ht="15" customHeight="1" x14ac:dyDescent="0.25">
      <c r="A8" s="73"/>
      <c r="B8" s="74"/>
      <c r="C8" s="77" t="s">
        <v>99</v>
      </c>
    </row>
    <row r="9" spans="1:6" ht="15" customHeight="1" x14ac:dyDescent="0.25">
      <c r="A9" s="78" t="s">
        <v>119</v>
      </c>
      <c r="B9" s="74"/>
      <c r="C9" s="79"/>
    </row>
    <row r="10" spans="1:6" ht="15" customHeight="1" x14ac:dyDescent="0.25">
      <c r="A10" s="78"/>
      <c r="B10" s="74"/>
      <c r="C10" s="79"/>
    </row>
    <row r="11" spans="1:6" ht="15" customHeight="1" x14ac:dyDescent="0.25">
      <c r="A11" s="90" t="s">
        <v>100</v>
      </c>
      <c r="B11" s="74" t="s">
        <v>0</v>
      </c>
      <c r="C11" s="81">
        <f>'8'!E9</f>
        <v>56791424</v>
      </c>
    </row>
    <row r="12" spans="1:6" ht="15" customHeight="1" x14ac:dyDescent="0.25">
      <c r="A12" s="90" t="s">
        <v>101</v>
      </c>
      <c r="B12" s="74"/>
      <c r="C12" s="82">
        <f>'8'!E16</f>
        <v>3609595</v>
      </c>
    </row>
    <row r="13" spans="1:6" ht="15" customHeight="1" x14ac:dyDescent="0.25">
      <c r="A13" s="80"/>
      <c r="B13" s="74"/>
      <c r="C13" s="81"/>
    </row>
    <row r="14" spans="1:6" ht="15" customHeight="1" x14ac:dyDescent="0.25">
      <c r="A14" s="91" t="s">
        <v>102</v>
      </c>
      <c r="B14" s="74"/>
      <c r="C14" s="82">
        <f>SUM(C11:C13)</f>
        <v>60401019</v>
      </c>
    </row>
    <row r="15" spans="1:6" ht="15" customHeight="1" x14ac:dyDescent="0.25">
      <c r="A15" s="80"/>
      <c r="B15" s="74"/>
      <c r="C15" s="81"/>
    </row>
    <row r="16" spans="1:6" ht="15" customHeight="1" x14ac:dyDescent="0.25">
      <c r="A16" s="78" t="s">
        <v>61</v>
      </c>
      <c r="B16" s="74"/>
      <c r="C16" s="81"/>
    </row>
    <row r="17" spans="1:3" ht="15" customHeight="1" x14ac:dyDescent="0.25">
      <c r="A17" s="78"/>
      <c r="B17" s="74"/>
      <c r="C17" s="81"/>
    </row>
    <row r="18" spans="1:3" ht="15" customHeight="1" x14ac:dyDescent="0.25">
      <c r="A18" s="90" t="s">
        <v>103</v>
      </c>
      <c r="B18" s="74"/>
      <c r="C18" s="81">
        <f>'8'!E30</f>
        <v>26307371</v>
      </c>
    </row>
    <row r="19" spans="1:3" ht="15" customHeight="1" x14ac:dyDescent="0.25">
      <c r="A19" s="90" t="s">
        <v>104</v>
      </c>
      <c r="B19" s="74"/>
      <c r="C19" s="81">
        <f>'8'!E39</f>
        <v>11546013</v>
      </c>
    </row>
    <row r="20" spans="1:3" ht="15" customHeight="1" x14ac:dyDescent="0.25">
      <c r="A20" s="90" t="s">
        <v>120</v>
      </c>
      <c r="B20" s="74"/>
      <c r="C20" s="81">
        <f>'8'!E40</f>
        <v>201120</v>
      </c>
    </row>
    <row r="21" spans="1:3" ht="15" customHeight="1" x14ac:dyDescent="0.25">
      <c r="A21" s="90" t="s">
        <v>121</v>
      </c>
      <c r="B21" s="74"/>
      <c r="C21" s="81">
        <f>'8'!E32</f>
        <v>281961</v>
      </c>
    </row>
    <row r="22" spans="1:3" ht="15" customHeight="1" x14ac:dyDescent="0.25">
      <c r="A22" s="90" t="s">
        <v>105</v>
      </c>
      <c r="B22" s="74"/>
      <c r="C22" s="82">
        <f>'8'!E31</f>
        <v>810001</v>
      </c>
    </row>
    <row r="23" spans="1:3" ht="15" customHeight="1" x14ac:dyDescent="0.25">
      <c r="A23" s="80"/>
      <c r="B23" s="74"/>
      <c r="C23" s="81"/>
    </row>
    <row r="24" spans="1:3" ht="15" customHeight="1" x14ac:dyDescent="0.25">
      <c r="A24" s="91" t="s">
        <v>65</v>
      </c>
      <c r="B24" s="74"/>
      <c r="C24" s="82">
        <f>SUM(C18:C22)</f>
        <v>39146466</v>
      </c>
    </row>
    <row r="25" spans="1:3" ht="15" customHeight="1" x14ac:dyDescent="0.25">
      <c r="A25" s="80"/>
      <c r="B25" s="74"/>
      <c r="C25" s="81"/>
    </row>
    <row r="26" spans="1:3" ht="15" customHeight="1" thickBot="1" x14ac:dyDescent="0.3">
      <c r="A26" s="92" t="s">
        <v>106</v>
      </c>
      <c r="B26" s="74" t="s">
        <v>0</v>
      </c>
      <c r="C26" s="83">
        <f>SUM(C14-C24)</f>
        <v>21254553</v>
      </c>
    </row>
    <row r="27" spans="1:3" ht="15" customHeight="1" thickTop="1" x14ac:dyDescent="0.25">
      <c r="A27" s="73"/>
      <c r="B27" s="74"/>
      <c r="C27" s="75"/>
    </row>
  </sheetData>
  <mergeCells count="3">
    <mergeCell ref="A2:C2"/>
    <mergeCell ref="A1:C1"/>
    <mergeCell ref="A3:C3"/>
  </mergeCells>
  <printOptions horizontalCentered="1"/>
  <pageMargins left="0.75" right="0.75" top="0.5" bottom="0.5" header="0.5" footer="0.5"/>
  <pageSetup orientation="portrait" horizontalDpi="1200" verticalDpi="1200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Normal="100" zoomScaleSheetLayoutView="100" workbookViewId="0">
      <selection activeCell="A13" sqref="A13"/>
    </sheetView>
  </sheetViews>
  <sheetFormatPr defaultColWidth="9.109375" defaultRowHeight="15" customHeight="1" x14ac:dyDescent="0.25"/>
  <cols>
    <col min="1" max="1" width="60.6640625" style="72" customWidth="1"/>
    <col min="2" max="2" width="2.109375" style="88" bestFit="1" customWidth="1"/>
    <col min="3" max="3" width="12.6640625" style="89" customWidth="1"/>
    <col min="4" max="16384" width="9.109375" style="72"/>
  </cols>
  <sheetData>
    <row r="1" spans="1:5" ht="15" customHeight="1" x14ac:dyDescent="0.25">
      <c r="A1" s="143" t="s">
        <v>6</v>
      </c>
      <c r="B1" s="143"/>
      <c r="C1" s="143"/>
      <c r="D1" s="7"/>
      <c r="E1" s="7"/>
    </row>
    <row r="2" spans="1:5" ht="15" customHeight="1" x14ac:dyDescent="0.25">
      <c r="A2" s="143" t="s">
        <v>150</v>
      </c>
      <c r="B2" s="143"/>
      <c r="C2" s="143"/>
    </row>
    <row r="3" spans="1:5" ht="15" customHeight="1" x14ac:dyDescent="0.25">
      <c r="A3" s="143" t="s">
        <v>81</v>
      </c>
      <c r="B3" s="143"/>
      <c r="C3" s="143"/>
    </row>
    <row r="4" spans="1:5" ht="15" customHeight="1" x14ac:dyDescent="0.25">
      <c r="A4" s="2"/>
      <c r="B4" s="2"/>
      <c r="C4" s="2"/>
    </row>
    <row r="5" spans="1:5" ht="15" customHeight="1" x14ac:dyDescent="0.25">
      <c r="A5" s="2"/>
      <c r="B5" s="2"/>
      <c r="C5" s="2"/>
    </row>
    <row r="6" spans="1:5" ht="15" customHeight="1" x14ac:dyDescent="0.25">
      <c r="A6" s="2"/>
      <c r="B6" s="2"/>
      <c r="C6" s="2"/>
    </row>
    <row r="7" spans="1:5" ht="15" customHeight="1" x14ac:dyDescent="0.25">
      <c r="A7" s="73"/>
      <c r="B7" s="74"/>
      <c r="C7" s="76" t="s">
        <v>80</v>
      </c>
    </row>
    <row r="8" spans="1:5" ht="15" customHeight="1" x14ac:dyDescent="0.25">
      <c r="A8" s="73"/>
      <c r="B8" s="74"/>
      <c r="C8" s="77" t="s">
        <v>99</v>
      </c>
    </row>
    <row r="9" spans="1:5" ht="15" customHeight="1" x14ac:dyDescent="0.25">
      <c r="A9" s="73"/>
      <c r="B9" s="74"/>
      <c r="C9" s="76"/>
    </row>
    <row r="10" spans="1:5" ht="15" customHeight="1" x14ac:dyDescent="0.25">
      <c r="A10" s="73" t="s">
        <v>107</v>
      </c>
      <c r="B10" s="74" t="s">
        <v>0</v>
      </c>
      <c r="C10" s="81">
        <f>'1'!G30</f>
        <v>19692645</v>
      </c>
    </row>
    <row r="11" spans="1:5" ht="15" customHeight="1" x14ac:dyDescent="0.25">
      <c r="A11" s="90" t="s">
        <v>108</v>
      </c>
      <c r="B11" s="74"/>
      <c r="C11" s="93">
        <v>0.2</v>
      </c>
    </row>
    <row r="12" spans="1:5" ht="15" customHeight="1" x14ac:dyDescent="0.25">
      <c r="A12" s="73"/>
      <c r="B12" s="74"/>
      <c r="C12" s="85"/>
    </row>
    <row r="13" spans="1:5" ht="15" customHeight="1" x14ac:dyDescent="0.25">
      <c r="A13" s="80" t="s">
        <v>109</v>
      </c>
      <c r="B13" s="74"/>
      <c r="C13" s="81">
        <f>SUM(C10*C11)</f>
        <v>3938529</v>
      </c>
    </row>
    <row r="14" spans="1:5" ht="15" customHeight="1" x14ac:dyDescent="0.25">
      <c r="A14" s="80" t="s">
        <v>107</v>
      </c>
      <c r="B14" s="74"/>
      <c r="C14" s="81">
        <f>C10</f>
        <v>19692645</v>
      </c>
    </row>
    <row r="15" spans="1:5" ht="15" customHeight="1" x14ac:dyDescent="0.25">
      <c r="A15" s="80" t="s">
        <v>110</v>
      </c>
      <c r="B15" s="74"/>
      <c r="C15" s="81">
        <f>'8'!E30</f>
        <v>26307371</v>
      </c>
    </row>
    <row r="16" spans="1:5" ht="15" customHeight="1" x14ac:dyDescent="0.25">
      <c r="A16" s="73" t="s">
        <v>104</v>
      </c>
      <c r="B16" s="74"/>
      <c r="C16" s="81">
        <f>'8'!E39</f>
        <v>11546013</v>
      </c>
    </row>
    <row r="17" spans="1:3" ht="15" customHeight="1" x14ac:dyDescent="0.25">
      <c r="A17" s="80" t="s">
        <v>111</v>
      </c>
      <c r="B17" s="74"/>
      <c r="C17" s="81">
        <f>'8'!E40</f>
        <v>201120</v>
      </c>
    </row>
    <row r="18" spans="1:3" ht="15" customHeight="1" x14ac:dyDescent="0.25">
      <c r="A18" s="80" t="s">
        <v>121</v>
      </c>
      <c r="B18" s="74"/>
      <c r="C18" s="81">
        <f>'8'!E32</f>
        <v>281961</v>
      </c>
    </row>
    <row r="19" spans="1:3" ht="15" customHeight="1" x14ac:dyDescent="0.25">
      <c r="A19" s="80" t="s">
        <v>105</v>
      </c>
      <c r="B19" s="74"/>
      <c r="C19" s="82">
        <f>'8'!E31</f>
        <v>810001</v>
      </c>
    </row>
    <row r="20" spans="1:3" ht="15" customHeight="1" x14ac:dyDescent="0.25">
      <c r="A20" s="80"/>
      <c r="B20" s="74"/>
      <c r="C20" s="81"/>
    </row>
    <row r="21" spans="1:3" ht="15" customHeight="1" x14ac:dyDescent="0.25">
      <c r="A21" s="80" t="s">
        <v>112</v>
      </c>
      <c r="B21" s="74"/>
      <c r="C21" s="81">
        <f>SUM(C13:C19)</f>
        <v>62777640</v>
      </c>
    </row>
    <row r="22" spans="1:3" ht="15" customHeight="1" x14ac:dyDescent="0.25">
      <c r="A22" s="90" t="s">
        <v>145</v>
      </c>
      <c r="B22" s="74"/>
      <c r="C22" s="82">
        <f>'8'!E16</f>
        <v>3609595</v>
      </c>
    </row>
    <row r="23" spans="1:3" ht="15" customHeight="1" x14ac:dyDescent="0.25">
      <c r="A23" s="80"/>
      <c r="B23" s="74"/>
      <c r="C23" s="81"/>
    </row>
    <row r="24" spans="1:3" ht="15" customHeight="1" x14ac:dyDescent="0.25">
      <c r="A24" s="86" t="s">
        <v>113</v>
      </c>
      <c r="B24" s="87"/>
      <c r="C24" s="81">
        <f>SUM(C21-C22)</f>
        <v>59168045</v>
      </c>
    </row>
    <row r="25" spans="1:3" ht="15" customHeight="1" x14ac:dyDescent="0.25">
      <c r="A25" s="95" t="s">
        <v>114</v>
      </c>
      <c r="B25" s="87"/>
      <c r="C25" s="84">
        <v>53672433</v>
      </c>
    </row>
    <row r="26" spans="1:3" ht="15" customHeight="1" x14ac:dyDescent="0.25">
      <c r="A26" s="86"/>
      <c r="B26" s="87"/>
      <c r="C26" s="75"/>
    </row>
    <row r="27" spans="1:3" ht="15" customHeight="1" x14ac:dyDescent="0.25">
      <c r="A27" s="86" t="s">
        <v>115</v>
      </c>
      <c r="B27" s="87"/>
      <c r="C27" s="81">
        <f>SUM(C24-C25)</f>
        <v>5495612</v>
      </c>
    </row>
    <row r="28" spans="1:3" ht="15" customHeight="1" x14ac:dyDescent="0.25">
      <c r="A28" s="95" t="s">
        <v>116</v>
      </c>
      <c r="B28" s="87"/>
      <c r="C28" s="82">
        <v>2816</v>
      </c>
    </row>
    <row r="29" spans="1:3" ht="15" customHeight="1" x14ac:dyDescent="0.25">
      <c r="A29" s="86"/>
      <c r="B29" s="87"/>
      <c r="C29" s="81"/>
    </row>
    <row r="30" spans="1:3" ht="15" customHeight="1" thickBot="1" x14ac:dyDescent="0.3">
      <c r="A30" s="109" t="s">
        <v>117</v>
      </c>
      <c r="B30" s="87" t="s">
        <v>0</v>
      </c>
      <c r="C30" s="83">
        <f>SUM(C27:C28)</f>
        <v>5498428</v>
      </c>
    </row>
    <row r="31" spans="1:3" ht="15" customHeight="1" thickTop="1" x14ac:dyDescent="0.25">
      <c r="A31" s="86"/>
      <c r="B31" s="87"/>
      <c r="C31" s="81"/>
    </row>
    <row r="32" spans="1:3" ht="15" customHeight="1" x14ac:dyDescent="0.25">
      <c r="A32" s="109" t="s">
        <v>118</v>
      </c>
      <c r="B32" s="87"/>
      <c r="C32" s="94">
        <f>C30/C25</f>
        <v>0.10244417278419259</v>
      </c>
    </row>
    <row r="33" spans="1:3" ht="15" customHeight="1" x14ac:dyDescent="0.25">
      <c r="A33" s="73"/>
      <c r="B33" s="74"/>
      <c r="C33" s="75"/>
    </row>
  </sheetData>
  <mergeCells count="3">
    <mergeCell ref="A1:C1"/>
    <mergeCell ref="A2:C2"/>
    <mergeCell ref="A3:C3"/>
  </mergeCells>
  <printOptions horizontalCentered="1"/>
  <pageMargins left="0.7" right="0.7" top="0.5" bottom="0.5" header="0.5" footer="0.5"/>
  <pageSetup orientation="portrait" horizontalDpi="1200" verticalDpi="1200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Normal="100" zoomScaleSheetLayoutView="100" workbookViewId="0">
      <selection activeCell="A4" sqref="A4:E4"/>
    </sheetView>
  </sheetViews>
  <sheetFormatPr defaultColWidth="9.109375" defaultRowHeight="15" customHeight="1" x14ac:dyDescent="0.25"/>
  <cols>
    <col min="1" max="1" width="50.6640625" style="1" customWidth="1"/>
    <col min="2" max="2" width="2" style="16" bestFit="1" customWidth="1"/>
    <col min="3" max="3" width="12.6640625" style="5" customWidth="1"/>
    <col min="4" max="4" width="2" style="16" bestFit="1" customWidth="1"/>
    <col min="5" max="5" width="12.6640625" style="5" customWidth="1"/>
    <col min="6" max="16384" width="9.109375" style="1"/>
  </cols>
  <sheetData>
    <row r="1" spans="1:6" ht="15" customHeight="1" x14ac:dyDescent="0.25">
      <c r="A1" s="143" t="s">
        <v>6</v>
      </c>
      <c r="B1" s="143"/>
      <c r="C1" s="143"/>
      <c r="D1" s="143"/>
      <c r="E1" s="143"/>
      <c r="F1" s="7"/>
    </row>
    <row r="2" spans="1:6" ht="15" customHeight="1" x14ac:dyDescent="0.25">
      <c r="A2" s="147" t="s">
        <v>146</v>
      </c>
      <c r="B2" s="147"/>
      <c r="C2" s="147"/>
      <c r="D2" s="147"/>
      <c r="E2" s="147"/>
    </row>
    <row r="3" spans="1:6" ht="15" customHeight="1" x14ac:dyDescent="0.25">
      <c r="A3" s="147" t="s">
        <v>151</v>
      </c>
      <c r="B3" s="147"/>
      <c r="C3" s="147"/>
      <c r="D3" s="147"/>
      <c r="E3" s="147"/>
    </row>
    <row r="4" spans="1:6" ht="15" customHeight="1" x14ac:dyDescent="0.25">
      <c r="A4" s="143" t="s">
        <v>81</v>
      </c>
      <c r="B4" s="143"/>
      <c r="C4" s="143"/>
      <c r="D4" s="143"/>
      <c r="E4" s="143"/>
      <c r="F4" s="7"/>
    </row>
    <row r="5" spans="1:6" ht="15" customHeight="1" x14ac:dyDescent="0.25">
      <c r="A5" s="71"/>
      <c r="B5" s="59"/>
      <c r="C5" s="96"/>
      <c r="D5" s="59"/>
      <c r="E5" s="96"/>
      <c r="F5" s="7"/>
    </row>
    <row r="6" spans="1:6" ht="15" customHeight="1" x14ac:dyDescent="0.25">
      <c r="A6" s="73"/>
      <c r="B6" s="74"/>
      <c r="C6" s="75"/>
      <c r="D6" s="74"/>
      <c r="E6" s="75"/>
    </row>
    <row r="7" spans="1:6" ht="15" customHeight="1" x14ac:dyDescent="0.25">
      <c r="A7" s="73"/>
      <c r="B7" s="74"/>
      <c r="C7" s="75"/>
      <c r="D7" s="74"/>
      <c r="E7" s="75"/>
    </row>
    <row r="8" spans="1:6" ht="15" customHeight="1" x14ac:dyDescent="0.25">
      <c r="A8" s="73" t="s">
        <v>127</v>
      </c>
      <c r="B8" s="74"/>
      <c r="C8" s="79"/>
      <c r="D8" s="74"/>
      <c r="E8" s="79"/>
    </row>
    <row r="9" spans="1:6" ht="15" customHeight="1" x14ac:dyDescent="0.25">
      <c r="A9" s="105" t="s">
        <v>136</v>
      </c>
      <c r="B9" s="99"/>
      <c r="C9" s="100"/>
      <c r="D9" s="99" t="s">
        <v>0</v>
      </c>
      <c r="E9" s="101">
        <f>59889611-3098187</f>
        <v>56791424</v>
      </c>
    </row>
    <row r="10" spans="1:6" ht="15" customHeight="1" x14ac:dyDescent="0.25">
      <c r="A10" s="105" t="s">
        <v>137</v>
      </c>
      <c r="B10" s="99"/>
      <c r="C10" s="100"/>
      <c r="D10" s="99"/>
      <c r="E10" s="81">
        <v>47162</v>
      </c>
    </row>
    <row r="11" spans="1:6" ht="15" customHeight="1" x14ac:dyDescent="0.25">
      <c r="A11" s="105" t="s">
        <v>129</v>
      </c>
      <c r="B11" s="99"/>
      <c r="C11" s="100"/>
      <c r="D11" s="99"/>
      <c r="E11" s="82">
        <f>-'3'!G11</f>
        <v>-63781660</v>
      </c>
    </row>
    <row r="12" spans="1:6" ht="15" customHeight="1" x14ac:dyDescent="0.25">
      <c r="A12" s="97"/>
      <c r="B12" s="99"/>
      <c r="C12" s="100"/>
      <c r="D12" s="99"/>
      <c r="E12" s="81"/>
    </row>
    <row r="13" spans="1:6" ht="15" customHeight="1" thickBot="1" x14ac:dyDescent="0.3">
      <c r="A13" s="106" t="s">
        <v>122</v>
      </c>
      <c r="B13" s="99"/>
      <c r="C13" s="100"/>
      <c r="D13" s="99" t="s">
        <v>0</v>
      </c>
      <c r="E13" s="83">
        <f>SUM(E9:E12)</f>
        <v>-6943074</v>
      </c>
    </row>
    <row r="14" spans="1:6" ht="15" customHeight="1" thickTop="1" x14ac:dyDescent="0.25">
      <c r="A14" s="97"/>
      <c r="B14" s="102"/>
      <c r="C14" s="101"/>
      <c r="D14" s="102"/>
      <c r="E14" s="100"/>
    </row>
    <row r="15" spans="1:6" ht="15" customHeight="1" x14ac:dyDescent="0.25">
      <c r="A15" s="97"/>
      <c r="B15" s="102"/>
      <c r="C15" s="101"/>
      <c r="D15" s="102"/>
      <c r="E15" s="100"/>
    </row>
    <row r="16" spans="1:6" ht="15" customHeight="1" x14ac:dyDescent="0.25">
      <c r="A16" s="98" t="s">
        <v>138</v>
      </c>
      <c r="B16" s="99"/>
      <c r="C16" s="100"/>
      <c r="D16" s="99" t="s">
        <v>0</v>
      </c>
      <c r="E16" s="101">
        <v>3609595</v>
      </c>
    </row>
    <row r="17" spans="1:5" ht="15" customHeight="1" x14ac:dyDescent="0.25">
      <c r="A17" s="98" t="s">
        <v>130</v>
      </c>
      <c r="B17" s="99"/>
      <c r="C17" s="100"/>
      <c r="D17" s="99"/>
      <c r="E17" s="103">
        <f>-'3'!G12</f>
        <v>-442082</v>
      </c>
    </row>
    <row r="18" spans="1:5" ht="15" customHeight="1" x14ac:dyDescent="0.25">
      <c r="A18" s="98" t="s">
        <v>133</v>
      </c>
      <c r="B18" s="99"/>
      <c r="C18" s="100"/>
      <c r="D18" s="99"/>
      <c r="E18" s="103">
        <f>-'3'!G13</f>
        <v>-383269</v>
      </c>
    </row>
    <row r="19" spans="1:5" ht="15" customHeight="1" x14ac:dyDescent="0.25">
      <c r="A19" s="98" t="s">
        <v>131</v>
      </c>
      <c r="B19" s="99"/>
      <c r="C19" s="100"/>
      <c r="D19" s="99"/>
      <c r="E19" s="103">
        <f>-'3'!G14</f>
        <v>-266276</v>
      </c>
    </row>
    <row r="20" spans="1:5" ht="15" customHeight="1" x14ac:dyDescent="0.25">
      <c r="A20" s="98" t="s">
        <v>123</v>
      </c>
      <c r="B20" s="99"/>
      <c r="C20" s="100"/>
      <c r="D20" s="99"/>
      <c r="E20" s="101">
        <v>-558094</v>
      </c>
    </row>
    <row r="21" spans="1:5" ht="15" customHeight="1" x14ac:dyDescent="0.25">
      <c r="A21" s="98" t="s">
        <v>124</v>
      </c>
      <c r="B21" s="102" t="s">
        <v>0</v>
      </c>
      <c r="C21" s="101">
        <v>-1245942</v>
      </c>
      <c r="D21" s="102"/>
      <c r="E21" s="100">
        <v>-1245942</v>
      </c>
    </row>
    <row r="22" spans="1:5" ht="15" customHeight="1" x14ac:dyDescent="0.25">
      <c r="A22" s="98" t="s">
        <v>125</v>
      </c>
      <c r="B22" s="102"/>
      <c r="C22" s="82">
        <v>20471</v>
      </c>
      <c r="D22" s="102"/>
      <c r="E22" s="100"/>
    </row>
    <row r="23" spans="1:5" ht="15" customHeight="1" thickBot="1" x14ac:dyDescent="0.3">
      <c r="A23" s="105" t="s">
        <v>134</v>
      </c>
      <c r="B23" s="104" t="s">
        <v>0</v>
      </c>
      <c r="C23" s="110">
        <f>SUM(C21:C22)</f>
        <v>-1225471</v>
      </c>
      <c r="D23" s="104"/>
      <c r="E23" s="100"/>
    </row>
    <row r="24" spans="1:5" ht="15" customHeight="1" thickTop="1" x14ac:dyDescent="0.25">
      <c r="A24" s="98" t="s">
        <v>126</v>
      </c>
      <c r="B24" s="99"/>
      <c r="C24" s="100"/>
      <c r="D24" s="99"/>
      <c r="E24" s="82">
        <v>-163256</v>
      </c>
    </row>
    <row r="25" spans="1:5" ht="15" customHeight="1" x14ac:dyDescent="0.25">
      <c r="A25" s="105"/>
      <c r="B25" s="99"/>
      <c r="C25" s="100"/>
      <c r="D25" s="99"/>
      <c r="E25" s="81"/>
    </row>
    <row r="26" spans="1:5" ht="15" customHeight="1" thickBot="1" x14ac:dyDescent="0.3">
      <c r="A26" s="106" t="s">
        <v>122</v>
      </c>
      <c r="B26" s="99"/>
      <c r="C26" s="100"/>
      <c r="D26" s="99" t="s">
        <v>0</v>
      </c>
      <c r="E26" s="83">
        <f>SUM(E16:E21,E24)</f>
        <v>550676</v>
      </c>
    </row>
    <row r="27" spans="1:5" ht="15" customHeight="1" thickTop="1" x14ac:dyDescent="0.25">
      <c r="A27" s="97"/>
      <c r="B27" s="99"/>
      <c r="C27" s="100"/>
      <c r="D27" s="99"/>
      <c r="E27" s="100"/>
    </row>
    <row r="28" spans="1:5" ht="15" customHeight="1" x14ac:dyDescent="0.25">
      <c r="A28" s="97"/>
      <c r="B28" s="99"/>
      <c r="C28" s="100"/>
      <c r="D28" s="99"/>
      <c r="E28" s="100"/>
    </row>
    <row r="29" spans="1:5" ht="15" customHeight="1" x14ac:dyDescent="0.25">
      <c r="A29" s="97" t="s">
        <v>128</v>
      </c>
      <c r="B29" s="102"/>
      <c r="C29" s="101"/>
      <c r="D29" s="102"/>
      <c r="E29" s="100"/>
    </row>
    <row r="30" spans="1:5" ht="15" customHeight="1" x14ac:dyDescent="0.25">
      <c r="A30" s="105" t="s">
        <v>139</v>
      </c>
      <c r="B30" s="99"/>
      <c r="C30" s="100"/>
      <c r="D30" s="99" t="s">
        <v>0</v>
      </c>
      <c r="E30" s="101">
        <v>26307371</v>
      </c>
    </row>
    <row r="31" spans="1:5" ht="15" customHeight="1" x14ac:dyDescent="0.25">
      <c r="A31" s="105" t="s">
        <v>140</v>
      </c>
      <c r="B31" s="99"/>
      <c r="C31" s="100"/>
      <c r="D31" s="99"/>
      <c r="E31" s="101">
        <v>810001</v>
      </c>
    </row>
    <row r="32" spans="1:5" ht="15" customHeight="1" x14ac:dyDescent="0.25">
      <c r="A32" s="105" t="s">
        <v>141</v>
      </c>
      <c r="B32" s="99"/>
      <c r="C32" s="100"/>
      <c r="D32" s="99"/>
      <c r="E32" s="101">
        <v>281961</v>
      </c>
    </row>
    <row r="33" spans="1:5" ht="15" customHeight="1" x14ac:dyDescent="0.25">
      <c r="A33" s="105" t="s">
        <v>144</v>
      </c>
      <c r="B33" s="99"/>
      <c r="C33" s="100"/>
      <c r="D33" s="99"/>
      <c r="E33" s="101">
        <f>-'3'!G19</f>
        <v>-34293201</v>
      </c>
    </row>
    <row r="34" spans="1:5" ht="15" customHeight="1" x14ac:dyDescent="0.25">
      <c r="A34" s="105" t="s">
        <v>116</v>
      </c>
      <c r="B34" s="99"/>
      <c r="C34" s="100"/>
      <c r="D34" s="99"/>
      <c r="E34" s="82">
        <v>-7</v>
      </c>
    </row>
    <row r="35" spans="1:5" s="108" customFormat="1" ht="15" customHeight="1" x14ac:dyDescent="0.25">
      <c r="A35" s="73"/>
      <c r="B35" s="74"/>
      <c r="C35" s="75"/>
      <c r="D35" s="74"/>
      <c r="E35" s="81"/>
    </row>
    <row r="36" spans="1:5" ht="15" customHeight="1" thickBot="1" x14ac:dyDescent="0.3">
      <c r="A36" s="106" t="s">
        <v>122</v>
      </c>
      <c r="B36" s="99"/>
      <c r="C36" s="100"/>
      <c r="D36" s="99" t="s">
        <v>0</v>
      </c>
      <c r="E36" s="107">
        <f>SUM(E30:E34)</f>
        <v>-6893875</v>
      </c>
    </row>
    <row r="37" spans="1:5" ht="15" customHeight="1" thickTop="1" x14ac:dyDescent="0.25">
      <c r="A37" s="97"/>
      <c r="B37" s="99"/>
      <c r="C37" s="100"/>
      <c r="D37" s="99"/>
      <c r="E37" s="100"/>
    </row>
    <row r="38" spans="1:5" ht="15" customHeight="1" x14ac:dyDescent="0.25">
      <c r="A38" s="97"/>
      <c r="B38" s="99"/>
      <c r="C38" s="100"/>
      <c r="D38" s="99"/>
      <c r="E38" s="100"/>
    </row>
    <row r="39" spans="1:5" ht="15" customHeight="1" x14ac:dyDescent="0.25">
      <c r="A39" s="98" t="s">
        <v>142</v>
      </c>
      <c r="B39" s="99"/>
      <c r="C39" s="100"/>
      <c r="D39" s="99" t="s">
        <v>0</v>
      </c>
      <c r="E39" s="101">
        <v>11546013</v>
      </c>
    </row>
    <row r="40" spans="1:5" ht="15" customHeight="1" x14ac:dyDescent="0.25">
      <c r="A40" s="98" t="s">
        <v>143</v>
      </c>
      <c r="B40" s="99"/>
      <c r="C40" s="100"/>
      <c r="D40" s="99"/>
      <c r="E40" s="101">
        <v>201120</v>
      </c>
    </row>
    <row r="41" spans="1:5" ht="15" customHeight="1" x14ac:dyDescent="0.25">
      <c r="A41" s="98" t="s">
        <v>132</v>
      </c>
      <c r="B41" s="99"/>
      <c r="C41" s="100"/>
      <c r="D41" s="99"/>
      <c r="E41" s="82">
        <f>-'3'!G20</f>
        <v>-12436919</v>
      </c>
    </row>
    <row r="42" spans="1:5" s="108" customFormat="1" ht="15" customHeight="1" x14ac:dyDescent="0.25">
      <c r="A42" s="73"/>
      <c r="B42" s="74"/>
      <c r="C42" s="75"/>
      <c r="D42" s="74"/>
      <c r="E42" s="81"/>
    </row>
    <row r="43" spans="1:5" ht="15" customHeight="1" thickBot="1" x14ac:dyDescent="0.3">
      <c r="A43" s="106" t="s">
        <v>122</v>
      </c>
      <c r="B43" s="99"/>
      <c r="C43" s="100"/>
      <c r="D43" s="99" t="s">
        <v>0</v>
      </c>
      <c r="E43" s="107">
        <f>SUM(E39:E41)</f>
        <v>-689786</v>
      </c>
    </row>
    <row r="44" spans="1:5" ht="15" customHeight="1" thickTop="1" x14ac:dyDescent="0.25"/>
  </sheetData>
  <mergeCells count="4">
    <mergeCell ref="A1:E1"/>
    <mergeCell ref="A2:E2"/>
    <mergeCell ref="A4:E4"/>
    <mergeCell ref="A3:E3"/>
  </mergeCells>
  <printOptions horizontalCentered="1"/>
  <pageMargins left="0.75" right="0.75" top="0.5" bottom="0.5" header="0.5" footer="0.5"/>
  <pageSetup orientation="portrait" horizontalDpi="1200" verticalDpi="12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</vt:lpstr>
      <vt:lpstr>2</vt:lpstr>
      <vt:lpstr>3</vt:lpstr>
      <vt:lpstr>6</vt:lpstr>
      <vt:lpstr>7</vt:lpstr>
      <vt:lpstr>8</vt:lpstr>
      <vt:lpstr>'1'!Print_Area</vt:lpstr>
      <vt:lpstr>'2'!Print_Area</vt:lpstr>
      <vt:lpstr>'3'!Print_Area</vt:lpstr>
      <vt:lpstr>'6'!Print_Area</vt:lpstr>
      <vt:lpstr>'7'!Print_Area</vt:lpstr>
      <vt:lpstr>'8'!Print_Area</vt:lpstr>
    </vt:vector>
  </TitlesOfParts>
  <Company>VonLehman and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kdg</dc:creator>
  <cp:lastModifiedBy>Stacey Kampsen</cp:lastModifiedBy>
  <cp:lastPrinted>2022-09-01T17:30:13Z</cp:lastPrinted>
  <dcterms:created xsi:type="dcterms:W3CDTF">2003-12-11T15:18:05Z</dcterms:created>
  <dcterms:modified xsi:type="dcterms:W3CDTF">2022-09-01T17:30:18Z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Refresh">
    <vt:bool>true</vt:bool>
  </property>
  <property fmtid="{D5CDD505-2E9C-101B-9397-08002B2CF9AE}" pid="4" name="Refresh97">
    <vt:bool>false</vt:bool>
  </property>
</Properties>
</file>