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Q:\2022 PSC Rate Case\Data Requests\Data Request 1 - Due 08.03.2022\Final\"/>
    </mc:Choice>
  </mc:AlternateContent>
  <xr:revisionPtr revIDLastSave="0" documentId="13_ncr:1_{5F4725A5-8BBF-4619-ACF0-2E4510007EC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ummary" sheetId="3" r:id="rId1"/>
    <sheet name="Bid Cost Analysis" sheetId="1" r:id="rId2"/>
    <sheet name="GAC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4" l="1"/>
  <c r="D22" i="4" s="1"/>
  <c r="B21" i="4"/>
  <c r="B22" i="4" s="1"/>
  <c r="E21" i="4"/>
  <c r="E22" i="4" s="1"/>
  <c r="C21" i="4"/>
  <c r="C22" i="4" s="1"/>
  <c r="F13" i="4"/>
  <c r="H13" i="4"/>
  <c r="C12" i="4"/>
  <c r="C13" i="4" s="1"/>
  <c r="D12" i="4"/>
  <c r="D13" i="4" s="1"/>
  <c r="E12" i="4"/>
  <c r="E13" i="4" s="1"/>
  <c r="F12" i="4"/>
  <c r="G12" i="4"/>
  <c r="G13" i="4" s="1"/>
  <c r="H12" i="4"/>
  <c r="I12" i="4"/>
  <c r="I13" i="4" s="1"/>
  <c r="B12" i="4"/>
  <c r="B13" i="4" s="1"/>
  <c r="C13" i="3"/>
  <c r="J13" i="4" l="1"/>
  <c r="D11" i="3" s="1"/>
  <c r="E11" i="3" s="1"/>
  <c r="J22" i="4"/>
  <c r="J24" i="4" l="1"/>
  <c r="D12" i="3"/>
  <c r="F11" i="3"/>
  <c r="E12" i="3" l="1"/>
  <c r="F12" i="3" l="1"/>
  <c r="M21" i="1" l="1"/>
  <c r="L21" i="1"/>
  <c r="M20" i="1"/>
  <c r="M19" i="1"/>
  <c r="M18" i="1"/>
  <c r="L18" i="1"/>
  <c r="L17" i="1"/>
  <c r="M17" i="1"/>
  <c r="M16" i="1"/>
  <c r="L16" i="1"/>
  <c r="M15" i="1"/>
  <c r="L15" i="1"/>
  <c r="M14" i="1"/>
  <c r="M13" i="1"/>
  <c r="M12" i="1"/>
  <c r="M11" i="1"/>
  <c r="L11" i="1"/>
  <c r="M10" i="1"/>
  <c r="L10" i="1"/>
  <c r="L9" i="1"/>
  <c r="M9" i="1"/>
  <c r="M8" i="1"/>
  <c r="L8" i="1"/>
  <c r="M7" i="1"/>
  <c r="L7" i="1"/>
  <c r="M6" i="1"/>
  <c r="M5" i="1"/>
  <c r="M22" i="1" l="1"/>
  <c r="L6" i="1"/>
  <c r="L14" i="1"/>
  <c r="L5" i="1"/>
  <c r="L13" i="1"/>
  <c r="L12" i="1"/>
  <c r="L20" i="1"/>
  <c r="L19" i="1"/>
  <c r="D9" i="3" l="1"/>
  <c r="E9" i="3" s="1"/>
  <c r="F9" i="3" s="1"/>
  <c r="D8" i="3"/>
  <c r="M24" i="1"/>
  <c r="D10" i="3"/>
  <c r="E10" i="3" s="1"/>
  <c r="F10" i="3" s="1"/>
  <c r="L22" i="1"/>
  <c r="M23" i="1" s="1"/>
  <c r="E8" i="3" l="1"/>
  <c r="D13" i="3"/>
  <c r="F8" i="3" l="1"/>
  <c r="E13" i="3"/>
  <c r="F13" i="3" s="1"/>
</calcChain>
</file>

<file path=xl/sharedStrings.xml><?xml version="1.0" encoding="utf-8"?>
<sst xmlns="http://schemas.openxmlformats.org/spreadsheetml/2006/main" count="104" uniqueCount="64">
  <si>
    <t>3 year average</t>
  </si>
  <si>
    <t>2021/2022</t>
  </si>
  <si>
    <t>BID PRICES</t>
  </si>
  <si>
    <t>2022 July-Dec</t>
  </si>
  <si>
    <t>3 year everage</t>
  </si>
  <si>
    <t>current price</t>
  </si>
  <si>
    <t>new price begins 7/1/22</t>
  </si>
  <si>
    <t>Caustic Soda</t>
  </si>
  <si>
    <t>Copper Sulfate</t>
  </si>
  <si>
    <t>Corrosion Inhibitor</t>
  </si>
  <si>
    <t>Hydrofluorosilicic Acid</t>
  </si>
  <si>
    <t>Potassium Permanganate</t>
  </si>
  <si>
    <t>Powdered Carbon (Bulk)</t>
  </si>
  <si>
    <t>Powdered Carbon (Sacks - MPTP)</t>
  </si>
  <si>
    <t>Powdered Carbon (Bags - TMTP)</t>
  </si>
  <si>
    <t>Sodium Hypochlorite (4000 gal)</t>
  </si>
  <si>
    <t>Sodium Hypochlorite (2000 gal - TMTP)</t>
  </si>
  <si>
    <t>Sodium Hypochlorite (Dudley Booster)</t>
  </si>
  <si>
    <t>Sodium Hypochlorite ( Bristow Booster)</t>
  </si>
  <si>
    <t>Ferric Sulfate</t>
  </si>
  <si>
    <t>Polyaluminum Chloride (TMTP)</t>
  </si>
  <si>
    <t>Polyaluminum Chloride (MPTP/FTTP)</t>
  </si>
  <si>
    <t>Cationic Polymer (Actiflo/Lamella)</t>
  </si>
  <si>
    <t>Cationic Polymer (Sludge Presses)</t>
  </si>
  <si>
    <t>TOTAL</t>
  </si>
  <si>
    <t>CHEMICALS USED</t>
  </si>
  <si>
    <t>% increase</t>
  </si>
  <si>
    <t>no contract</t>
  </si>
  <si>
    <t>618-3000-029</t>
  </si>
  <si>
    <t>618-3000-001</t>
  </si>
  <si>
    <t>618-3000-002</t>
  </si>
  <si>
    <t>MPTP</t>
  </si>
  <si>
    <t>FTTP</t>
  </si>
  <si>
    <t>Total Cost</t>
  </si>
  <si>
    <t>Northern Kentucky Water District</t>
  </si>
  <si>
    <t>2022 Rate Case</t>
  </si>
  <si>
    <t>Chemical Cost</t>
  </si>
  <si>
    <t>Chemicals - FTTP</t>
  </si>
  <si>
    <t>Chemicals - TMTP</t>
  </si>
  <si>
    <t>Chemicals  MPTP</t>
  </si>
  <si>
    <t>618-3001-001</t>
  </si>
  <si>
    <t>Chemicals GAC FTTP</t>
  </si>
  <si>
    <t>618-3001-029</t>
  </si>
  <si>
    <t>Chemicals GAC MPTP</t>
  </si>
  <si>
    <t>Time Period</t>
  </si>
  <si>
    <t>Pro Forma</t>
  </si>
  <si>
    <t>GAC Amortization</t>
  </si>
  <si>
    <t>Amortization Months</t>
  </si>
  <si>
    <t>Contactor</t>
  </si>
  <si>
    <t>One</t>
  </si>
  <si>
    <t>Two</t>
  </si>
  <si>
    <t>Three</t>
  </si>
  <si>
    <t>Four</t>
  </si>
  <si>
    <t>Five</t>
  </si>
  <si>
    <t>Six</t>
  </si>
  <si>
    <t>Seven</t>
  </si>
  <si>
    <t>Eight</t>
  </si>
  <si>
    <t>Amortization Per Month</t>
  </si>
  <si>
    <t>Annual Amortization</t>
  </si>
  <si>
    <t>TOTAL Annual Amortization</t>
  </si>
  <si>
    <t>Adjustment</t>
  </si>
  <si>
    <t>% Increase</t>
  </si>
  <si>
    <t>Amort. Exp. From PY Bid Cost</t>
  </si>
  <si>
    <t>Amort. Exp. From 2022 Bid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</si>
</sst>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&quot;$&quot;#,##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5" xfId="0" applyNumberForma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43" fontId="0" fillId="0" borderId="9" xfId="0" applyNumberFormat="1" applyBorder="1"/>
    <xf numFmtId="43" fontId="0" fillId="3" borderId="9" xfId="0" applyNumberFormat="1" applyFill="1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5" fontId="0" fillId="0" borderId="15" xfId="0" applyNumberFormat="1" applyBorder="1"/>
    <xf numFmtId="43" fontId="0" fillId="0" borderId="15" xfId="0" applyNumberFormat="1" applyBorder="1"/>
    <xf numFmtId="43" fontId="0" fillId="0" borderId="15" xfId="1" applyFont="1" applyBorder="1"/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7" xfId="0" applyFill="1" applyBorder="1"/>
    <xf numFmtId="9" fontId="0" fillId="3" borderId="17" xfId="2" applyFont="1" applyFill="1" applyBorder="1"/>
    <xf numFmtId="0" fontId="2" fillId="0" borderId="0" xfId="0" applyFont="1"/>
    <xf numFmtId="0" fontId="3" fillId="5" borderId="3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horizontal="center"/>
    </xf>
    <xf numFmtId="43" fontId="0" fillId="0" borderId="0" xfId="1" applyFont="1" applyAlignment="1"/>
    <xf numFmtId="14" fontId="4" fillId="0" borderId="18" xfId="0" applyNumberFormat="1" applyFont="1" applyBorder="1" applyAlignment="1">
      <alignment horizontal="center"/>
    </xf>
    <xf numFmtId="43" fontId="0" fillId="0" borderId="19" xfId="0" applyNumberFormat="1" applyBorder="1"/>
    <xf numFmtId="0" fontId="4" fillId="0" borderId="18" xfId="0" applyFont="1" applyBorder="1" applyAlignment="1">
      <alignment horizontal="center"/>
    </xf>
    <xf numFmtId="43" fontId="0" fillId="0" borderId="0" xfId="0" applyNumberFormat="1"/>
    <xf numFmtId="43" fontId="0" fillId="6" borderId="0" xfId="0" applyNumberFormat="1" applyFill="1"/>
    <xf numFmtId="17" fontId="6" fillId="0" borderId="0" xfId="0" quotePrefix="1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166" fontId="7" fillId="0" borderId="0" xfId="3" applyNumberFormat="1" applyFont="1" applyAlignment="1">
      <alignment horizontal="center"/>
    </xf>
    <xf numFmtId="0" fontId="8" fillId="0" borderId="0" xfId="0" applyFont="1"/>
    <xf numFmtId="166" fontId="8" fillId="0" borderId="0" xfId="0" applyNumberFormat="1" applyFont="1"/>
    <xf numFmtId="166" fontId="8" fillId="0" borderId="19" xfId="0" applyNumberFormat="1" applyFont="1" applyBorder="1"/>
    <xf numFmtId="0" fontId="6" fillId="0" borderId="18" xfId="0" applyFont="1" applyBorder="1" applyAlignment="1">
      <alignment horizontal="center"/>
    </xf>
    <xf numFmtId="167" fontId="0" fillId="0" borderId="0" xfId="2" applyNumberFormat="1" applyFont="1"/>
    <xf numFmtId="0" fontId="7" fillId="7" borderId="0" xfId="0" applyFont="1" applyFill="1"/>
    <xf numFmtId="0" fontId="7" fillId="4" borderId="0" xfId="0" applyFont="1" applyFill="1"/>
    <xf numFmtId="166" fontId="7" fillId="4" borderId="0" xfId="3" applyNumberFormat="1" applyFont="1" applyFill="1" applyAlignment="1">
      <alignment horizontal="center"/>
    </xf>
    <xf numFmtId="166" fontId="7" fillId="7" borderId="0" xfId="3" applyNumberFormat="1" applyFont="1" applyFill="1" applyAlignment="1">
      <alignment horizontal="center"/>
    </xf>
    <xf numFmtId="9" fontId="0" fillId="0" borderId="0" xfId="2" applyFont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BE5C1-C032-438D-9C4C-B1FCAEDD24C6}">
  <sheetPr>
    <pageSetUpPr fitToPage="1"/>
  </sheetPr>
  <dimension ref="A1:H14"/>
  <sheetViews>
    <sheetView tabSelected="1" workbookViewId="0">
      <selection activeCell="C13" sqref="C13"/>
    </sheetView>
  </sheetViews>
  <sheetFormatPr defaultRowHeight="15" x14ac:dyDescent="0.25"/>
  <cols>
    <col min="1" max="1" width="12.28515625" bestFit="1" customWidth="1"/>
    <col min="2" max="2" width="18.42578125" bestFit="1" customWidth="1"/>
    <col min="3" max="3" width="12.5703125" bestFit="1" customWidth="1"/>
    <col min="4" max="6" width="12.7109375" customWidth="1"/>
    <col min="8" max="8" width="12.5703125" bestFit="1" customWidth="1"/>
  </cols>
  <sheetData>
    <row r="1" spans="1:8" x14ac:dyDescent="0.25">
      <c r="A1" s="43" t="s">
        <v>34</v>
      </c>
      <c r="B1" s="43"/>
      <c r="C1" s="43"/>
      <c r="D1" s="43"/>
      <c r="E1" s="43"/>
      <c r="F1" s="43"/>
      <c r="G1" s="43"/>
      <c r="H1" s="43"/>
    </row>
    <row r="2" spans="1:8" x14ac:dyDescent="0.25">
      <c r="A2" s="43" t="s">
        <v>36</v>
      </c>
      <c r="B2" s="43"/>
      <c r="C2" s="43"/>
      <c r="D2" s="43"/>
      <c r="E2" s="43"/>
      <c r="F2" s="43"/>
      <c r="G2" s="43"/>
      <c r="H2" s="43"/>
    </row>
    <row r="3" spans="1:8" x14ac:dyDescent="0.25">
      <c r="A3" s="43" t="s">
        <v>35</v>
      </c>
      <c r="B3" s="43"/>
      <c r="C3" s="43"/>
      <c r="D3" s="43"/>
      <c r="E3" s="43"/>
      <c r="F3" s="43"/>
      <c r="G3" s="43"/>
      <c r="H3" s="43"/>
    </row>
    <row r="6" spans="1:8" x14ac:dyDescent="0.25">
      <c r="C6" s="21" t="s">
        <v>44</v>
      </c>
    </row>
    <row r="7" spans="1:8" x14ac:dyDescent="0.25">
      <c r="C7" s="23">
        <v>44561</v>
      </c>
      <c r="D7" s="25" t="s">
        <v>45</v>
      </c>
      <c r="E7" s="25" t="s">
        <v>60</v>
      </c>
      <c r="F7" s="25" t="s">
        <v>61</v>
      </c>
      <c r="H7" s="19"/>
    </row>
    <row r="8" spans="1:8" x14ac:dyDescent="0.25">
      <c r="A8" s="20" t="s">
        <v>29</v>
      </c>
      <c r="B8" t="s">
        <v>37</v>
      </c>
      <c r="C8" s="22">
        <v>1215846.9099999999</v>
      </c>
      <c r="D8" s="22">
        <f>C8/SUM($C$8:$C$10)*'Bid Cost Analysis'!$M$22</f>
        <v>1613411.6705043153</v>
      </c>
      <c r="E8" s="22">
        <f>D8-C8</f>
        <v>397564.76050431537</v>
      </c>
      <c r="F8" s="37">
        <f>E8/C8</f>
        <v>0.32698587070005009</v>
      </c>
      <c r="H8" s="19"/>
    </row>
    <row r="9" spans="1:8" x14ac:dyDescent="0.25">
      <c r="A9" s="20" t="s">
        <v>30</v>
      </c>
      <c r="B9" t="s">
        <v>38</v>
      </c>
      <c r="C9" s="22">
        <v>53746.32</v>
      </c>
      <c r="D9" s="22">
        <f>C9/SUM($C$8:$C$10)*'Bid Cost Analysis'!$M$22</f>
        <v>71320.607242123515</v>
      </c>
      <c r="E9" s="22">
        <f t="shared" ref="E9:E12" si="0">D9-C9</f>
        <v>17574.287242123515</v>
      </c>
      <c r="F9" s="37">
        <f t="shared" ref="F9:F13" si="1">E9/C9</f>
        <v>0.32698587070005009</v>
      </c>
      <c r="H9" s="19"/>
    </row>
    <row r="10" spans="1:8" x14ac:dyDescent="0.25">
      <c r="A10" s="20" t="s">
        <v>28</v>
      </c>
      <c r="B10" t="s">
        <v>39</v>
      </c>
      <c r="C10" s="22">
        <v>237706.5</v>
      </c>
      <c r="D10" s="22">
        <f>C10/SUM($C$8:$C$10)*'Bid Cost Analysis'!$M$22</f>
        <v>315433.16687356139</v>
      </c>
      <c r="E10" s="22">
        <f t="shared" si="0"/>
        <v>77726.666873561393</v>
      </c>
      <c r="F10" s="37">
        <f t="shared" si="1"/>
        <v>0.32698587070004981</v>
      </c>
      <c r="H10" s="19"/>
    </row>
    <row r="11" spans="1:8" x14ac:dyDescent="0.25">
      <c r="A11" s="20" t="s">
        <v>40</v>
      </c>
      <c r="B11" t="s">
        <v>41</v>
      </c>
      <c r="C11" s="22">
        <v>1113063.74</v>
      </c>
      <c r="D11" s="22">
        <f>GAC!J13</f>
        <v>1438883.3089783282</v>
      </c>
      <c r="E11" s="22">
        <f t="shared" si="0"/>
        <v>325819.56897832826</v>
      </c>
      <c r="F11" s="37">
        <f t="shared" si="1"/>
        <v>0.2927231902984534</v>
      </c>
      <c r="H11" s="19"/>
    </row>
    <row r="12" spans="1:8" x14ac:dyDescent="0.25">
      <c r="A12" s="20" t="s">
        <v>42</v>
      </c>
      <c r="B12" t="s">
        <v>43</v>
      </c>
      <c r="C12" s="22">
        <v>199229.6</v>
      </c>
      <c r="D12" s="22">
        <f>GAC!J22</f>
        <v>312868</v>
      </c>
      <c r="E12" s="22">
        <f t="shared" si="0"/>
        <v>113638.39999999999</v>
      </c>
      <c r="F12" s="37">
        <f t="shared" si="1"/>
        <v>0.57038913896328658</v>
      </c>
      <c r="H12" s="19"/>
    </row>
    <row r="13" spans="1:8" ht="15.75" thickBot="1" x14ac:dyDescent="0.3">
      <c r="C13" s="24">
        <f>SUM(C8:C12)</f>
        <v>2819593.07</v>
      </c>
      <c r="D13" s="24">
        <f>SUM(D8:D12)</f>
        <v>3751916.7535983287</v>
      </c>
      <c r="E13" s="24">
        <f>SUM(E8:E12)</f>
        <v>932323.6835983285</v>
      </c>
      <c r="F13" s="37">
        <f t="shared" si="1"/>
        <v>0.33065894987404282</v>
      </c>
      <c r="H13" s="19"/>
    </row>
    <row r="14" spans="1:8" ht="15.75" thickTop="1" x14ac:dyDescent="0.25">
      <c r="H14" s="19"/>
    </row>
  </sheetData>
  <mergeCells count="3">
    <mergeCell ref="A1:H1"/>
    <mergeCell ref="A2:H2"/>
    <mergeCell ref="A3:H3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zoomScaleNormal="100" workbookViewId="0">
      <selection activeCell="H23" sqref="H23"/>
    </sheetView>
  </sheetViews>
  <sheetFormatPr defaultRowHeight="15" x14ac:dyDescent="0.25"/>
  <cols>
    <col min="1" max="1" width="8.7109375" customWidth="1"/>
    <col min="2" max="2" width="15.28515625" customWidth="1"/>
    <col min="3" max="4" width="12.7109375" customWidth="1"/>
    <col min="5" max="5" width="3.7109375" customWidth="1"/>
    <col min="6" max="6" width="12.7109375" customWidth="1"/>
    <col min="7" max="7" width="7.7109375" customWidth="1"/>
    <col min="8" max="8" width="13.85546875" customWidth="1"/>
    <col min="9" max="9" width="15.140625" customWidth="1"/>
    <col min="10" max="10" width="5.42578125" bestFit="1" customWidth="1"/>
    <col min="11" max="13" width="12.7109375" customWidth="1"/>
    <col min="14" max="14" width="11.140625" bestFit="1" customWidth="1"/>
    <col min="15" max="15" width="24" bestFit="1" customWidth="1"/>
    <col min="16" max="16" width="12.5703125" bestFit="1" customWidth="1"/>
  </cols>
  <sheetData>
    <row r="1" spans="1:16" ht="15.75" thickBot="1" x14ac:dyDescent="0.3"/>
    <row r="2" spans="1:16" x14ac:dyDescent="0.25">
      <c r="K2" s="50" t="s">
        <v>25</v>
      </c>
      <c r="L2" s="51"/>
      <c r="M2" s="52"/>
    </row>
    <row r="3" spans="1:16" ht="15.75" thickBot="1" x14ac:dyDescent="0.3">
      <c r="K3" s="53" t="s">
        <v>0</v>
      </c>
      <c r="L3" s="54"/>
      <c r="M3" s="55"/>
    </row>
    <row r="4" spans="1:16" ht="45.75" thickBot="1" x14ac:dyDescent="0.3">
      <c r="A4" s="56" t="s">
        <v>1</v>
      </c>
      <c r="B4" s="57"/>
      <c r="C4" s="57"/>
      <c r="D4" s="17" t="s">
        <v>2</v>
      </c>
      <c r="F4" s="56" t="s">
        <v>3</v>
      </c>
      <c r="G4" s="57"/>
      <c r="H4" s="57"/>
      <c r="I4" s="17" t="s">
        <v>2</v>
      </c>
      <c r="K4" s="8" t="s">
        <v>4</v>
      </c>
      <c r="L4" s="7" t="s">
        <v>5</v>
      </c>
      <c r="M4" s="6" t="s">
        <v>6</v>
      </c>
    </row>
    <row r="5" spans="1:16" x14ac:dyDescent="0.25">
      <c r="A5" s="48" t="s">
        <v>7</v>
      </c>
      <c r="B5" s="49"/>
      <c r="C5" s="49"/>
      <c r="D5" s="1">
        <v>1.3009999999999999</v>
      </c>
      <c r="F5" s="48" t="s">
        <v>7</v>
      </c>
      <c r="G5" s="49"/>
      <c r="H5" s="49"/>
      <c r="I5" s="1">
        <v>3.4830000000000001</v>
      </c>
      <c r="J5" s="42"/>
      <c r="K5" s="9">
        <v>37245.699999999997</v>
      </c>
      <c r="L5" s="4">
        <f>K5*D5</f>
        <v>48456.655699999996</v>
      </c>
      <c r="M5" s="4">
        <f>K5*I5</f>
        <v>129726.77309999999</v>
      </c>
      <c r="N5" s="26"/>
      <c r="P5" s="19"/>
    </row>
    <row r="6" spans="1:16" x14ac:dyDescent="0.25">
      <c r="A6" s="48" t="s">
        <v>8</v>
      </c>
      <c r="B6" s="49"/>
      <c r="C6" s="49"/>
      <c r="D6" s="1">
        <v>2.306</v>
      </c>
      <c r="F6" s="48" t="s">
        <v>8</v>
      </c>
      <c r="G6" s="49"/>
      <c r="H6" s="49"/>
      <c r="I6" s="1">
        <v>3.45</v>
      </c>
      <c r="J6" s="42"/>
      <c r="K6" s="10">
        <v>4124.34</v>
      </c>
      <c r="L6" s="4">
        <f t="shared" ref="L6:L21" si="0">K6*D6</f>
        <v>9510.72804</v>
      </c>
      <c r="M6" s="4">
        <f t="shared" ref="M6:M21" si="1">K6*I6</f>
        <v>14228.973000000002</v>
      </c>
      <c r="N6" s="26"/>
      <c r="P6" s="19"/>
    </row>
    <row r="7" spans="1:16" x14ac:dyDescent="0.25">
      <c r="A7" s="48" t="s">
        <v>9</v>
      </c>
      <c r="B7" s="49"/>
      <c r="C7" s="49"/>
      <c r="D7" s="1">
        <v>0.38100000000000001</v>
      </c>
      <c r="F7" s="48" t="s">
        <v>9</v>
      </c>
      <c r="G7" s="49"/>
      <c r="H7" s="49"/>
      <c r="I7" s="1">
        <v>0.98</v>
      </c>
      <c r="J7" s="42"/>
      <c r="K7" s="10">
        <v>159901.91</v>
      </c>
      <c r="L7" s="4">
        <f t="shared" si="0"/>
        <v>60922.627710000001</v>
      </c>
      <c r="M7" s="4">
        <f t="shared" si="1"/>
        <v>156703.87179999999</v>
      </c>
      <c r="N7" s="26"/>
      <c r="P7" s="19"/>
    </row>
    <row r="8" spans="1:16" x14ac:dyDescent="0.25">
      <c r="A8" s="48" t="s">
        <v>10</v>
      </c>
      <c r="B8" s="49"/>
      <c r="C8" s="49"/>
      <c r="D8" s="1">
        <v>1.899</v>
      </c>
      <c r="F8" s="48" t="s">
        <v>10</v>
      </c>
      <c r="G8" s="49"/>
      <c r="H8" s="49"/>
      <c r="I8" s="1">
        <v>3.444</v>
      </c>
      <c r="J8" s="42"/>
      <c r="K8" s="10">
        <v>29234.29</v>
      </c>
      <c r="L8" s="4">
        <f t="shared" si="0"/>
        <v>55515.916710000005</v>
      </c>
      <c r="M8" s="4">
        <f t="shared" si="1"/>
        <v>100682.89476</v>
      </c>
      <c r="N8" s="26"/>
      <c r="P8" s="19"/>
    </row>
    <row r="9" spans="1:16" x14ac:dyDescent="0.25">
      <c r="A9" s="48" t="s">
        <v>11</v>
      </c>
      <c r="B9" s="49"/>
      <c r="C9" s="49"/>
      <c r="D9" s="1">
        <v>1.4790000000000001</v>
      </c>
      <c r="F9" s="48" t="s">
        <v>11</v>
      </c>
      <c r="G9" s="49"/>
      <c r="H9" s="49"/>
      <c r="I9" s="1">
        <v>2.2000000000000002</v>
      </c>
      <c r="J9" s="42"/>
      <c r="K9" s="10">
        <v>129556.78</v>
      </c>
      <c r="L9" s="4">
        <f t="shared" si="0"/>
        <v>191614.47762000002</v>
      </c>
      <c r="M9" s="4">
        <f t="shared" si="1"/>
        <v>285024.91600000003</v>
      </c>
      <c r="N9" s="26"/>
      <c r="P9" s="19"/>
    </row>
    <row r="10" spans="1:16" x14ac:dyDescent="0.25">
      <c r="A10" s="48" t="s">
        <v>12</v>
      </c>
      <c r="B10" s="49"/>
      <c r="C10" s="49"/>
      <c r="D10" s="1">
        <v>0.60899999999999999</v>
      </c>
      <c r="F10" s="48" t="s">
        <v>12</v>
      </c>
      <c r="G10" s="49"/>
      <c r="H10" s="49"/>
      <c r="I10" s="2">
        <v>1.0389999999999999</v>
      </c>
      <c r="J10" s="42"/>
      <c r="K10" s="10">
        <v>6694</v>
      </c>
      <c r="L10" s="4">
        <f t="shared" si="0"/>
        <v>4076.6459999999997</v>
      </c>
      <c r="M10" s="4">
        <f t="shared" si="1"/>
        <v>6955.0659999999998</v>
      </c>
      <c r="N10" s="26"/>
      <c r="P10" s="19"/>
    </row>
    <row r="11" spans="1:16" x14ac:dyDescent="0.25">
      <c r="A11" s="48" t="s">
        <v>13</v>
      </c>
      <c r="B11" s="49"/>
      <c r="C11" s="49"/>
      <c r="D11" s="1">
        <v>0.64500000000000002</v>
      </c>
      <c r="F11" s="48" t="s">
        <v>13</v>
      </c>
      <c r="G11" s="49"/>
      <c r="H11" s="49"/>
      <c r="I11" s="1">
        <v>1.93</v>
      </c>
      <c r="J11" s="42"/>
      <c r="K11" s="10">
        <v>615</v>
      </c>
      <c r="L11" s="4">
        <f t="shared" si="0"/>
        <v>396.67500000000001</v>
      </c>
      <c r="M11" s="4">
        <f t="shared" si="1"/>
        <v>1186.95</v>
      </c>
      <c r="N11" s="26"/>
      <c r="P11" s="19"/>
    </row>
    <row r="12" spans="1:16" x14ac:dyDescent="0.25">
      <c r="A12" s="48" t="s">
        <v>14</v>
      </c>
      <c r="B12" s="49"/>
      <c r="C12" s="49"/>
      <c r="D12" s="2">
        <v>1</v>
      </c>
      <c r="F12" s="48" t="s">
        <v>14</v>
      </c>
      <c r="G12" s="49"/>
      <c r="H12" s="49"/>
      <c r="I12" s="2">
        <v>1</v>
      </c>
      <c r="J12" s="42"/>
      <c r="K12" s="10">
        <v>10945.93</v>
      </c>
      <c r="L12" s="4">
        <f t="shared" si="0"/>
        <v>10945.93</v>
      </c>
      <c r="M12" s="4">
        <f t="shared" si="1"/>
        <v>10945.93</v>
      </c>
      <c r="N12" s="26"/>
      <c r="P12" s="19"/>
    </row>
    <row r="13" spans="1:16" x14ac:dyDescent="0.25">
      <c r="A13" s="48" t="s">
        <v>15</v>
      </c>
      <c r="B13" s="49"/>
      <c r="C13" s="49"/>
      <c r="D13" s="1">
        <v>0.90200000000000002</v>
      </c>
      <c r="F13" s="48" t="s">
        <v>15</v>
      </c>
      <c r="G13" s="49"/>
      <c r="H13" s="49"/>
      <c r="I13" s="1">
        <v>0.90200000000000002</v>
      </c>
      <c r="J13" s="42"/>
      <c r="K13" s="10">
        <v>234100.63</v>
      </c>
      <c r="L13" s="4">
        <f t="shared" si="0"/>
        <v>211158.76826000001</v>
      </c>
      <c r="M13" s="4">
        <f t="shared" si="1"/>
        <v>211158.76826000001</v>
      </c>
      <c r="N13" s="26"/>
      <c r="P13" s="19"/>
    </row>
    <row r="14" spans="1:16" x14ac:dyDescent="0.25">
      <c r="A14" s="48" t="s">
        <v>16</v>
      </c>
      <c r="B14" s="49"/>
      <c r="C14" s="49"/>
      <c r="D14" s="1">
        <v>0.85</v>
      </c>
      <c r="F14" s="48" t="s">
        <v>16</v>
      </c>
      <c r="G14" s="49"/>
      <c r="H14" s="49"/>
      <c r="I14" s="1">
        <v>0.85</v>
      </c>
      <c r="J14" s="42"/>
      <c r="K14" s="10">
        <v>8355.5400000000009</v>
      </c>
      <c r="L14" s="4">
        <f t="shared" si="0"/>
        <v>7102.2090000000007</v>
      </c>
      <c r="M14" s="4">
        <f t="shared" si="1"/>
        <v>7102.2090000000007</v>
      </c>
      <c r="N14" s="26"/>
      <c r="P14" s="19"/>
    </row>
    <row r="15" spans="1:16" x14ac:dyDescent="0.25">
      <c r="A15" s="48" t="s">
        <v>17</v>
      </c>
      <c r="B15" s="49"/>
      <c r="C15" s="49"/>
      <c r="D15" s="1">
        <v>1.4</v>
      </c>
      <c r="F15" s="48" t="s">
        <v>17</v>
      </c>
      <c r="G15" s="49"/>
      <c r="H15" s="49"/>
      <c r="I15" s="1">
        <v>1.4</v>
      </c>
      <c r="J15" s="42"/>
      <c r="K15" s="10">
        <v>3176.29</v>
      </c>
      <c r="L15" s="4">
        <f t="shared" si="0"/>
        <v>4446.8059999999996</v>
      </c>
      <c r="M15" s="4">
        <f t="shared" si="1"/>
        <v>4446.8059999999996</v>
      </c>
      <c r="N15" s="26"/>
      <c r="P15" s="19"/>
    </row>
    <row r="16" spans="1:16" x14ac:dyDescent="0.25">
      <c r="A16" s="46" t="s">
        <v>18</v>
      </c>
      <c r="B16" s="47"/>
      <c r="C16" s="47"/>
      <c r="D16" s="1">
        <v>1.68</v>
      </c>
      <c r="F16" s="46" t="s">
        <v>18</v>
      </c>
      <c r="G16" s="47"/>
      <c r="H16" s="47"/>
      <c r="I16" s="1">
        <v>1.68</v>
      </c>
      <c r="J16" s="42"/>
      <c r="K16" s="10">
        <v>867.04</v>
      </c>
      <c r="L16" s="4">
        <f t="shared" si="0"/>
        <v>1456.6271999999999</v>
      </c>
      <c r="M16" s="4">
        <f t="shared" si="1"/>
        <v>1456.6271999999999</v>
      </c>
      <c r="N16" s="26"/>
      <c r="P16" s="19"/>
    </row>
    <row r="17" spans="1:16" x14ac:dyDescent="0.25">
      <c r="A17" s="48" t="s">
        <v>19</v>
      </c>
      <c r="B17" s="49"/>
      <c r="C17" s="49"/>
      <c r="D17" s="1">
        <v>472</v>
      </c>
      <c r="F17" s="48" t="s">
        <v>19</v>
      </c>
      <c r="G17" s="49"/>
      <c r="H17" s="49"/>
      <c r="I17" s="1">
        <v>626</v>
      </c>
      <c r="J17" s="42"/>
      <c r="K17" s="10">
        <v>350</v>
      </c>
      <c r="L17" s="4">
        <f t="shared" si="0"/>
        <v>165200</v>
      </c>
      <c r="M17" s="4">
        <f t="shared" si="1"/>
        <v>219100</v>
      </c>
      <c r="N17" s="26"/>
      <c r="P17" s="19"/>
    </row>
    <row r="18" spans="1:16" x14ac:dyDescent="0.25">
      <c r="A18" s="48" t="s">
        <v>20</v>
      </c>
      <c r="B18" s="49"/>
      <c r="C18" s="49"/>
      <c r="D18" s="1">
        <v>0.28000000000000003</v>
      </c>
      <c r="F18" s="48" t="s">
        <v>20</v>
      </c>
      <c r="G18" s="49"/>
      <c r="H18" s="49"/>
      <c r="I18" s="1">
        <v>0.45</v>
      </c>
      <c r="J18" s="42"/>
      <c r="K18" s="10">
        <v>64324.67</v>
      </c>
      <c r="L18" s="4">
        <f t="shared" si="0"/>
        <v>18010.907600000002</v>
      </c>
      <c r="M18" s="4">
        <f t="shared" si="1"/>
        <v>28946.101500000001</v>
      </c>
      <c r="N18" s="26"/>
      <c r="P18" s="19"/>
    </row>
    <row r="19" spans="1:16" x14ac:dyDescent="0.25">
      <c r="A19" s="48" t="s">
        <v>21</v>
      </c>
      <c r="B19" s="49"/>
      <c r="C19" s="49"/>
      <c r="D19" s="1">
        <v>0.24</v>
      </c>
      <c r="F19" s="48" t="s">
        <v>21</v>
      </c>
      <c r="G19" s="49"/>
      <c r="H19" s="49"/>
      <c r="I19" s="1">
        <v>0.3</v>
      </c>
      <c r="J19" s="42"/>
      <c r="K19" s="10">
        <v>2525423.21</v>
      </c>
      <c r="L19" s="4">
        <f t="shared" si="0"/>
        <v>606101.57039999997</v>
      </c>
      <c r="M19" s="4">
        <f t="shared" si="1"/>
        <v>757626.96299999999</v>
      </c>
      <c r="N19" s="26"/>
      <c r="P19" s="19"/>
    </row>
    <row r="20" spans="1:16" x14ac:dyDescent="0.25">
      <c r="A20" s="48" t="s">
        <v>22</v>
      </c>
      <c r="B20" s="49"/>
      <c r="C20" s="49"/>
      <c r="D20" s="1">
        <v>3.3</v>
      </c>
      <c r="F20" s="48" t="s">
        <v>22</v>
      </c>
      <c r="G20" s="49"/>
      <c r="H20" s="49"/>
      <c r="I20" s="1">
        <v>4.25</v>
      </c>
      <c r="J20" s="42"/>
      <c r="K20" s="10">
        <v>3264.14</v>
      </c>
      <c r="L20" s="4">
        <f t="shared" si="0"/>
        <v>10771.661999999998</v>
      </c>
      <c r="M20" s="4">
        <f t="shared" si="1"/>
        <v>13872.594999999999</v>
      </c>
      <c r="N20" s="26"/>
      <c r="P20" s="19"/>
    </row>
    <row r="21" spans="1:16" ht="15.75" thickBot="1" x14ac:dyDescent="0.3">
      <c r="A21" s="44" t="s">
        <v>23</v>
      </c>
      <c r="B21" s="45"/>
      <c r="C21" s="45"/>
      <c r="D21" s="3">
        <v>3.3</v>
      </c>
      <c r="F21" s="44" t="s">
        <v>23</v>
      </c>
      <c r="G21" s="45"/>
      <c r="H21" s="45"/>
      <c r="I21" s="3">
        <v>4.25</v>
      </c>
      <c r="J21" s="42"/>
      <c r="K21" s="11">
        <v>12000</v>
      </c>
      <c r="L21" s="4">
        <f t="shared" si="0"/>
        <v>39600</v>
      </c>
      <c r="M21" s="4">
        <f t="shared" si="1"/>
        <v>51000</v>
      </c>
      <c r="N21" s="26"/>
      <c r="P21" s="19"/>
    </row>
    <row r="22" spans="1:16" x14ac:dyDescent="0.25">
      <c r="K22" s="12" t="s">
        <v>24</v>
      </c>
      <c r="L22" s="5">
        <f>SUM(L5:L21)</f>
        <v>1445288.2072399999</v>
      </c>
      <c r="M22" s="5">
        <f>SUM(M5:M21)</f>
        <v>2000165.4446200002</v>
      </c>
      <c r="N22" s="26"/>
      <c r="P22" s="19"/>
    </row>
    <row r="23" spans="1:16" ht="15.75" thickBot="1" x14ac:dyDescent="0.3">
      <c r="F23" s="16" t="s">
        <v>27</v>
      </c>
      <c r="K23" s="13" t="s">
        <v>26</v>
      </c>
      <c r="L23" s="14"/>
      <c r="M23" s="15">
        <f>(M22-L22)/L22</f>
        <v>0.38392151447746448</v>
      </c>
      <c r="N23" s="26"/>
      <c r="P23" s="19"/>
    </row>
    <row r="24" spans="1:16" x14ac:dyDescent="0.25">
      <c r="M24" s="27">
        <f>M22-Summary!D8-Summary!D9-Summary!D10</f>
        <v>0</v>
      </c>
    </row>
  </sheetData>
  <mergeCells count="38">
    <mergeCell ref="K3:M3"/>
    <mergeCell ref="F4:H4"/>
    <mergeCell ref="A5:C5"/>
    <mergeCell ref="F5:H5"/>
    <mergeCell ref="A6:C6"/>
    <mergeCell ref="F6:H6"/>
    <mergeCell ref="A4:C4"/>
    <mergeCell ref="F12:H12"/>
    <mergeCell ref="A7:C7"/>
    <mergeCell ref="F7:H7"/>
    <mergeCell ref="A8:C8"/>
    <mergeCell ref="F8:H8"/>
    <mergeCell ref="A9:C9"/>
    <mergeCell ref="F9:H9"/>
    <mergeCell ref="K2:M2"/>
    <mergeCell ref="A19:C19"/>
    <mergeCell ref="F19:H19"/>
    <mergeCell ref="A20:C20"/>
    <mergeCell ref="F20:H20"/>
    <mergeCell ref="A13:C13"/>
    <mergeCell ref="F13:H13"/>
    <mergeCell ref="A14:C14"/>
    <mergeCell ref="F14:H14"/>
    <mergeCell ref="A15:C15"/>
    <mergeCell ref="F15:H15"/>
    <mergeCell ref="A10:C10"/>
    <mergeCell ref="F10:H10"/>
    <mergeCell ref="A11:C11"/>
    <mergeCell ref="F11:H11"/>
    <mergeCell ref="A12:C12"/>
    <mergeCell ref="A21:C21"/>
    <mergeCell ref="F21:H21"/>
    <mergeCell ref="A16:C16"/>
    <mergeCell ref="F16:H16"/>
    <mergeCell ref="A17:C17"/>
    <mergeCell ref="F17:H17"/>
    <mergeCell ref="A18:C18"/>
    <mergeCell ref="F18:H18"/>
  </mergeCells>
  <pageMargins left="0.7" right="0.7" top="0.75" bottom="0.75" header="0.3" footer="0.3"/>
  <pageSetup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58CDB-95A6-4EFE-B5FA-DF631ECC206F}">
  <dimension ref="A1:J25"/>
  <sheetViews>
    <sheetView zoomScaleNormal="100" workbookViewId="0">
      <selection activeCell="J24" sqref="J24"/>
    </sheetView>
  </sheetViews>
  <sheetFormatPr defaultColWidth="8.85546875" defaultRowHeight="12.75" x14ac:dyDescent="0.2"/>
  <cols>
    <col min="1" max="1" width="22" style="30" bestFit="1" customWidth="1"/>
    <col min="2" max="2" width="12.42578125" style="30" bestFit="1" customWidth="1"/>
    <col min="3" max="9" width="9.7109375" style="30" bestFit="1" customWidth="1"/>
    <col min="10" max="10" width="10.140625" style="30" bestFit="1" customWidth="1"/>
    <col min="11" max="16384" width="8.85546875" style="30"/>
  </cols>
  <sheetData>
    <row r="1" spans="1:10" x14ac:dyDescent="0.2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</row>
    <row r="4" spans="1:10" x14ac:dyDescent="0.2">
      <c r="A4" s="30" t="s">
        <v>62</v>
      </c>
      <c r="C4" s="38"/>
    </row>
    <row r="5" spans="1:10" x14ac:dyDescent="0.2">
      <c r="A5" s="30" t="s">
        <v>63</v>
      </c>
      <c r="C5" s="39"/>
    </row>
    <row r="7" spans="1:10" x14ac:dyDescent="0.2">
      <c r="A7" s="59" t="s">
        <v>32</v>
      </c>
      <c r="B7" s="59"/>
      <c r="C7" s="59"/>
      <c r="D7" s="59"/>
      <c r="E7" s="59"/>
      <c r="F7" s="59"/>
      <c r="G7" s="59"/>
      <c r="H7" s="59"/>
      <c r="I7" s="59"/>
    </row>
    <row r="8" spans="1:10" x14ac:dyDescent="0.2">
      <c r="A8" s="31"/>
      <c r="B8" s="29" t="s">
        <v>48</v>
      </c>
      <c r="C8" s="29" t="s">
        <v>48</v>
      </c>
      <c r="D8" s="29" t="s">
        <v>48</v>
      </c>
      <c r="E8" s="29" t="s">
        <v>48</v>
      </c>
      <c r="F8" s="29" t="s">
        <v>48</v>
      </c>
      <c r="G8" s="29" t="s">
        <v>48</v>
      </c>
      <c r="H8" s="29" t="s">
        <v>48</v>
      </c>
      <c r="I8" s="29" t="s">
        <v>48</v>
      </c>
    </row>
    <row r="9" spans="1:10" x14ac:dyDescent="0.2">
      <c r="A9" s="31"/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I9" s="36" t="s">
        <v>56</v>
      </c>
      <c r="J9" s="36" t="s">
        <v>24</v>
      </c>
    </row>
    <row r="10" spans="1:10" x14ac:dyDescent="0.2">
      <c r="A10" s="28" t="s">
        <v>33</v>
      </c>
      <c r="B10" s="40">
        <v>280608</v>
      </c>
      <c r="C10" s="40">
        <v>280608</v>
      </c>
      <c r="D10" s="41">
        <v>240796</v>
      </c>
      <c r="E10" s="41">
        <v>240796</v>
      </c>
      <c r="F10" s="41">
        <v>240796</v>
      </c>
      <c r="G10" s="41">
        <v>240796</v>
      </c>
      <c r="H10" s="40">
        <v>280608</v>
      </c>
      <c r="I10" s="40">
        <v>280608</v>
      </c>
    </row>
    <row r="11" spans="1:10" x14ac:dyDescent="0.2">
      <c r="A11" s="28" t="s">
        <v>47</v>
      </c>
      <c r="B11" s="18">
        <v>19</v>
      </c>
      <c r="C11" s="18">
        <v>17</v>
      </c>
      <c r="D11" s="18">
        <v>19</v>
      </c>
      <c r="E11" s="18">
        <v>19</v>
      </c>
      <c r="F11" s="18">
        <v>15</v>
      </c>
      <c r="G11" s="18">
        <v>15</v>
      </c>
      <c r="H11" s="18">
        <v>18</v>
      </c>
      <c r="I11" s="18">
        <v>18</v>
      </c>
    </row>
    <row r="12" spans="1:10" x14ac:dyDescent="0.2">
      <c r="A12" s="33" t="s">
        <v>57</v>
      </c>
      <c r="B12" s="32">
        <f>B10/B11</f>
        <v>14768.842105263158</v>
      </c>
      <c r="C12" s="32">
        <f t="shared" ref="C12:I12" si="0">C10/C11</f>
        <v>16506.352941176472</v>
      </c>
      <c r="D12" s="32">
        <f t="shared" si="0"/>
        <v>12673.473684210527</v>
      </c>
      <c r="E12" s="32">
        <f t="shared" si="0"/>
        <v>12673.473684210527</v>
      </c>
      <c r="F12" s="32">
        <f t="shared" si="0"/>
        <v>16053.066666666668</v>
      </c>
      <c r="G12" s="32">
        <f t="shared" si="0"/>
        <v>16053.066666666668</v>
      </c>
      <c r="H12" s="32">
        <f t="shared" si="0"/>
        <v>15589.333333333334</v>
      </c>
      <c r="I12" s="32">
        <f t="shared" si="0"/>
        <v>15589.333333333334</v>
      </c>
    </row>
    <row r="13" spans="1:10" x14ac:dyDescent="0.2">
      <c r="A13" s="33" t="s">
        <v>58</v>
      </c>
      <c r="B13" s="32">
        <f>B12*12</f>
        <v>177226.10526315789</v>
      </c>
      <c r="C13" s="32">
        <f t="shared" ref="C13:I13" si="1">C12*12</f>
        <v>198076.23529411765</v>
      </c>
      <c r="D13" s="32">
        <f t="shared" si="1"/>
        <v>152081.68421052632</v>
      </c>
      <c r="E13" s="32">
        <f t="shared" si="1"/>
        <v>152081.68421052632</v>
      </c>
      <c r="F13" s="32">
        <f t="shared" si="1"/>
        <v>192636.80000000002</v>
      </c>
      <c r="G13" s="32">
        <f t="shared" si="1"/>
        <v>192636.80000000002</v>
      </c>
      <c r="H13" s="32">
        <f t="shared" si="1"/>
        <v>187072</v>
      </c>
      <c r="I13" s="32">
        <f t="shared" si="1"/>
        <v>187072</v>
      </c>
      <c r="J13" s="34">
        <f>SUM(B13:I13)</f>
        <v>1438883.3089783282</v>
      </c>
    </row>
    <row r="16" spans="1:10" x14ac:dyDescent="0.2">
      <c r="A16" s="59" t="s">
        <v>31</v>
      </c>
      <c r="B16" s="59"/>
      <c r="C16" s="59"/>
      <c r="D16" s="59"/>
      <c r="E16" s="59"/>
      <c r="F16" s="59"/>
      <c r="G16" s="59"/>
      <c r="H16" s="59"/>
      <c r="I16" s="59"/>
    </row>
    <row r="17" spans="1:10" x14ac:dyDescent="0.2">
      <c r="A17" s="31"/>
      <c r="B17" s="29" t="s">
        <v>48</v>
      </c>
      <c r="C17" s="29" t="s">
        <v>48</v>
      </c>
      <c r="D17" s="29" t="s">
        <v>48</v>
      </c>
      <c r="E17" s="29" t="s">
        <v>48</v>
      </c>
      <c r="F17" s="29"/>
      <c r="G17" s="29"/>
      <c r="H17" s="29"/>
      <c r="I17" s="29"/>
    </row>
    <row r="18" spans="1:10" x14ac:dyDescent="0.2">
      <c r="A18" s="31"/>
      <c r="B18" s="36" t="s">
        <v>49</v>
      </c>
      <c r="C18" s="36" t="s">
        <v>50</v>
      </c>
      <c r="D18" s="36" t="s">
        <v>51</v>
      </c>
      <c r="E18" s="36" t="s">
        <v>52</v>
      </c>
      <c r="F18" s="29"/>
      <c r="G18" s="29"/>
      <c r="H18" s="29"/>
      <c r="I18" s="29"/>
      <c r="J18" s="36" t="s">
        <v>24</v>
      </c>
    </row>
    <row r="19" spans="1:10" x14ac:dyDescent="0.2">
      <c r="A19" s="28" t="s">
        <v>33</v>
      </c>
      <c r="B19" s="40">
        <v>174650</v>
      </c>
      <c r="C19" s="41">
        <v>150362</v>
      </c>
      <c r="D19" s="41">
        <v>150362</v>
      </c>
      <c r="E19" s="41">
        <v>150362</v>
      </c>
      <c r="F19" s="32"/>
      <c r="G19" s="32"/>
      <c r="H19" s="32"/>
      <c r="I19" s="32"/>
    </row>
    <row r="20" spans="1:10" x14ac:dyDescent="0.2">
      <c r="A20" s="28" t="s">
        <v>47</v>
      </c>
      <c r="B20" s="18">
        <v>24</v>
      </c>
      <c r="C20" s="18">
        <v>24</v>
      </c>
      <c r="D20" s="18">
        <v>24</v>
      </c>
      <c r="E20" s="18">
        <v>24</v>
      </c>
      <c r="F20" s="18"/>
      <c r="G20" s="18"/>
      <c r="H20" s="18"/>
      <c r="I20" s="18"/>
    </row>
    <row r="21" spans="1:10" x14ac:dyDescent="0.2">
      <c r="A21" s="33" t="s">
        <v>57</v>
      </c>
      <c r="B21" s="32">
        <f>B19/B20</f>
        <v>7277.083333333333</v>
      </c>
      <c r="C21" s="32">
        <f t="shared" ref="C21" si="2">C19/C20</f>
        <v>6265.083333333333</v>
      </c>
      <c r="D21" s="32">
        <f t="shared" ref="D21" si="3">D19/D20</f>
        <v>6265.083333333333</v>
      </c>
      <c r="E21" s="32">
        <f t="shared" ref="E21" si="4">E19/E20</f>
        <v>6265.083333333333</v>
      </c>
      <c r="F21" s="32"/>
      <c r="G21" s="32"/>
      <c r="H21" s="32"/>
      <c r="I21" s="32"/>
    </row>
    <row r="22" spans="1:10" x14ac:dyDescent="0.2">
      <c r="A22" s="33" t="s">
        <v>58</v>
      </c>
      <c r="B22" s="32">
        <f>B21*12</f>
        <v>87325</v>
      </c>
      <c r="C22" s="32">
        <f t="shared" ref="C22" si="5">C21*12</f>
        <v>75181</v>
      </c>
      <c r="D22" s="32">
        <f t="shared" ref="D22" si="6">D21*12</f>
        <v>75181</v>
      </c>
      <c r="E22" s="32">
        <f t="shared" ref="E22" si="7">E21*12</f>
        <v>75181</v>
      </c>
      <c r="F22" s="32"/>
      <c r="G22" s="32"/>
      <c r="H22" s="32"/>
      <c r="I22" s="32"/>
      <c r="J22" s="34">
        <f>SUM(B22:I22)</f>
        <v>312868</v>
      </c>
    </row>
    <row r="24" spans="1:10" s="33" customFormat="1" ht="13.5" thickBot="1" x14ac:dyDescent="0.25">
      <c r="A24" s="33" t="s">
        <v>59</v>
      </c>
      <c r="J24" s="35">
        <f>J13+J22</f>
        <v>1751751.3089783282</v>
      </c>
    </row>
    <row r="25" spans="1:10" ht="13.5" thickTop="1" x14ac:dyDescent="0.2"/>
  </sheetData>
  <mergeCells count="4">
    <mergeCell ref="A1:J1"/>
    <mergeCell ref="A2:J2"/>
    <mergeCell ref="A7:I7"/>
    <mergeCell ref="A16:I16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Bid Cost Analysis</vt:lpstr>
      <vt:lpstr>GAC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Piccirillo</dc:creator>
  <cp:lastModifiedBy>Stacey Kampsen</cp:lastModifiedBy>
  <cp:lastPrinted>2022-08-03T19:54:55Z</cp:lastPrinted>
  <dcterms:created xsi:type="dcterms:W3CDTF">2015-06-05T18:17:20Z</dcterms:created>
  <dcterms:modified xsi:type="dcterms:W3CDTF">2022-08-03T19:55:00Z</dcterms:modified>
</cp:coreProperties>
</file>